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SheetTabs="0" xWindow="64906" yWindow="65491" windowWidth="19320" windowHeight="12660" tabRatio="485" activeTab="0"/>
  </bookViews>
  <sheets>
    <sheet name="Hauptmenu" sheetId="1" r:id="rId1"/>
    <sheet name="Hilfe" sheetId="2" r:id="rId2"/>
    <sheet name="CSB_tief" sheetId="3" r:id="rId3"/>
    <sheet name="CSB_hoch" sheetId="4" r:id="rId4"/>
    <sheet name="NH4" sheetId="5" r:id="rId5"/>
    <sheet name="NO3" sheetId="6" r:id="rId6"/>
    <sheet name="Pges" sheetId="7" r:id="rId7"/>
    <sheet name="NO2" sheetId="8" r:id="rId8"/>
    <sheet name="Nges" sheetId="9" r:id="rId9"/>
    <sheet name="Pipetten" sheetId="10" r:id="rId10"/>
  </sheets>
  <definedNames>
    <definedName name="_xlnm.Print_Area" localSheetId="3">'CSB_hoch'!$A$1:$K$34</definedName>
    <definedName name="_xlnm.Print_Area" localSheetId="2">'CSB_tief'!$A$1:$K$34</definedName>
    <definedName name="_xlnm.Print_Area" localSheetId="1">'Hilfe'!$A$1:$D$70</definedName>
    <definedName name="_xlnm.Print_Area" localSheetId="8">'Nges'!$A$1:$K$34</definedName>
    <definedName name="_xlnm.Print_Area" localSheetId="4">'NH4'!$A$1:$K$34</definedName>
    <definedName name="_xlnm.Print_Area" localSheetId="7">'NO2'!$A$1:$K$34</definedName>
    <definedName name="_xlnm.Print_Area" localSheetId="5">'NO3'!$A$1:$K$34</definedName>
    <definedName name="_xlnm.Print_Area" localSheetId="6">'Pges'!$A$1:$K$34</definedName>
    <definedName name="_xlnm.Print_Area" localSheetId="9">'Pipetten'!$A$1:$I$30</definedName>
    <definedName name="Soll_CSB_ab">'CSB_tief'!$C$4</definedName>
    <definedName name="Soll_CSB_zu">'CSB_hoch'!$C$4</definedName>
    <definedName name="Soll_Nges_ab">'Nges'!$C$4</definedName>
    <definedName name="Soll_Nges_zu">#REF!</definedName>
    <definedName name="Soll_NH4_ab" localSheetId="3">'CSB_tief'!$C$4</definedName>
    <definedName name="Soll_NH4_ab" localSheetId="7">'NH4'!$C$4</definedName>
    <definedName name="Soll_NH4_ab" localSheetId="5">'NH4'!$C$4</definedName>
    <definedName name="Soll_NH4_ab">'NH4'!$C$4</definedName>
    <definedName name="Soll_NH4_zu">#REF!</definedName>
    <definedName name="Soll_NO2">'NO2'!$C$4</definedName>
    <definedName name="Soll_NO3" localSheetId="7">'NO3'!$C$4</definedName>
    <definedName name="Soll_NO3">'NO3'!$C$4</definedName>
    <definedName name="Soll_Pges_ab">'Pges'!$C$4</definedName>
    <definedName name="Soll_Pges_zu">#REF!</definedName>
    <definedName name="tol_CSB_ab_o">'CSB_tief'!$C$5</definedName>
    <definedName name="tol_CSB_ab_u">'CSB_tief'!$C$6</definedName>
    <definedName name="tol_CSB_zu_o">'CSB_hoch'!$C$5</definedName>
    <definedName name="tol_CSB_zu_u">'CSB_hoch'!$C$6</definedName>
    <definedName name="tol_Nges_ab_o">'Nges'!$C$5</definedName>
    <definedName name="tol_Nges_ab_u">'Nges'!$C$6</definedName>
    <definedName name="tol_Nges_zu_o">#REF!</definedName>
    <definedName name="tol_Nges_zu_u">#REF!</definedName>
    <definedName name="tol_NH4_ab_o" localSheetId="3">'CSB_tief'!$C$5</definedName>
    <definedName name="tol_NH4_ab_o" localSheetId="7">'NH4'!$C$5</definedName>
    <definedName name="tol_NH4_ab_o" localSheetId="5">'NH4'!$C$5</definedName>
    <definedName name="tol_NH4_ab_o">'NH4'!$C$5</definedName>
    <definedName name="tol_NH4_ab_u" localSheetId="3">'CSB_tief'!$C$6</definedName>
    <definedName name="tol_NH4_ab_u" localSheetId="7">'NH4'!$C$6</definedName>
    <definedName name="tol_NH4_ab_u" localSheetId="5">'NH4'!$C$6</definedName>
    <definedName name="tol_NH4_ab_u">'NH4'!$C$6</definedName>
    <definedName name="tol_NH4_zu_o">#REF!</definedName>
    <definedName name="tol_NH4_zu_u" localSheetId="7">#REF!</definedName>
    <definedName name="tol_NH4_zu_u" localSheetId="5">#REF!</definedName>
    <definedName name="tol_NH4_zu_u">#REF!</definedName>
    <definedName name="tol_NO2_o" localSheetId="7">'NO2'!$C$5</definedName>
    <definedName name="tol_NO2_o">'NO2'!$C$4</definedName>
    <definedName name="tol_NO2_u" localSheetId="7">'NO2'!$C$6</definedName>
    <definedName name="tol_NO2_u">'NO3'!$C$4</definedName>
    <definedName name="tol_NO3_o" localSheetId="7">'NO3'!$C$5</definedName>
    <definedName name="tol_NO3_o">'NO3'!$C$5</definedName>
    <definedName name="tol_NO3_u" localSheetId="7">'NO2'!$C$6</definedName>
    <definedName name="tol_NO3_u">'NO3'!$C$6</definedName>
    <definedName name="tol_Pges_ab_o">'Pges'!$C$5</definedName>
    <definedName name="tol_Pges_ab_u">'Pges'!$C$6</definedName>
    <definedName name="tol_Pges_zu_o">#REF!</definedName>
    <definedName name="tol_Pges_zu_u">#REF!</definedName>
  </definedNames>
  <calcPr fullCalcOnLoad="1"/>
</workbook>
</file>

<file path=xl/comments10.xml><?xml version="1.0" encoding="utf-8"?>
<comments xmlns="http://schemas.openxmlformats.org/spreadsheetml/2006/main">
  <authors>
    <author>Reto Manser</author>
  </authors>
  <commentList>
    <comment ref="D4" authorId="0">
      <text>
        <r>
          <rPr>
            <b/>
            <sz val="8"/>
            <rFont val="Tahoma"/>
            <family val="0"/>
          </rPr>
          <t>Erfüllt, falls
&gt; 99% und &lt; 101% für Sollvolumen &gt;= 1ml
&gt; 98% und &lt; 102% für Sollvolumen &lt; 1ml</t>
        </r>
        <r>
          <rPr>
            <sz val="8"/>
            <rFont val="Tahoma"/>
            <family val="0"/>
          </rPr>
          <t xml:space="preserve">
</t>
        </r>
      </text>
    </comment>
    <comment ref="D5" authorId="0">
      <text>
        <r>
          <rPr>
            <b/>
            <sz val="8"/>
            <rFont val="Tahoma"/>
            <family val="0"/>
          </rPr>
          <t>Erfüllt, falls
&lt; 1% für Sollvolumen &gt;= 1ml
&lt; 1.5% für Sollvolumen &lt; 1ml</t>
        </r>
        <r>
          <rPr>
            <sz val="8"/>
            <rFont val="Tahoma"/>
            <family val="0"/>
          </rPr>
          <t xml:space="preserve">
</t>
        </r>
      </text>
    </comment>
    <comment ref="B7" authorId="0">
      <text>
        <r>
          <rPr>
            <b/>
            <sz val="8"/>
            <rFont val="Tahoma"/>
            <family val="0"/>
          </rPr>
          <t>Temperatur des verwendeten Wassers
-&gt; benötigt für Temperaturkorrektur (Dichte bei 20°C und 1013 mbar = 998.2 kg m-3)</t>
        </r>
        <r>
          <rPr>
            <sz val="8"/>
            <rFont val="Tahoma"/>
            <family val="0"/>
          </rPr>
          <t xml:space="preserve">
</t>
        </r>
      </text>
    </comment>
    <comment ref="B5" authorId="0">
      <text>
        <r>
          <rPr>
            <b/>
            <sz val="8"/>
            <rFont val="Tahoma"/>
            <family val="0"/>
          </rPr>
          <t xml:space="preserve">Pipettenbezeichnung 
</t>
        </r>
        <r>
          <rPr>
            <sz val="8"/>
            <rFont val="Tahoma"/>
            <family val="0"/>
          </rPr>
          <t xml:space="preserve">
</t>
        </r>
      </text>
    </comment>
    <comment ref="B4" authorId="0">
      <text>
        <r>
          <rPr>
            <b/>
            <sz val="8"/>
            <rFont val="Tahoma"/>
            <family val="0"/>
          </rPr>
          <t>Name der ausführenden Person</t>
        </r>
        <r>
          <rPr>
            <sz val="8"/>
            <rFont val="Tahoma"/>
            <family val="0"/>
          </rPr>
          <t xml:space="preserve">
</t>
        </r>
      </text>
    </comment>
    <comment ref="B6" authorId="0">
      <text>
        <r>
          <rPr>
            <b/>
            <sz val="8"/>
            <rFont val="Tahoma"/>
            <family val="0"/>
          </rPr>
          <t>Eingestelltes Volumen auf der Pipette</t>
        </r>
        <r>
          <rPr>
            <sz val="8"/>
            <rFont val="Tahoma"/>
            <family val="0"/>
          </rPr>
          <t xml:space="preserve">
</t>
        </r>
      </text>
    </comment>
    <comment ref="B8" authorId="0">
      <text>
        <r>
          <rPr>
            <b/>
            <sz val="8"/>
            <rFont val="Tahoma"/>
            <family val="0"/>
          </rPr>
          <t xml:space="preserve">korrigiert die Abhängigkeit der Dichte des Wasser von der Temperatur; z.B. Dichte H2O bei 20°C = 998.2 kg m-3 </t>
        </r>
        <r>
          <rPr>
            <sz val="8"/>
            <rFont val="Tahoma"/>
            <family val="0"/>
          </rPr>
          <t xml:space="preserve">
</t>
        </r>
      </text>
    </comment>
  </commentList>
</comments>
</file>

<file path=xl/comments3.xml><?xml version="1.0" encoding="utf-8"?>
<comments xmlns="http://schemas.openxmlformats.org/spreadsheetml/2006/main">
  <authors>
    <author>Reto Manser</author>
  </authors>
  <commentList>
    <comment ref="C4" authorId="0">
      <text>
        <r>
          <rPr>
            <b/>
            <sz val="8"/>
            <rFont val="Tahoma"/>
            <family val="0"/>
          </rPr>
          <t>Sollwert der verwendeten Standardlösung, z.B. 30.0 mgCSB/l</t>
        </r>
      </text>
    </comment>
    <comment ref="B9" authorId="0">
      <text>
        <r>
          <rPr>
            <b/>
            <sz val="8"/>
            <rFont val="Tahoma"/>
            <family val="0"/>
          </rPr>
          <t>Name der ausführenden Person</t>
        </r>
        <r>
          <rPr>
            <sz val="8"/>
            <rFont val="Tahoma"/>
            <family val="0"/>
          </rPr>
          <t xml:space="preserve">
</t>
        </r>
      </text>
    </comment>
    <comment ref="E9" authorId="0">
      <text>
        <r>
          <rPr>
            <b/>
            <sz val="8"/>
            <rFont val="Tahoma"/>
            <family val="0"/>
          </rPr>
          <t>Abweichung bezüglich den Toleranzgrenzen</t>
        </r>
        <r>
          <rPr>
            <sz val="8"/>
            <rFont val="Tahoma"/>
            <family val="0"/>
          </rPr>
          <t xml:space="preserve">
</t>
        </r>
      </text>
    </comment>
    <comment ref="F9" authorId="0">
      <text>
        <r>
          <rPr>
            <b/>
            <sz val="8"/>
            <rFont val="Tahoma"/>
            <family val="2"/>
          </rPr>
          <t>Systematische Abweichung bezüglich Vorzeichen oder fallender oder steigender Tendenz</t>
        </r>
        <r>
          <rPr>
            <sz val="8"/>
            <rFont val="Tahoma"/>
            <family val="0"/>
          </rPr>
          <t xml:space="preserve">
</t>
        </r>
      </text>
    </comment>
    <comment ref="C3" authorId="0">
      <text>
        <r>
          <rPr>
            <b/>
            <sz val="8"/>
            <rFont val="Tahoma"/>
            <family val="0"/>
          </rPr>
          <t>Bemerkungen zum verwendeten Standard; z.B. Chargennummer, Hersteller</t>
        </r>
        <r>
          <rPr>
            <sz val="8"/>
            <rFont val="Tahoma"/>
            <family val="0"/>
          </rPr>
          <t xml:space="preserve">
</t>
        </r>
      </text>
    </comment>
  </commentList>
</comments>
</file>

<file path=xl/comments4.xml><?xml version="1.0" encoding="utf-8"?>
<comments xmlns="http://schemas.openxmlformats.org/spreadsheetml/2006/main">
  <authors>
    <author>Reto Manser</author>
  </authors>
  <commentList>
    <comment ref="C4" authorId="0">
      <text>
        <r>
          <rPr>
            <b/>
            <sz val="8"/>
            <rFont val="Tahoma"/>
            <family val="0"/>
          </rPr>
          <t>Sollwert der verwendeten Standardlösung, z.B. 300 mgCSB/l</t>
        </r>
      </text>
    </comment>
    <comment ref="B9" authorId="0">
      <text>
        <r>
          <rPr>
            <b/>
            <sz val="8"/>
            <rFont val="Tahoma"/>
            <family val="0"/>
          </rPr>
          <t>Name der ausführenden Person</t>
        </r>
        <r>
          <rPr>
            <sz val="8"/>
            <rFont val="Tahoma"/>
            <family val="0"/>
          </rPr>
          <t xml:space="preserve">
</t>
        </r>
      </text>
    </comment>
    <comment ref="E9" authorId="0">
      <text>
        <r>
          <rPr>
            <b/>
            <sz val="8"/>
            <rFont val="Tahoma"/>
            <family val="0"/>
          </rPr>
          <t>Abweichung bezüglich den Toleranzgrenzen</t>
        </r>
        <r>
          <rPr>
            <sz val="8"/>
            <rFont val="Tahoma"/>
            <family val="0"/>
          </rPr>
          <t xml:space="preserve">
</t>
        </r>
      </text>
    </comment>
    <comment ref="F9" authorId="0">
      <text>
        <r>
          <rPr>
            <b/>
            <sz val="8"/>
            <rFont val="Tahoma"/>
            <family val="2"/>
          </rPr>
          <t>Systematische Abweichung bezüglich Vorzeichen oder fallender oder steigender Tendenz</t>
        </r>
        <r>
          <rPr>
            <sz val="8"/>
            <rFont val="Tahoma"/>
            <family val="0"/>
          </rPr>
          <t xml:space="preserve">
</t>
        </r>
      </text>
    </comment>
    <comment ref="C3" authorId="0">
      <text>
        <r>
          <rPr>
            <b/>
            <sz val="8"/>
            <rFont val="Tahoma"/>
            <family val="0"/>
          </rPr>
          <t>Bemerkungen zum verwendeten Standard; z.B. Chargennummer, Hersteller</t>
        </r>
        <r>
          <rPr>
            <sz val="8"/>
            <rFont val="Tahoma"/>
            <family val="0"/>
          </rPr>
          <t xml:space="preserve">
</t>
        </r>
      </text>
    </comment>
  </commentList>
</comments>
</file>

<file path=xl/comments5.xml><?xml version="1.0" encoding="utf-8"?>
<comments xmlns="http://schemas.openxmlformats.org/spreadsheetml/2006/main">
  <authors>
    <author>Reto Manser</author>
  </authors>
  <commentList>
    <comment ref="C4" authorId="0">
      <text>
        <r>
          <rPr>
            <b/>
            <sz val="8"/>
            <rFont val="Tahoma"/>
            <family val="0"/>
          </rPr>
          <t>Sollwert der verwendeten Standardlösung, z.B. 1.00 mgN/l</t>
        </r>
      </text>
    </comment>
    <comment ref="B9" authorId="0">
      <text>
        <r>
          <rPr>
            <b/>
            <sz val="8"/>
            <rFont val="Tahoma"/>
            <family val="0"/>
          </rPr>
          <t>Name der ausführenden Person</t>
        </r>
        <r>
          <rPr>
            <sz val="8"/>
            <rFont val="Tahoma"/>
            <family val="0"/>
          </rPr>
          <t xml:space="preserve">
</t>
        </r>
      </text>
    </comment>
    <comment ref="E9" authorId="0">
      <text>
        <r>
          <rPr>
            <b/>
            <sz val="8"/>
            <rFont val="Tahoma"/>
            <family val="0"/>
          </rPr>
          <t>Abweichung bezüglich den Toleranzgrenzen</t>
        </r>
        <r>
          <rPr>
            <sz val="8"/>
            <rFont val="Tahoma"/>
            <family val="0"/>
          </rPr>
          <t xml:space="preserve">
</t>
        </r>
      </text>
    </comment>
    <comment ref="F9" authorId="0">
      <text>
        <r>
          <rPr>
            <b/>
            <sz val="8"/>
            <rFont val="Tahoma"/>
            <family val="2"/>
          </rPr>
          <t>Systematische Abweichung bezüglich Vorzeichen oder fallender oder steigender Tendenz</t>
        </r>
        <r>
          <rPr>
            <sz val="8"/>
            <rFont val="Tahoma"/>
            <family val="0"/>
          </rPr>
          <t xml:space="preserve">
</t>
        </r>
      </text>
    </comment>
    <comment ref="C3" authorId="0">
      <text>
        <r>
          <rPr>
            <b/>
            <sz val="8"/>
            <rFont val="Tahoma"/>
            <family val="0"/>
          </rPr>
          <t>Bemerkungen zum verwendeten Standard; z.B. Chargennummer, Hersteller</t>
        </r>
        <r>
          <rPr>
            <sz val="8"/>
            <rFont val="Tahoma"/>
            <family val="0"/>
          </rPr>
          <t xml:space="preserve">
</t>
        </r>
      </text>
    </comment>
  </commentList>
</comments>
</file>

<file path=xl/comments6.xml><?xml version="1.0" encoding="utf-8"?>
<comments xmlns="http://schemas.openxmlformats.org/spreadsheetml/2006/main">
  <authors>
    <author>Reto Manser</author>
  </authors>
  <commentList>
    <comment ref="C4" authorId="0">
      <text>
        <r>
          <rPr>
            <b/>
            <sz val="8"/>
            <rFont val="Tahoma"/>
            <family val="0"/>
          </rPr>
          <t>Sollwert der verwendeten Standardlösung, z.B. 15.0 mgN/l</t>
        </r>
      </text>
    </comment>
    <comment ref="B9" authorId="0">
      <text>
        <r>
          <rPr>
            <b/>
            <sz val="8"/>
            <rFont val="Tahoma"/>
            <family val="0"/>
          </rPr>
          <t>Name der ausführenden Person</t>
        </r>
        <r>
          <rPr>
            <sz val="8"/>
            <rFont val="Tahoma"/>
            <family val="0"/>
          </rPr>
          <t xml:space="preserve">
</t>
        </r>
      </text>
    </comment>
    <comment ref="E9" authorId="0">
      <text>
        <r>
          <rPr>
            <b/>
            <sz val="8"/>
            <rFont val="Tahoma"/>
            <family val="0"/>
          </rPr>
          <t>Abweichung bezüglich den Toleranzgrenzen</t>
        </r>
        <r>
          <rPr>
            <sz val="8"/>
            <rFont val="Tahoma"/>
            <family val="0"/>
          </rPr>
          <t xml:space="preserve">
</t>
        </r>
      </text>
    </comment>
    <comment ref="F9" authorId="0">
      <text>
        <r>
          <rPr>
            <b/>
            <sz val="8"/>
            <rFont val="Tahoma"/>
            <family val="2"/>
          </rPr>
          <t>Systematische Abweichung bezüglich Vorzeichen oder fallender oder steigender Tendenz</t>
        </r>
        <r>
          <rPr>
            <sz val="8"/>
            <rFont val="Tahoma"/>
            <family val="0"/>
          </rPr>
          <t xml:space="preserve">
</t>
        </r>
      </text>
    </comment>
    <comment ref="C3" authorId="0">
      <text>
        <r>
          <rPr>
            <b/>
            <sz val="8"/>
            <rFont val="Tahoma"/>
            <family val="0"/>
          </rPr>
          <t>Bemerkungen zum verwendeten Standard; z.B. Chargennummer, Hersteller</t>
        </r>
        <r>
          <rPr>
            <sz val="8"/>
            <rFont val="Tahoma"/>
            <family val="0"/>
          </rPr>
          <t xml:space="preserve">
</t>
        </r>
      </text>
    </comment>
  </commentList>
</comments>
</file>

<file path=xl/comments7.xml><?xml version="1.0" encoding="utf-8"?>
<comments xmlns="http://schemas.openxmlformats.org/spreadsheetml/2006/main">
  <authors>
    <author>Reto Manser</author>
  </authors>
  <commentList>
    <comment ref="C4" authorId="0">
      <text>
        <r>
          <rPr>
            <b/>
            <sz val="8"/>
            <rFont val="Tahoma"/>
            <family val="0"/>
          </rPr>
          <t>Sollwert der verwendeten Standardlösung, z.B. 0.50 mgP/l</t>
        </r>
      </text>
    </comment>
    <comment ref="B9" authorId="0">
      <text>
        <r>
          <rPr>
            <b/>
            <sz val="8"/>
            <rFont val="Tahoma"/>
            <family val="0"/>
          </rPr>
          <t>Name der ausführenden Person</t>
        </r>
        <r>
          <rPr>
            <sz val="8"/>
            <rFont val="Tahoma"/>
            <family val="0"/>
          </rPr>
          <t xml:space="preserve">
</t>
        </r>
      </text>
    </comment>
    <comment ref="E9" authorId="0">
      <text>
        <r>
          <rPr>
            <b/>
            <sz val="8"/>
            <rFont val="Tahoma"/>
            <family val="0"/>
          </rPr>
          <t>Abweichung bezüglich den Toleranzgrenzen</t>
        </r>
        <r>
          <rPr>
            <sz val="8"/>
            <rFont val="Tahoma"/>
            <family val="0"/>
          </rPr>
          <t xml:space="preserve">
</t>
        </r>
      </text>
    </comment>
    <comment ref="F9" authorId="0">
      <text>
        <r>
          <rPr>
            <b/>
            <sz val="8"/>
            <rFont val="Tahoma"/>
            <family val="2"/>
          </rPr>
          <t>Systematische Abweichung bezüglich Vorzeichen oder fallender oder steigender Tendenz</t>
        </r>
        <r>
          <rPr>
            <sz val="8"/>
            <rFont val="Tahoma"/>
            <family val="0"/>
          </rPr>
          <t xml:space="preserve">
</t>
        </r>
      </text>
    </comment>
    <comment ref="C3" authorId="0">
      <text>
        <r>
          <rPr>
            <b/>
            <sz val="8"/>
            <rFont val="Tahoma"/>
            <family val="0"/>
          </rPr>
          <t>Bemerkungen zum verwendeten Standard; z.B. Chargennummer, Hersteller</t>
        </r>
        <r>
          <rPr>
            <sz val="8"/>
            <rFont val="Tahoma"/>
            <family val="0"/>
          </rPr>
          <t xml:space="preserve">
</t>
        </r>
      </text>
    </comment>
  </commentList>
</comments>
</file>

<file path=xl/comments8.xml><?xml version="1.0" encoding="utf-8"?>
<comments xmlns="http://schemas.openxmlformats.org/spreadsheetml/2006/main">
  <authors>
    <author>Reto Manser</author>
  </authors>
  <commentList>
    <comment ref="C4" authorId="0">
      <text>
        <r>
          <rPr>
            <b/>
            <sz val="8"/>
            <rFont val="Tahoma"/>
            <family val="0"/>
          </rPr>
          <t>Sollwert der verwendeten Standardlösung, z.B. 0.30 mgN/l</t>
        </r>
      </text>
    </comment>
    <comment ref="B9" authorId="0">
      <text>
        <r>
          <rPr>
            <b/>
            <sz val="8"/>
            <rFont val="Tahoma"/>
            <family val="0"/>
          </rPr>
          <t>Name der ausführenden Person</t>
        </r>
        <r>
          <rPr>
            <sz val="8"/>
            <rFont val="Tahoma"/>
            <family val="0"/>
          </rPr>
          <t xml:space="preserve">
</t>
        </r>
      </text>
    </comment>
    <comment ref="E9" authorId="0">
      <text>
        <r>
          <rPr>
            <b/>
            <sz val="8"/>
            <rFont val="Tahoma"/>
            <family val="0"/>
          </rPr>
          <t>Abweichung bezüglich den Toleranzgrenzen</t>
        </r>
        <r>
          <rPr>
            <sz val="8"/>
            <rFont val="Tahoma"/>
            <family val="0"/>
          </rPr>
          <t xml:space="preserve">
</t>
        </r>
      </text>
    </comment>
    <comment ref="F9" authorId="0">
      <text>
        <r>
          <rPr>
            <b/>
            <sz val="8"/>
            <rFont val="Tahoma"/>
            <family val="2"/>
          </rPr>
          <t>Systematische Abweichung bezüglich Vorzeichen oder fallender oder steigender Tendenz</t>
        </r>
        <r>
          <rPr>
            <sz val="8"/>
            <rFont val="Tahoma"/>
            <family val="0"/>
          </rPr>
          <t xml:space="preserve">
</t>
        </r>
      </text>
    </comment>
    <comment ref="C3" authorId="0">
      <text>
        <r>
          <rPr>
            <b/>
            <sz val="8"/>
            <rFont val="Tahoma"/>
            <family val="0"/>
          </rPr>
          <t>Bemerkungen zum verwendeten Standard; z.B. Chargennummer, Hersteller</t>
        </r>
        <r>
          <rPr>
            <sz val="8"/>
            <rFont val="Tahoma"/>
            <family val="0"/>
          </rPr>
          <t xml:space="preserve">
</t>
        </r>
      </text>
    </comment>
  </commentList>
</comments>
</file>

<file path=xl/comments9.xml><?xml version="1.0" encoding="utf-8"?>
<comments xmlns="http://schemas.openxmlformats.org/spreadsheetml/2006/main">
  <authors>
    <author>Reto Manser</author>
  </authors>
  <commentList>
    <comment ref="C4" authorId="0">
      <text>
        <r>
          <rPr>
            <b/>
            <sz val="8"/>
            <rFont val="Tahoma"/>
            <family val="0"/>
          </rPr>
          <t>Sollwert der verwendeten Standardlösung, z.B. 10.0 mgN/l</t>
        </r>
      </text>
    </comment>
    <comment ref="B9" authorId="0">
      <text>
        <r>
          <rPr>
            <b/>
            <sz val="8"/>
            <rFont val="Tahoma"/>
            <family val="0"/>
          </rPr>
          <t>Name der ausführenden Person</t>
        </r>
        <r>
          <rPr>
            <sz val="8"/>
            <rFont val="Tahoma"/>
            <family val="0"/>
          </rPr>
          <t xml:space="preserve">
</t>
        </r>
      </text>
    </comment>
    <comment ref="E9" authorId="0">
      <text>
        <r>
          <rPr>
            <b/>
            <sz val="8"/>
            <rFont val="Tahoma"/>
            <family val="0"/>
          </rPr>
          <t>Abweichung bezüglich den Toleranzgrenzen</t>
        </r>
        <r>
          <rPr>
            <sz val="8"/>
            <rFont val="Tahoma"/>
            <family val="0"/>
          </rPr>
          <t xml:space="preserve">
</t>
        </r>
      </text>
    </comment>
    <comment ref="F9" authorId="0">
      <text>
        <r>
          <rPr>
            <b/>
            <sz val="8"/>
            <rFont val="Tahoma"/>
            <family val="2"/>
          </rPr>
          <t>Systematische Abweichung bezüglich Vorzeichen oder fallender oder steigender Tendenz</t>
        </r>
        <r>
          <rPr>
            <sz val="8"/>
            <rFont val="Tahoma"/>
            <family val="0"/>
          </rPr>
          <t xml:space="preserve">
</t>
        </r>
      </text>
    </comment>
    <comment ref="C3" authorId="0">
      <text>
        <r>
          <rPr>
            <b/>
            <sz val="8"/>
            <rFont val="Tahoma"/>
            <family val="0"/>
          </rPr>
          <t>Bemerkungen zum verwendeten Standard; z.B. Chargennummer, Hersteller</t>
        </r>
        <r>
          <rPr>
            <sz val="8"/>
            <rFont val="Tahoma"/>
            <family val="0"/>
          </rPr>
          <t xml:space="preserve">
</t>
        </r>
      </text>
    </comment>
  </commentList>
</comments>
</file>

<file path=xl/sharedStrings.xml><?xml version="1.0" encoding="utf-8"?>
<sst xmlns="http://schemas.openxmlformats.org/spreadsheetml/2006/main" count="281" uniqueCount="89">
  <si>
    <t>mgN/l</t>
  </si>
  <si>
    <t>Datum</t>
  </si>
  <si>
    <t>Messwert</t>
  </si>
  <si>
    <t>Abweichung</t>
  </si>
  <si>
    <t>Toleranzgrenzen</t>
  </si>
  <si>
    <t>Syst. Abweichung</t>
  </si>
  <si>
    <t>Obere Toleranzgrenze</t>
  </si>
  <si>
    <t>Untere Toleranzgrenze</t>
  </si>
  <si>
    <t>Kriterium Vorzeichen</t>
  </si>
  <si>
    <t>Vorzeichen</t>
  </si>
  <si>
    <t>Kriterium steigend</t>
  </si>
  <si>
    <t>Kriterium fallend</t>
  </si>
  <si>
    <t>Fehlermeldungen</t>
  </si>
  <si>
    <t>ok</t>
  </si>
  <si>
    <t>gleiches Vorzeichen</t>
  </si>
  <si>
    <t>Tendenz steigend</t>
  </si>
  <si>
    <t>Tendenz fallend</t>
  </si>
  <si>
    <t>Nullinie</t>
  </si>
  <si>
    <t>obere WG</t>
  </si>
  <si>
    <t>untere WG</t>
  </si>
  <si>
    <t>Sollwert</t>
  </si>
  <si>
    <t>Kriterien</t>
  </si>
  <si>
    <t>Interne Berechnungen</t>
  </si>
  <si>
    <t>Diagramm zeichnen</t>
  </si>
  <si>
    <t>mgP/l</t>
  </si>
  <si>
    <t>mgCSB/l</t>
  </si>
  <si>
    <t>Bezeichnung</t>
  </si>
  <si>
    <t>Messung</t>
  </si>
  <si>
    <t>Richtigkeit</t>
  </si>
  <si>
    <t>Präzision</t>
  </si>
  <si>
    <t>Überprüfung Pipetten mit Präzisionswaage</t>
  </si>
  <si>
    <t>Sollvolumen (ml)</t>
  </si>
  <si>
    <t>Anzeige Waage (g)</t>
  </si>
  <si>
    <t>Resultat</t>
  </si>
  <si>
    <t>Richtigkeit:</t>
  </si>
  <si>
    <t>Präzision:</t>
  </si>
  <si>
    <t>z.B.: 101% = die Pipette misst im Mittel 1% zuviel oder 98.5% = die Pipette misst im Mittel 1.5% zuwenig</t>
  </si>
  <si>
    <t>Gibt an, mit welcher mittleren Abweichung vom Sollwert grundsätzlich gerechnet werden muss (systematische Abweichung)</t>
  </si>
  <si>
    <t>Spezifisches Gewicht von Wasser</t>
  </si>
  <si>
    <t>Temp. (°C)</t>
  </si>
  <si>
    <t>(kg m-3)</t>
  </si>
  <si>
    <t>Temperatur (°C)</t>
  </si>
  <si>
    <t>Korrekturfaktor</t>
  </si>
  <si>
    <r>
      <t>Systematische Abweichung</t>
    </r>
    <r>
      <rPr>
        <sz val="11"/>
        <rFont val="Arial"/>
        <family val="0"/>
      </rPr>
      <t xml:space="preserve">, falls 7 Werte nacheinander </t>
    </r>
  </si>
  <si>
    <t>mit gleichem Vorzeichen oder steigend oder fallend</t>
  </si>
  <si>
    <t>Gibt an, wie gross die Schwankungen zwischen den einzelnen Messungen sind (zufällige Abweichungen)</t>
  </si>
  <si>
    <t>z.B.: 1% = die zufälligen Abweichungen der einzelnen Messungen vom Mittelwert betragen im Mittel 1%</t>
  </si>
  <si>
    <t>Parameter</t>
  </si>
  <si>
    <t>Konzentrationsbereich</t>
  </si>
  <si>
    <t>Max. zulässige Abweichung</t>
  </si>
  <si>
    <t>CSB</t>
  </si>
  <si>
    <t>5 - 150 mg/l</t>
  </si>
  <si>
    <t>&gt; 150 mg/l</t>
  </si>
  <si>
    <t>Ammonium</t>
  </si>
  <si>
    <t>Nitrit</t>
  </si>
  <si>
    <t>Nitrat</t>
  </si>
  <si>
    <r>
      <t>P</t>
    </r>
    <r>
      <rPr>
        <vertAlign val="subscript"/>
        <sz val="11"/>
        <rFont val="Arial"/>
        <family val="2"/>
      </rPr>
      <t>gesamt</t>
    </r>
  </si>
  <si>
    <r>
      <t>N</t>
    </r>
    <r>
      <rPr>
        <vertAlign val="subscript"/>
        <sz val="11"/>
        <rFont val="Arial"/>
        <family val="2"/>
      </rPr>
      <t>gesamt</t>
    </r>
  </si>
  <si>
    <r>
      <t>0.015 - 60 mg/l NH</t>
    </r>
    <r>
      <rPr>
        <vertAlign val="subscript"/>
        <sz val="11"/>
        <rFont val="Arial"/>
        <family val="2"/>
      </rPr>
      <t>4</t>
    </r>
    <r>
      <rPr>
        <sz val="11"/>
        <rFont val="Arial"/>
        <family val="0"/>
      </rPr>
      <t>-N</t>
    </r>
  </si>
  <si>
    <r>
      <t>0.015 - 20 mg/l NO</t>
    </r>
    <r>
      <rPr>
        <vertAlign val="subscript"/>
        <sz val="11"/>
        <rFont val="Arial"/>
        <family val="2"/>
      </rPr>
      <t>2</t>
    </r>
    <r>
      <rPr>
        <sz val="11"/>
        <rFont val="Arial"/>
        <family val="0"/>
      </rPr>
      <t>-N</t>
    </r>
  </si>
  <si>
    <r>
      <t>0.2 - 35 mg/l NO</t>
    </r>
    <r>
      <rPr>
        <vertAlign val="subscript"/>
        <sz val="11"/>
        <rFont val="Arial"/>
        <family val="2"/>
      </rPr>
      <t>3</t>
    </r>
    <r>
      <rPr>
        <sz val="11"/>
        <rFont val="Arial"/>
        <family val="0"/>
      </rPr>
      <t>-N</t>
    </r>
  </si>
  <si>
    <t>0.05 - 10 mg/l P</t>
  </si>
  <si>
    <t>0.5 - 100 mg/l N</t>
  </si>
  <si>
    <t>± 15%</t>
  </si>
  <si>
    <t>± 10%</t>
  </si>
  <si>
    <t>Visum</t>
  </si>
  <si>
    <t>≤ 1 ml</t>
  </si>
  <si>
    <t>&gt; 1 ml</t>
  </si>
  <si>
    <t>100 ± 2%</t>
  </si>
  <si>
    <t>100 ± 1%</t>
  </si>
  <si>
    <t>Toleranzen für Erreichung des Qualitätszieles</t>
  </si>
  <si>
    <t>Standard</t>
  </si>
  <si>
    <t>1. Allgemein</t>
  </si>
  <si>
    <t>2. Standard-Kontrollkarten</t>
  </si>
  <si>
    <t>Grundlage bilden die Ringversuche und die Vorgaben der Gerätehersteller.</t>
  </si>
  <si>
    <t>Hauptmenu</t>
  </si>
  <si>
    <t>Durch Klicken wird die entsprechende Kontrollkarte als neues Dokument geöffnet.</t>
  </si>
  <si>
    <t>Dieses kann anschliessend individuell abgespeichert werden.</t>
  </si>
  <si>
    <t>1. Kontrollkarten erstellen</t>
  </si>
  <si>
    <t>2. Überprüfung Pipetten</t>
  </si>
  <si>
    <t>Kontrollkarte CSB tiefer Bereich (5 - 150 mg/l)</t>
  </si>
  <si>
    <t>Kontrollkarte CSB hoher Bereich (&gt; 150 mg/l)</t>
  </si>
  <si>
    <t>Kontrollkarte Nitrat</t>
  </si>
  <si>
    <t>Kontrollkarte Nitrit</t>
  </si>
  <si>
    <t>3. Überprüfung der Pipetten</t>
  </si>
  <si>
    <t>Kontrollkarte Ammonium</t>
  </si>
  <si>
    <r>
      <t>Kontrollkarte P</t>
    </r>
    <r>
      <rPr>
        <b/>
        <vertAlign val="subscript"/>
        <sz val="14"/>
        <rFont val="Arial"/>
        <family val="2"/>
      </rPr>
      <t>gesamt</t>
    </r>
  </si>
  <si>
    <r>
      <t>Kontrollkarte N</t>
    </r>
    <r>
      <rPr>
        <b/>
        <vertAlign val="subscript"/>
        <sz val="14"/>
        <rFont val="Arial"/>
        <family val="2"/>
      </rPr>
      <t>gesamt</t>
    </r>
  </si>
  <si>
    <t>ae080</t>
  </si>
</sst>
</file>

<file path=xl/styles.xml><?xml version="1.0" encoding="utf-8"?>
<styleSheet xmlns="http://schemas.openxmlformats.org/spreadsheetml/2006/main">
  <numFmts count="15">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807]dddd\,\ d\.\ mmmm\ yyyy"/>
    <numFmt numFmtId="165" formatCode="mmm/yyyy"/>
    <numFmt numFmtId="166" formatCode="0.0"/>
    <numFmt numFmtId="167" formatCode="mmm\ yyyy"/>
    <numFmt numFmtId="168" formatCode="0.000"/>
    <numFmt numFmtId="169" formatCode="0.0%"/>
    <numFmt numFmtId="170" formatCode="0.0000"/>
  </numFmts>
  <fonts count="24">
    <font>
      <sz val="11"/>
      <name val="Arial"/>
      <family val="0"/>
    </font>
    <font>
      <b/>
      <sz val="14"/>
      <name val="Arial"/>
      <family val="2"/>
    </font>
    <font>
      <b/>
      <sz val="11"/>
      <name val="Arial"/>
      <family val="2"/>
    </font>
    <font>
      <sz val="8"/>
      <name val="Arial"/>
      <family val="0"/>
    </font>
    <font>
      <sz val="9.25"/>
      <name val="Arial"/>
      <family val="2"/>
    </font>
    <font>
      <sz val="9.5"/>
      <name val="Arial"/>
      <family val="2"/>
    </font>
    <font>
      <sz val="8"/>
      <name val="Tahoma"/>
      <family val="0"/>
    </font>
    <font>
      <b/>
      <sz val="8"/>
      <name val="Tahoma"/>
      <family val="0"/>
    </font>
    <font>
      <sz val="10"/>
      <name val="Arial"/>
      <family val="2"/>
    </font>
    <font>
      <b/>
      <sz val="10"/>
      <name val="Arial"/>
      <family val="2"/>
    </font>
    <font>
      <b/>
      <sz val="9"/>
      <name val="Arial"/>
      <family val="2"/>
    </font>
    <font>
      <b/>
      <sz val="10.75"/>
      <name val="Arial"/>
      <family val="2"/>
    </font>
    <font>
      <u val="single"/>
      <sz val="11"/>
      <name val="Arial"/>
      <family val="2"/>
    </font>
    <font>
      <b/>
      <vertAlign val="subscript"/>
      <sz val="10.75"/>
      <name val="Arial"/>
      <family val="2"/>
    </font>
    <font>
      <b/>
      <vertAlign val="subscript"/>
      <sz val="14"/>
      <name val="Arial"/>
      <family val="2"/>
    </font>
    <font>
      <sz val="9.75"/>
      <name val="Arial"/>
      <family val="2"/>
    </font>
    <font>
      <b/>
      <sz val="9.5"/>
      <name val="Arial"/>
      <family val="2"/>
    </font>
    <font>
      <vertAlign val="subscript"/>
      <sz val="11"/>
      <name val="Arial"/>
      <family val="2"/>
    </font>
    <font>
      <sz val="9"/>
      <name val="Arial"/>
      <family val="2"/>
    </font>
    <font>
      <b/>
      <sz val="12"/>
      <name val="Arial"/>
      <family val="2"/>
    </font>
    <font>
      <b/>
      <sz val="14"/>
      <color indexed="43"/>
      <name val="Arial"/>
      <family val="2"/>
    </font>
    <font>
      <sz val="11"/>
      <color indexed="43"/>
      <name val="Arial"/>
      <family val="2"/>
    </font>
    <font>
      <b/>
      <sz val="11"/>
      <color indexed="43"/>
      <name val="Arial"/>
      <family val="2"/>
    </font>
    <font>
      <b/>
      <sz val="8"/>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6">
    <border>
      <left/>
      <right/>
      <top/>
      <bottom/>
      <diagonal/>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32">
    <xf numFmtId="0" fontId="0" fillId="0" borderId="0" xfId="0" applyAlignment="1">
      <alignment/>
    </xf>
    <xf numFmtId="2" fontId="0" fillId="0" borderId="1" xfId="0" applyNumberFormat="1" applyFill="1" applyBorder="1" applyAlignment="1" applyProtection="1">
      <alignment/>
      <protection locked="0"/>
    </xf>
    <xf numFmtId="0" fontId="0" fillId="0" borderId="2" xfId="0" applyFill="1" applyBorder="1" applyAlignment="1" applyProtection="1">
      <alignment horizontal="center"/>
      <protection locked="0"/>
    </xf>
    <xf numFmtId="2" fontId="0" fillId="0" borderId="3" xfId="0" applyNumberFormat="1" applyFill="1" applyBorder="1" applyAlignment="1" applyProtection="1">
      <alignment horizontal="center"/>
      <protection locked="0"/>
    </xf>
    <xf numFmtId="0" fontId="0" fillId="0" borderId="0" xfId="0" applyFill="1" applyBorder="1" applyAlignment="1" applyProtection="1">
      <alignment horizontal="center"/>
      <protection locked="0"/>
    </xf>
    <xf numFmtId="2" fontId="0" fillId="0" borderId="4" xfId="0" applyNumberFormat="1" applyFill="1" applyBorder="1" applyAlignment="1" applyProtection="1">
      <alignment horizontal="center"/>
      <protection locked="0"/>
    </xf>
    <xf numFmtId="0" fontId="0" fillId="0" borderId="5" xfId="0" applyFill="1" applyBorder="1" applyAlignment="1" applyProtection="1">
      <alignment horizontal="center"/>
      <protection locked="0"/>
    </xf>
    <xf numFmtId="2" fontId="0" fillId="0" borderId="6" xfId="0" applyNumberFormat="1" applyFill="1" applyBorder="1" applyAlignment="1" applyProtection="1">
      <alignment horizontal="center"/>
      <protection locked="0"/>
    </xf>
    <xf numFmtId="166" fontId="0" fillId="0" borderId="1" xfId="0" applyNumberFormat="1" applyFill="1" applyBorder="1" applyAlignment="1" applyProtection="1">
      <alignment/>
      <protection locked="0"/>
    </xf>
    <xf numFmtId="1" fontId="0" fillId="0" borderId="1" xfId="0" applyNumberFormat="1" applyFill="1" applyBorder="1" applyAlignment="1" applyProtection="1">
      <alignment/>
      <protection locked="0"/>
    </xf>
    <xf numFmtId="166" fontId="0" fillId="0" borderId="3" xfId="0" applyNumberFormat="1" applyFill="1" applyBorder="1" applyAlignment="1" applyProtection="1">
      <alignment horizontal="center"/>
      <protection locked="0"/>
    </xf>
    <xf numFmtId="166" fontId="0" fillId="0" borderId="4" xfId="0" applyNumberFormat="1" applyFill="1" applyBorder="1" applyAlignment="1" applyProtection="1">
      <alignment horizontal="center"/>
      <protection locked="0"/>
    </xf>
    <xf numFmtId="14" fontId="0" fillId="0" borderId="7" xfId="0" applyNumberFormat="1" applyFill="1" applyBorder="1" applyAlignment="1" applyProtection="1">
      <alignment horizontal="center"/>
      <protection locked="0"/>
    </xf>
    <xf numFmtId="14" fontId="0" fillId="0" borderId="8" xfId="0" applyNumberFormat="1" applyFill="1" applyBorder="1" applyAlignment="1" applyProtection="1">
      <alignment horizontal="center"/>
      <protection locked="0"/>
    </xf>
    <xf numFmtId="0" fontId="0" fillId="0" borderId="8" xfId="0" applyFill="1" applyBorder="1" applyAlignment="1" applyProtection="1">
      <alignment horizontal="center"/>
      <protection locked="0"/>
    </xf>
    <xf numFmtId="1" fontId="0" fillId="0" borderId="9" xfId="0" applyNumberFormat="1" applyFill="1" applyBorder="1" applyAlignment="1" applyProtection="1">
      <alignment horizontal="center"/>
      <protection locked="0"/>
    </xf>
    <xf numFmtId="168" fontId="0" fillId="0" borderId="8" xfId="0" applyNumberFormat="1" applyFill="1" applyBorder="1" applyAlignment="1" applyProtection="1">
      <alignment horizontal="center"/>
      <protection locked="0"/>
    </xf>
    <xf numFmtId="166" fontId="0" fillId="0" borderId="6" xfId="0" applyNumberFormat="1" applyFill="1" applyBorder="1" applyAlignment="1" applyProtection="1">
      <alignment horizontal="center"/>
      <protection locked="0"/>
    </xf>
    <xf numFmtId="14" fontId="0" fillId="0" borderId="10" xfId="0" applyNumberFormat="1" applyFill="1" applyBorder="1" applyAlignment="1" applyProtection="1">
      <alignment horizontal="center"/>
      <protection locked="0"/>
    </xf>
    <xf numFmtId="14" fontId="0" fillId="0" borderId="11" xfId="0" applyNumberFormat="1" applyFill="1" applyBorder="1" applyAlignment="1" applyProtection="1">
      <alignment horizontal="center"/>
      <protection locked="0"/>
    </xf>
    <xf numFmtId="14" fontId="0" fillId="0" borderId="12" xfId="0" applyNumberFormat="1" applyFill="1" applyBorder="1" applyAlignment="1" applyProtection="1">
      <alignment horizontal="center"/>
      <protection locked="0"/>
    </xf>
    <xf numFmtId="14" fontId="0" fillId="0" borderId="10" xfId="0" applyNumberFormat="1" applyFill="1" applyBorder="1" applyAlignment="1" applyProtection="1">
      <alignment/>
      <protection locked="0"/>
    </xf>
    <xf numFmtId="0" fontId="0" fillId="0" borderId="2" xfId="0" applyFill="1" applyBorder="1" applyAlignment="1" applyProtection="1">
      <alignment/>
      <protection locked="0"/>
    </xf>
    <xf numFmtId="1" fontId="0" fillId="0" borderId="3" xfId="0" applyNumberFormat="1" applyFill="1" applyBorder="1" applyAlignment="1" applyProtection="1">
      <alignment/>
      <protection locked="0"/>
    </xf>
    <xf numFmtId="14" fontId="0" fillId="0" borderId="11" xfId="0" applyNumberFormat="1" applyFill="1" applyBorder="1" applyAlignment="1" applyProtection="1">
      <alignment/>
      <protection locked="0"/>
    </xf>
    <xf numFmtId="0" fontId="0" fillId="0" borderId="0" xfId="0" applyFill="1" applyBorder="1" applyAlignment="1" applyProtection="1">
      <alignment/>
      <protection locked="0"/>
    </xf>
    <xf numFmtId="1" fontId="0" fillId="0" borderId="4" xfId="0" applyNumberFormat="1" applyFill="1" applyBorder="1" applyAlignment="1" applyProtection="1">
      <alignment/>
      <protection locked="0"/>
    </xf>
    <xf numFmtId="14" fontId="0" fillId="0" borderId="12" xfId="0" applyNumberFormat="1" applyFill="1" applyBorder="1" applyAlignment="1" applyProtection="1">
      <alignment/>
      <protection locked="0"/>
    </xf>
    <xf numFmtId="0" fontId="0" fillId="0" borderId="5" xfId="0" applyFill="1" applyBorder="1" applyAlignment="1" applyProtection="1">
      <alignment/>
      <protection locked="0"/>
    </xf>
    <xf numFmtId="1" fontId="0" fillId="0" borderId="6" xfId="0" applyNumberFormat="1" applyFill="1" applyBorder="1" applyAlignment="1" applyProtection="1">
      <alignment/>
      <protection locked="0"/>
    </xf>
    <xf numFmtId="0" fontId="1" fillId="2" borderId="5" xfId="0" applyFont="1" applyFill="1" applyBorder="1" applyAlignment="1" applyProtection="1">
      <alignment/>
      <protection hidden="1"/>
    </xf>
    <xf numFmtId="0" fontId="1" fillId="2" borderId="5" xfId="0" applyFont="1" applyFill="1" applyBorder="1" applyAlignment="1">
      <alignment/>
    </xf>
    <xf numFmtId="0" fontId="1" fillId="2" borderId="0" xfId="0" applyFont="1" applyFill="1" applyBorder="1" applyAlignment="1">
      <alignment/>
    </xf>
    <xf numFmtId="0" fontId="1" fillId="2" borderId="0" xfId="0" applyFont="1" applyFill="1" applyAlignment="1">
      <alignment/>
    </xf>
    <xf numFmtId="0" fontId="0" fillId="2" borderId="0" xfId="0" applyFill="1" applyAlignment="1">
      <alignment/>
    </xf>
    <xf numFmtId="0" fontId="0" fillId="2" borderId="0" xfId="0" applyFill="1" applyBorder="1" applyAlignment="1">
      <alignment/>
    </xf>
    <xf numFmtId="0" fontId="2" fillId="2" borderId="0" xfId="0" applyFont="1" applyFill="1" applyAlignment="1">
      <alignment/>
    </xf>
    <xf numFmtId="166" fontId="0" fillId="2" borderId="0" xfId="0" applyNumberFormat="1" applyFill="1" applyAlignment="1">
      <alignment/>
    </xf>
    <xf numFmtId="0" fontId="2" fillId="2" borderId="5" xfId="0" applyFont="1" applyFill="1" applyBorder="1" applyAlignment="1">
      <alignment horizontal="center"/>
    </xf>
    <xf numFmtId="0" fontId="2" fillId="2" borderId="0" xfId="0" applyFont="1" applyFill="1" applyBorder="1" applyAlignment="1">
      <alignment/>
    </xf>
    <xf numFmtId="166" fontId="0" fillId="2" borderId="10" xfId="0" applyNumberForma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10" xfId="0" applyFont="1" applyFill="1" applyBorder="1" applyAlignment="1">
      <alignment horizontal="center"/>
    </xf>
    <xf numFmtId="0" fontId="2" fillId="2" borderId="0" xfId="0" applyFont="1" applyFill="1" applyBorder="1" applyAlignment="1">
      <alignment horizontal="center"/>
    </xf>
    <xf numFmtId="166" fontId="0" fillId="2" borderId="11" xfId="0" applyNumberFormat="1" applyFill="1" applyBorder="1" applyAlignment="1">
      <alignment horizontal="center"/>
    </xf>
    <xf numFmtId="0" fontId="2" fillId="2" borderId="4" xfId="0" applyFont="1" applyFill="1" applyBorder="1" applyAlignment="1">
      <alignment horizontal="center"/>
    </xf>
    <xf numFmtId="0" fontId="2" fillId="2" borderId="11" xfId="0" applyFont="1" applyFill="1" applyBorder="1" applyAlignment="1">
      <alignment horizontal="center"/>
    </xf>
    <xf numFmtId="166" fontId="0" fillId="2" borderId="12" xfId="0" applyNumberFormat="1" applyFill="1" applyBorder="1" applyAlignment="1">
      <alignment horizontal="center"/>
    </xf>
    <xf numFmtId="0" fontId="2" fillId="2" borderId="6" xfId="0" applyFont="1" applyFill="1" applyBorder="1" applyAlignment="1">
      <alignment horizontal="center"/>
    </xf>
    <xf numFmtId="0" fontId="2" fillId="2" borderId="12" xfId="0" applyFont="1" applyFill="1" applyBorder="1" applyAlignment="1">
      <alignment horizontal="center"/>
    </xf>
    <xf numFmtId="14" fontId="0" fillId="2" borderId="0" xfId="0" applyNumberFormat="1" applyFill="1" applyBorder="1" applyAlignment="1">
      <alignment/>
    </xf>
    <xf numFmtId="2" fontId="0" fillId="2" borderId="0" xfId="0" applyNumberFormat="1" applyFill="1" applyBorder="1" applyAlignment="1">
      <alignment/>
    </xf>
    <xf numFmtId="0" fontId="2" fillId="2" borderId="0" xfId="0" applyFont="1" applyFill="1" applyAlignment="1">
      <alignment horizontal="center"/>
    </xf>
    <xf numFmtId="14" fontId="0" fillId="2" borderId="0" xfId="0" applyNumberFormat="1" applyFill="1" applyAlignment="1">
      <alignment/>
    </xf>
    <xf numFmtId="2" fontId="0" fillId="2" borderId="0" xfId="0" applyNumberFormat="1" applyFill="1" applyAlignment="1">
      <alignment/>
    </xf>
    <xf numFmtId="166" fontId="0" fillId="3" borderId="9" xfId="0" applyNumberFormat="1" applyFill="1" applyBorder="1" applyAlignment="1" applyProtection="1">
      <alignment/>
      <protection locked="0"/>
    </xf>
    <xf numFmtId="0" fontId="0" fillId="2" borderId="0" xfId="0" applyFont="1" applyFill="1" applyAlignment="1">
      <alignment/>
    </xf>
    <xf numFmtId="0" fontId="0" fillId="2" borderId="0" xfId="0" applyFont="1" applyFill="1" applyAlignment="1">
      <alignment horizontal="center"/>
    </xf>
    <xf numFmtId="2" fontId="0" fillId="2" borderId="0" xfId="0" applyNumberFormat="1" applyFont="1" applyFill="1" applyAlignment="1">
      <alignment horizontal="center"/>
    </xf>
    <xf numFmtId="0" fontId="20" fillId="2" borderId="0" xfId="0" applyFont="1" applyFill="1" applyBorder="1" applyAlignment="1">
      <alignment/>
    </xf>
    <xf numFmtId="0" fontId="20" fillId="2" borderId="0" xfId="0" applyFont="1" applyFill="1" applyAlignment="1">
      <alignment/>
    </xf>
    <xf numFmtId="0" fontId="21" fillId="2" borderId="0" xfId="0" applyFont="1" applyFill="1" applyAlignment="1">
      <alignment/>
    </xf>
    <xf numFmtId="0" fontId="21" fillId="2" borderId="0" xfId="0" applyFont="1" applyFill="1" applyBorder="1" applyAlignment="1">
      <alignment/>
    </xf>
    <xf numFmtId="0" fontId="22" fillId="2" borderId="0" xfId="0" applyFont="1" applyFill="1" applyAlignment="1">
      <alignment/>
    </xf>
    <xf numFmtId="0" fontId="21" fillId="2" borderId="0" xfId="0" applyFont="1" applyFill="1" applyAlignment="1">
      <alignment horizontal="center"/>
    </xf>
    <xf numFmtId="2" fontId="21" fillId="2" borderId="0" xfId="0" applyNumberFormat="1" applyFont="1" applyFill="1" applyAlignment="1">
      <alignment horizontal="center"/>
    </xf>
    <xf numFmtId="0" fontId="1" fillId="2" borderId="5" xfId="0" applyFont="1" applyFill="1" applyBorder="1" applyAlignment="1" applyProtection="1">
      <alignment/>
      <protection/>
    </xf>
    <xf numFmtId="0" fontId="0" fillId="2" borderId="5" xfId="0" applyFill="1" applyBorder="1" applyAlignment="1" applyProtection="1">
      <alignment/>
      <protection/>
    </xf>
    <xf numFmtId="0" fontId="0" fillId="2" borderId="0" xfId="0" applyFill="1" applyAlignment="1" applyProtection="1">
      <alignment/>
      <protection/>
    </xf>
    <xf numFmtId="0" fontId="2" fillId="2" borderId="0" xfId="0" applyFont="1" applyFill="1" applyAlignment="1" applyProtection="1">
      <alignment/>
      <protection/>
    </xf>
    <xf numFmtId="0" fontId="0" fillId="2" borderId="0" xfId="0" applyFill="1" applyAlignment="1" applyProtection="1">
      <alignment horizontal="center"/>
      <protection/>
    </xf>
    <xf numFmtId="10" fontId="0" fillId="2" borderId="0" xfId="17" applyNumberFormat="1" applyFill="1" applyAlignment="1" applyProtection="1">
      <alignment/>
      <protection/>
    </xf>
    <xf numFmtId="0" fontId="2" fillId="2" borderId="0" xfId="0" applyFont="1" applyFill="1" applyAlignment="1" applyProtection="1">
      <alignment horizontal="center"/>
      <protection/>
    </xf>
    <xf numFmtId="0" fontId="0" fillId="2" borderId="10" xfId="0" applyFill="1" applyBorder="1" applyAlignment="1" applyProtection="1">
      <alignment/>
      <protection/>
    </xf>
    <xf numFmtId="0" fontId="2" fillId="2" borderId="7" xfId="0" applyFont="1" applyFill="1" applyBorder="1" applyAlignment="1" applyProtection="1">
      <alignment horizontal="center"/>
      <protection/>
    </xf>
    <xf numFmtId="0" fontId="2" fillId="2" borderId="3" xfId="0" applyFont="1" applyFill="1" applyBorder="1" applyAlignment="1" applyProtection="1">
      <alignment horizontal="center"/>
      <protection/>
    </xf>
    <xf numFmtId="2" fontId="0" fillId="2" borderId="0" xfId="0" applyNumberFormat="1" applyFill="1" applyAlignment="1" applyProtection="1">
      <alignment horizontal="center"/>
      <protection/>
    </xf>
    <xf numFmtId="0" fontId="0" fillId="2" borderId="11" xfId="0" applyFill="1" applyBorder="1" applyAlignment="1" applyProtection="1">
      <alignment/>
      <protection/>
    </xf>
    <xf numFmtId="9" fontId="0" fillId="2" borderId="8" xfId="0" applyNumberFormat="1" applyFill="1" applyBorder="1" applyAlignment="1" applyProtection="1">
      <alignment horizontal="center"/>
      <protection/>
    </xf>
    <xf numFmtId="9" fontId="0" fillId="2" borderId="4" xfId="0" applyNumberFormat="1" applyFill="1" applyBorder="1" applyAlignment="1" applyProtection="1">
      <alignment horizontal="center"/>
      <protection/>
    </xf>
    <xf numFmtId="0" fontId="0" fillId="2" borderId="12" xfId="0" applyFill="1" applyBorder="1" applyAlignment="1" applyProtection="1">
      <alignment/>
      <protection/>
    </xf>
    <xf numFmtId="10" fontId="0" fillId="2" borderId="9" xfId="0" applyNumberFormat="1" applyFill="1" applyBorder="1" applyAlignment="1" applyProtection="1">
      <alignment horizontal="center"/>
      <protection/>
    </xf>
    <xf numFmtId="9" fontId="0" fillId="2" borderId="6" xfId="0" applyNumberFormat="1" applyFill="1" applyBorder="1" applyAlignment="1" applyProtection="1">
      <alignment horizontal="center"/>
      <protection/>
    </xf>
    <xf numFmtId="170" fontId="0" fillId="2" borderId="0" xfId="0" applyNumberFormat="1" applyFill="1" applyAlignment="1" applyProtection="1">
      <alignment horizontal="center"/>
      <protection/>
    </xf>
    <xf numFmtId="0" fontId="2" fillId="2" borderId="0" xfId="0" applyFont="1" applyFill="1" applyBorder="1" applyAlignment="1" applyProtection="1">
      <alignment horizontal="center"/>
      <protection/>
    </xf>
    <xf numFmtId="0" fontId="0" fillId="2" borderId="10" xfId="0" applyFill="1" applyBorder="1" applyAlignment="1" applyProtection="1">
      <alignment horizontal="center"/>
      <protection/>
    </xf>
    <xf numFmtId="2" fontId="0" fillId="2" borderId="0" xfId="0" applyNumberFormat="1" applyFill="1" applyAlignment="1" applyProtection="1">
      <alignment/>
      <protection/>
    </xf>
    <xf numFmtId="0" fontId="0" fillId="2" borderId="11" xfId="0" applyFill="1" applyBorder="1" applyAlignment="1" applyProtection="1">
      <alignment horizontal="center"/>
      <protection/>
    </xf>
    <xf numFmtId="0" fontId="0" fillId="2" borderId="12" xfId="0" applyFill="1" applyBorder="1" applyAlignment="1" applyProtection="1">
      <alignment horizontal="center"/>
      <protection/>
    </xf>
    <xf numFmtId="168" fontId="0" fillId="2" borderId="0" xfId="0" applyNumberFormat="1" applyFill="1" applyAlignment="1" applyProtection="1">
      <alignment/>
      <protection/>
    </xf>
    <xf numFmtId="2" fontId="0" fillId="2" borderId="10" xfId="0" applyNumberFormat="1" applyFill="1" applyBorder="1" applyAlignment="1">
      <alignment horizontal="center"/>
    </xf>
    <xf numFmtId="2" fontId="0" fillId="2" borderId="11" xfId="0" applyNumberFormat="1" applyFill="1" applyBorder="1" applyAlignment="1">
      <alignment horizontal="center"/>
    </xf>
    <xf numFmtId="2" fontId="0" fillId="2" borderId="12" xfId="0" applyNumberFormat="1" applyFill="1" applyBorder="1" applyAlignment="1">
      <alignment horizontal="center"/>
    </xf>
    <xf numFmtId="1" fontId="0" fillId="2" borderId="0" xfId="0" applyNumberFormat="1" applyFill="1" applyAlignment="1">
      <alignment/>
    </xf>
    <xf numFmtId="1" fontId="0" fillId="2" borderId="10" xfId="0" applyNumberFormat="1" applyFill="1" applyBorder="1" applyAlignment="1">
      <alignment/>
    </xf>
    <xf numFmtId="1" fontId="0" fillId="2" borderId="11" xfId="0" applyNumberFormat="1" applyFill="1" applyBorder="1" applyAlignment="1">
      <alignment/>
    </xf>
    <xf numFmtId="1" fontId="0" fillId="2" borderId="12" xfId="0" applyNumberFormat="1" applyFill="1" applyBorder="1" applyAlignment="1">
      <alignment/>
    </xf>
    <xf numFmtId="0" fontId="19" fillId="2" borderId="0" xfId="0" applyFont="1" applyFill="1" applyAlignment="1">
      <alignment/>
    </xf>
    <xf numFmtId="0" fontId="19" fillId="3" borderId="0" xfId="0" applyFont="1" applyFill="1" applyAlignment="1">
      <alignment/>
    </xf>
    <xf numFmtId="0" fontId="0" fillId="3" borderId="0" xfId="0" applyFill="1" applyAlignment="1">
      <alignment/>
    </xf>
    <xf numFmtId="0" fontId="2" fillId="3" borderId="0" xfId="0" applyFont="1" applyFill="1" applyAlignment="1">
      <alignment/>
    </xf>
    <xf numFmtId="0" fontId="2" fillId="3" borderId="0" xfId="0" applyFont="1" applyFill="1" applyAlignment="1">
      <alignment horizontal="center"/>
    </xf>
    <xf numFmtId="0" fontId="0" fillId="3" borderId="10" xfId="0" applyFill="1" applyBorder="1" applyAlignment="1">
      <alignment/>
    </xf>
    <xf numFmtId="0" fontId="0" fillId="3" borderId="2" xfId="0" applyFill="1" applyBorder="1" applyAlignment="1">
      <alignment horizontal="center"/>
    </xf>
    <xf numFmtId="0" fontId="0" fillId="3" borderId="3" xfId="0" applyFill="1" applyBorder="1" applyAlignment="1">
      <alignment horizontal="center"/>
    </xf>
    <xf numFmtId="0" fontId="0" fillId="3" borderId="12" xfId="0" applyFill="1" applyBorder="1" applyAlignment="1">
      <alignment/>
    </xf>
    <xf numFmtId="0" fontId="0" fillId="3" borderId="5" xfId="0" applyFill="1" applyBorder="1" applyAlignment="1">
      <alignment horizontal="center"/>
    </xf>
    <xf numFmtId="0" fontId="0" fillId="3" borderId="6" xfId="0" applyFill="1" applyBorder="1" applyAlignment="1">
      <alignment horizontal="center"/>
    </xf>
    <xf numFmtId="0" fontId="0" fillId="3" borderId="13" xfId="0" applyFill="1" applyBorder="1" applyAlignment="1">
      <alignment/>
    </xf>
    <xf numFmtId="0" fontId="0" fillId="3" borderId="14" xfId="0" applyFill="1" applyBorder="1" applyAlignment="1">
      <alignment horizontal="center"/>
    </xf>
    <xf numFmtId="0" fontId="0" fillId="3" borderId="15" xfId="0" applyFill="1" applyBorder="1" applyAlignment="1">
      <alignment horizontal="center"/>
    </xf>
    <xf numFmtId="0" fontId="0" fillId="3" borderId="11" xfId="0" applyFill="1" applyBorder="1" applyAlignment="1">
      <alignment/>
    </xf>
    <xf numFmtId="0" fontId="0" fillId="3" borderId="0" xfId="0" applyFill="1" applyBorder="1" applyAlignment="1">
      <alignment horizontal="center"/>
    </xf>
    <xf numFmtId="0" fontId="0" fillId="3" borderId="4" xfId="0" applyFill="1" applyBorder="1" applyAlignment="1">
      <alignment horizontal="center"/>
    </xf>
    <xf numFmtId="170" fontId="0" fillId="0" borderId="3" xfId="0" applyNumberFormat="1" applyFill="1" applyBorder="1" applyAlignment="1" applyProtection="1">
      <alignment horizontal="center"/>
      <protection locked="0"/>
    </xf>
    <xf numFmtId="170" fontId="0" fillId="0" borderId="4" xfId="0" applyNumberFormat="1" applyFill="1" applyBorder="1" applyAlignment="1" applyProtection="1">
      <alignment horizontal="center"/>
      <protection locked="0"/>
    </xf>
    <xf numFmtId="170" fontId="0" fillId="0" borderId="6" xfId="0" applyNumberFormat="1" applyFill="1" applyBorder="1" applyAlignment="1" applyProtection="1">
      <alignment horizontal="center"/>
      <protection locked="0"/>
    </xf>
    <xf numFmtId="168" fontId="21" fillId="2" borderId="0" xfId="0" applyNumberFormat="1" applyFont="1" applyFill="1" applyAlignment="1">
      <alignment horizontal="center"/>
    </xf>
    <xf numFmtId="168" fontId="0" fillId="0" borderId="3" xfId="0" applyNumberFormat="1" applyFill="1" applyBorder="1" applyAlignment="1" applyProtection="1">
      <alignment horizontal="center"/>
      <protection locked="0"/>
    </xf>
    <xf numFmtId="168" fontId="0" fillId="0" borderId="4" xfId="0" applyNumberFormat="1" applyFill="1" applyBorder="1" applyAlignment="1" applyProtection="1">
      <alignment horizontal="center"/>
      <protection locked="0"/>
    </xf>
    <xf numFmtId="168" fontId="0" fillId="0" borderId="6" xfId="0" applyNumberFormat="1" applyFill="1" applyBorder="1" applyAlignment="1" applyProtection="1">
      <alignment horizontal="center"/>
      <protection locked="0"/>
    </xf>
    <xf numFmtId="168" fontId="0" fillId="2" borderId="0" xfId="0" applyNumberFormat="1" applyFill="1" applyAlignment="1">
      <alignment/>
    </xf>
    <xf numFmtId="168" fontId="0" fillId="0" borderId="1" xfId="0" applyNumberFormat="1" applyFill="1" applyBorder="1" applyAlignment="1" applyProtection="1">
      <alignment/>
      <protection locked="0"/>
    </xf>
    <xf numFmtId="168" fontId="0" fillId="2" borderId="10" xfId="0" applyNumberFormat="1" applyFill="1" applyBorder="1" applyAlignment="1">
      <alignment horizontal="center"/>
    </xf>
    <xf numFmtId="168" fontId="0" fillId="2" borderId="11" xfId="0" applyNumberFormat="1" applyFill="1" applyBorder="1" applyAlignment="1">
      <alignment horizontal="center"/>
    </xf>
    <xf numFmtId="168" fontId="0" fillId="2" borderId="12" xfId="0" applyNumberFormat="1" applyFill="1" applyBorder="1" applyAlignment="1">
      <alignment horizontal="center"/>
    </xf>
    <xf numFmtId="0" fontId="3" fillId="2" borderId="0" xfId="0" applyFont="1" applyFill="1" applyAlignment="1">
      <alignment/>
    </xf>
    <xf numFmtId="0" fontId="0" fillId="3" borderId="13" xfId="0" applyFill="1" applyBorder="1" applyAlignment="1" applyProtection="1">
      <alignment horizontal="left"/>
      <protection locked="0"/>
    </xf>
    <xf numFmtId="0" fontId="0" fillId="3" borderId="15" xfId="0" applyFill="1" applyBorder="1" applyAlignment="1" applyProtection="1">
      <alignment horizontal="left"/>
      <protection locked="0"/>
    </xf>
    <xf numFmtId="0" fontId="0" fillId="0" borderId="13" xfId="0" applyFill="1" applyBorder="1" applyAlignment="1" applyProtection="1">
      <alignment horizontal="left"/>
      <protection locked="0"/>
    </xf>
    <xf numFmtId="0" fontId="0" fillId="0" borderId="15" xfId="0" applyFill="1" applyBorder="1" applyAlignment="1" applyProtection="1">
      <alignment horizontal="left"/>
      <protection locked="0"/>
    </xf>
  </cellXfs>
  <cellStyles count="6">
    <cellStyle name="Normal" xfId="0"/>
    <cellStyle name="Comma" xfId="15"/>
    <cellStyle name="Comma [0]" xfId="16"/>
    <cellStyle name="Percent" xfId="17"/>
    <cellStyle name="Currency" xfId="18"/>
    <cellStyle name="Currency [0]" xfId="19"/>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DDDDDD"/>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Regelkarte CSB tiefer Bereich</a:t>
            </a:r>
          </a:p>
        </c:rich>
      </c:tx>
      <c:layout/>
      <c:spPr>
        <a:noFill/>
        <a:ln>
          <a:noFill/>
        </a:ln>
      </c:spPr>
    </c:title>
    <c:plotArea>
      <c:layout>
        <c:manualLayout>
          <c:xMode val="edge"/>
          <c:yMode val="edge"/>
          <c:x val="0.048"/>
          <c:y val="0.09775"/>
          <c:w val="0.95025"/>
          <c:h val="0.9022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CCFFFF"/>
              </a:solidFill>
              <a:ln>
                <a:solidFill>
                  <a:srgbClr val="000000"/>
                </a:solidFill>
              </a:ln>
            </c:spPr>
          </c:marker>
          <c:cat>
            <c:numRef>
              <c:f>CSB_tief!$A$10:$A$34</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CSB_tief!$C$10:$C$34</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CSB_tief!$A$10:$A$34</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CSB_tief!$R$10:$R$34</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2"/>
          <c:order val="2"/>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CSB_tief!$A$10:$A$34</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CSB_tief!$S$10:$S$34</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3"/>
          <c:order val="3"/>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CSB_tief!$A$10:$A$34</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CSB_tief!$Q$10:$Q$34</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axId val="24525050"/>
        <c:axId val="19398859"/>
      </c:lineChart>
      <c:catAx>
        <c:axId val="24525050"/>
        <c:scaling>
          <c:orientation val="minMax"/>
          <c:min val="39083"/>
        </c:scaling>
        <c:axPos val="b"/>
        <c:delete val="0"/>
        <c:numFmt formatCode="m/d/yy" sourceLinked="0"/>
        <c:majorTickMark val="out"/>
        <c:minorTickMark val="none"/>
        <c:tickLblPos val="nextTo"/>
        <c:txPr>
          <a:bodyPr vert="horz" rot="-5400000"/>
          <a:lstStyle/>
          <a:p>
            <a:pPr>
              <a:defRPr lang="en-US" cap="none" sz="900" b="0" i="0" u="none" baseline="0">
                <a:latin typeface="Arial"/>
                <a:ea typeface="Arial"/>
                <a:cs typeface="Arial"/>
              </a:defRPr>
            </a:pPr>
          </a:p>
        </c:txPr>
        <c:crossAx val="19398859"/>
        <c:crosses val="autoZero"/>
        <c:auto val="0"/>
        <c:lblOffset val="100"/>
        <c:tickLblSkip val="1"/>
        <c:noMultiLvlLbl val="0"/>
      </c:catAx>
      <c:valAx>
        <c:axId val="19398859"/>
        <c:scaling>
          <c:orientation val="minMax"/>
          <c:max val="39"/>
          <c:min val="21"/>
        </c:scaling>
        <c:axPos val="l"/>
        <c:title>
          <c:tx>
            <c:rich>
              <a:bodyPr vert="horz" rot="-5400000" anchor="ctr"/>
              <a:lstStyle/>
              <a:p>
                <a:pPr algn="ctr">
                  <a:defRPr/>
                </a:pPr>
                <a:r>
                  <a:rPr lang="en-US" cap="none" sz="950" b="1" i="0" u="none" baseline="0">
                    <a:latin typeface="Arial"/>
                    <a:ea typeface="Arial"/>
                    <a:cs typeface="Arial"/>
                  </a:rPr>
                  <a:t>Konzentration (mgCSB/l)</a:t>
                </a:r>
              </a:p>
            </c:rich>
          </c:tx>
          <c:layout>
            <c:manualLayout>
              <c:xMode val="factor"/>
              <c:yMode val="factor"/>
              <c:x val="0.002"/>
              <c:y val="0.0012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4525050"/>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Regelkarte CSB hoher Bereich</a:t>
            </a:r>
          </a:p>
        </c:rich>
      </c:tx>
      <c:layout/>
      <c:spPr>
        <a:noFill/>
        <a:ln>
          <a:noFill/>
        </a:ln>
      </c:spPr>
    </c:title>
    <c:plotArea>
      <c:layout>
        <c:manualLayout>
          <c:xMode val="edge"/>
          <c:yMode val="edge"/>
          <c:x val="0.048"/>
          <c:y val="0.09775"/>
          <c:w val="0.95025"/>
          <c:h val="0.9022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CCFFFF"/>
              </a:solidFill>
              <a:ln>
                <a:solidFill>
                  <a:srgbClr val="000000"/>
                </a:solidFill>
              </a:ln>
            </c:spPr>
          </c:marker>
          <c:cat>
            <c:numRef>
              <c:f>CSB_hoch!$A$10:$A$34</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CSB_hoch!$C$10:$C$34</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CSB_hoch!$A$10:$A$34</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CSB_hoch!$R$10:$R$34</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2"/>
          <c:order val="2"/>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CSB_hoch!$A$10:$A$34</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CSB_hoch!$S$10:$S$34</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3"/>
          <c:order val="3"/>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CSB_hoch!$A$10:$A$34</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CSB_hoch!$Q$10:$Q$34</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axId val="40372004"/>
        <c:axId val="27803717"/>
      </c:lineChart>
      <c:catAx>
        <c:axId val="40372004"/>
        <c:scaling>
          <c:orientation val="minMax"/>
        </c:scaling>
        <c:axPos val="b"/>
        <c:delete val="0"/>
        <c:numFmt formatCode="m/d/yy" sourceLinked="0"/>
        <c:majorTickMark val="out"/>
        <c:minorTickMark val="none"/>
        <c:tickLblPos val="nextTo"/>
        <c:txPr>
          <a:bodyPr vert="horz" rot="-5400000"/>
          <a:lstStyle/>
          <a:p>
            <a:pPr>
              <a:defRPr lang="en-US" cap="none" sz="900" b="0" i="0" u="none" baseline="0">
                <a:latin typeface="Arial"/>
                <a:ea typeface="Arial"/>
                <a:cs typeface="Arial"/>
              </a:defRPr>
            </a:pPr>
          </a:p>
        </c:txPr>
        <c:crossAx val="27803717"/>
        <c:crosses val="autoZero"/>
        <c:auto val="0"/>
        <c:lblOffset val="100"/>
        <c:tickLblSkip val="1"/>
        <c:noMultiLvlLbl val="0"/>
      </c:catAx>
      <c:valAx>
        <c:axId val="27803717"/>
        <c:scaling>
          <c:orientation val="minMax"/>
          <c:max val="390"/>
          <c:min val="210"/>
        </c:scaling>
        <c:axPos val="l"/>
        <c:title>
          <c:tx>
            <c:rich>
              <a:bodyPr vert="horz" rot="-5400000" anchor="ctr"/>
              <a:lstStyle/>
              <a:p>
                <a:pPr algn="ctr">
                  <a:defRPr/>
                </a:pPr>
                <a:r>
                  <a:rPr lang="en-US" cap="none" sz="950" b="1" i="0" u="none" baseline="0">
                    <a:latin typeface="Arial"/>
                    <a:ea typeface="Arial"/>
                    <a:cs typeface="Arial"/>
                  </a:rPr>
                  <a:t>Konzentration (mgCSB/l)</a:t>
                </a:r>
              </a:p>
            </c:rich>
          </c:tx>
          <c:layout>
            <c:manualLayout>
              <c:xMode val="factor"/>
              <c:yMode val="factor"/>
              <c:x val="-0.00525"/>
              <c:y val="0"/>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40372004"/>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Regelkarte Ammonium</a:t>
            </a:r>
          </a:p>
        </c:rich>
      </c:tx>
      <c:layout/>
      <c:spPr>
        <a:noFill/>
        <a:ln>
          <a:noFill/>
        </a:ln>
      </c:spPr>
    </c:title>
    <c:plotArea>
      <c:layout>
        <c:manualLayout>
          <c:xMode val="edge"/>
          <c:yMode val="edge"/>
          <c:x val="0.04575"/>
          <c:y val="0.09725"/>
          <c:w val="0.9525"/>
          <c:h val="0.9027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CCFFCC"/>
              </a:solidFill>
              <a:ln>
                <a:solidFill>
                  <a:srgbClr val="000000"/>
                </a:solidFill>
              </a:ln>
            </c:spPr>
          </c:marker>
          <c:cat>
            <c:numRef>
              <c:f>NH4!$A$10:$A$34</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NH4!$C$10:$C$34</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NH4!$A$10:$A$34</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NH4!$R$10:$R$34</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2"/>
          <c:order val="2"/>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NH4!$A$10:$A$34</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NH4!$S$10:$S$34</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3"/>
          <c:order val="3"/>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NH4!$A$10:$A$34</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NH4!$Q$10:$Q$34</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marker val="1"/>
        <c:axId val="48906862"/>
        <c:axId val="37508575"/>
      </c:lineChart>
      <c:catAx>
        <c:axId val="48906862"/>
        <c:scaling>
          <c:orientation val="minMax"/>
        </c:scaling>
        <c:axPos val="b"/>
        <c:delete val="0"/>
        <c:numFmt formatCode="m/d/yy" sourceLinked="0"/>
        <c:majorTickMark val="out"/>
        <c:minorTickMark val="none"/>
        <c:tickLblPos val="nextTo"/>
        <c:txPr>
          <a:bodyPr vert="horz" rot="-5400000"/>
          <a:lstStyle/>
          <a:p>
            <a:pPr>
              <a:defRPr lang="en-US" cap="none" sz="900" b="0" i="0" u="none" baseline="0">
                <a:latin typeface="Arial"/>
                <a:ea typeface="Arial"/>
                <a:cs typeface="Arial"/>
              </a:defRPr>
            </a:pPr>
          </a:p>
        </c:txPr>
        <c:crossAx val="37508575"/>
        <c:crosses val="autoZero"/>
        <c:auto val="0"/>
        <c:lblOffset val="100"/>
        <c:tickLblSkip val="1"/>
        <c:noMultiLvlLbl val="0"/>
      </c:catAx>
      <c:valAx>
        <c:axId val="37508575"/>
        <c:scaling>
          <c:orientation val="minMax"/>
          <c:max val="1.3"/>
          <c:min val="0.7"/>
        </c:scaling>
        <c:axPos val="l"/>
        <c:title>
          <c:tx>
            <c:rich>
              <a:bodyPr vert="horz" rot="-5400000" anchor="ctr"/>
              <a:lstStyle/>
              <a:p>
                <a:pPr algn="ctr">
                  <a:defRPr/>
                </a:pPr>
                <a:r>
                  <a:rPr lang="en-US" cap="none" sz="1000" b="1" i="0" u="none" baseline="0">
                    <a:latin typeface="Arial"/>
                    <a:ea typeface="Arial"/>
                    <a:cs typeface="Arial"/>
                  </a:rPr>
                  <a:t>Konzentration (mgN/l)</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8906862"/>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Regelkarte Nitrat</a:t>
            </a:r>
          </a:p>
        </c:rich>
      </c:tx>
      <c:layout/>
      <c:spPr>
        <a:noFill/>
        <a:ln>
          <a:noFill/>
        </a:ln>
      </c:spPr>
    </c:title>
    <c:plotArea>
      <c:layout>
        <c:manualLayout>
          <c:xMode val="edge"/>
          <c:yMode val="edge"/>
          <c:x val="0.04575"/>
          <c:y val="0.09725"/>
          <c:w val="0.9525"/>
          <c:h val="0.9027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99CCFF"/>
              </a:solidFill>
              <a:ln>
                <a:solidFill>
                  <a:srgbClr val="000000"/>
                </a:solidFill>
              </a:ln>
            </c:spPr>
          </c:marker>
          <c:cat>
            <c:numRef>
              <c:f>NO3!$A$10:$A$34</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NO3!$C$10:$C$34</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NO3!$A$10:$A$34</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NO3!$R$10:$R$34</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2"/>
          <c:order val="2"/>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NO3!$A$10:$A$34</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NO3!$S$10:$S$34</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3"/>
          <c:order val="3"/>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NO3!$A$10:$A$34</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NO3!$Q$10:$Q$34</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axId val="2032856"/>
        <c:axId val="18295705"/>
      </c:lineChart>
      <c:catAx>
        <c:axId val="2032856"/>
        <c:scaling>
          <c:orientation val="minMax"/>
        </c:scaling>
        <c:axPos val="b"/>
        <c:delete val="0"/>
        <c:numFmt formatCode="m/d/yy" sourceLinked="0"/>
        <c:majorTickMark val="out"/>
        <c:minorTickMark val="none"/>
        <c:tickLblPos val="nextTo"/>
        <c:txPr>
          <a:bodyPr vert="horz" rot="-5400000"/>
          <a:lstStyle/>
          <a:p>
            <a:pPr>
              <a:defRPr lang="en-US" cap="none" sz="900" b="0" i="0" u="none" baseline="0">
                <a:latin typeface="Arial"/>
                <a:ea typeface="Arial"/>
                <a:cs typeface="Arial"/>
              </a:defRPr>
            </a:pPr>
          </a:p>
        </c:txPr>
        <c:crossAx val="18295705"/>
        <c:crosses val="autoZero"/>
        <c:auto val="0"/>
        <c:lblOffset val="100"/>
        <c:tickLblSkip val="1"/>
        <c:noMultiLvlLbl val="0"/>
      </c:catAx>
      <c:valAx>
        <c:axId val="18295705"/>
        <c:scaling>
          <c:orientation val="minMax"/>
          <c:max val="19.5"/>
          <c:min val="10.5"/>
        </c:scaling>
        <c:axPos val="l"/>
        <c:title>
          <c:tx>
            <c:rich>
              <a:bodyPr vert="horz" rot="-5400000" anchor="ctr"/>
              <a:lstStyle/>
              <a:p>
                <a:pPr algn="ctr">
                  <a:defRPr/>
                </a:pPr>
                <a:r>
                  <a:rPr lang="en-US" cap="none" sz="1000" b="1" i="0" u="none" baseline="0">
                    <a:latin typeface="Arial"/>
                    <a:ea typeface="Arial"/>
                    <a:cs typeface="Arial"/>
                  </a:rPr>
                  <a:t>Konzentration (mgN/l)</a:t>
                </a:r>
              </a:p>
            </c:rich>
          </c:tx>
          <c:layout/>
          <c:overlay val="0"/>
          <c:spPr>
            <a:noFill/>
            <a:ln>
              <a:noFill/>
            </a:ln>
          </c:spPr>
        </c:title>
        <c:majorGridlines>
          <c:spPr>
            <a:ln w="3175">
              <a:solidFill/>
              <a:prstDash val="sysDot"/>
            </a:ln>
          </c:spPr>
        </c:majorGridlines>
        <c:delete val="0"/>
        <c:numFmt formatCode="0.0" sourceLinked="0"/>
        <c:majorTickMark val="out"/>
        <c:minorTickMark val="none"/>
        <c:tickLblPos val="nextTo"/>
        <c:txPr>
          <a:bodyPr/>
          <a:lstStyle/>
          <a:p>
            <a:pPr>
              <a:defRPr lang="en-US" cap="none" sz="1000" b="0" i="0" u="none" baseline="0">
                <a:latin typeface="Arial"/>
                <a:ea typeface="Arial"/>
                <a:cs typeface="Arial"/>
              </a:defRPr>
            </a:pPr>
          </a:p>
        </c:txPr>
        <c:crossAx val="2032856"/>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Regelkarte P</a:t>
            </a:r>
            <a:r>
              <a:rPr lang="en-US" cap="none" sz="1075" b="1" i="0" u="none" baseline="-25000">
                <a:latin typeface="Arial"/>
                <a:ea typeface="Arial"/>
                <a:cs typeface="Arial"/>
              </a:rPr>
              <a:t>gesamt</a:t>
            </a:r>
          </a:p>
        </c:rich>
      </c:tx>
      <c:layout/>
      <c:spPr>
        <a:noFill/>
        <a:ln>
          <a:noFill/>
        </a:ln>
      </c:spPr>
    </c:title>
    <c:plotArea>
      <c:layout>
        <c:manualLayout>
          <c:xMode val="edge"/>
          <c:yMode val="edge"/>
          <c:x val="0.069"/>
          <c:y val="0.09725"/>
          <c:w val="0.92925"/>
          <c:h val="0.9027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99"/>
              </a:solidFill>
              <a:ln>
                <a:solidFill>
                  <a:srgbClr val="000000"/>
                </a:solidFill>
              </a:ln>
            </c:spPr>
          </c:marker>
          <c:cat>
            <c:numRef>
              <c:f>Pges!$A$10:$A$34</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Pges!$C$10:$C$34</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Pges!$A$10:$A$34</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Pges!$R$10:$R$34</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2"/>
          <c:order val="2"/>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Pges!$A$10:$A$34</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Pges!$S$10:$S$34</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3"/>
          <c:order val="3"/>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Pges!$A$10:$A$34</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Pges!$Q$10:$Q$34</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axId val="30443618"/>
        <c:axId val="5557107"/>
      </c:lineChart>
      <c:catAx>
        <c:axId val="30443618"/>
        <c:scaling>
          <c:orientation val="minMax"/>
        </c:scaling>
        <c:axPos val="b"/>
        <c:delete val="0"/>
        <c:numFmt formatCode="m/d/yy" sourceLinked="0"/>
        <c:majorTickMark val="out"/>
        <c:minorTickMark val="none"/>
        <c:tickLblPos val="nextTo"/>
        <c:txPr>
          <a:bodyPr vert="horz" rot="-5400000"/>
          <a:lstStyle/>
          <a:p>
            <a:pPr>
              <a:defRPr lang="en-US" cap="none" sz="900" b="0" i="0" u="none" baseline="0">
                <a:latin typeface="Arial"/>
                <a:ea typeface="Arial"/>
                <a:cs typeface="Arial"/>
              </a:defRPr>
            </a:pPr>
          </a:p>
        </c:txPr>
        <c:crossAx val="5557107"/>
        <c:crosses val="autoZero"/>
        <c:auto val="0"/>
        <c:lblOffset val="100"/>
        <c:tickLblSkip val="1"/>
        <c:noMultiLvlLbl val="0"/>
      </c:catAx>
      <c:valAx>
        <c:axId val="5557107"/>
        <c:scaling>
          <c:orientation val="minMax"/>
          <c:max val="0.65"/>
          <c:min val="0.35"/>
        </c:scaling>
        <c:axPos val="l"/>
        <c:title>
          <c:tx>
            <c:rich>
              <a:bodyPr vert="horz" rot="-5400000" anchor="ctr"/>
              <a:lstStyle/>
              <a:p>
                <a:pPr algn="ctr">
                  <a:defRPr/>
                </a:pPr>
                <a:r>
                  <a:rPr lang="en-US" cap="none" sz="950" b="1" i="0" u="none" baseline="0">
                    <a:latin typeface="Arial"/>
                    <a:ea typeface="Arial"/>
                    <a:cs typeface="Arial"/>
                  </a:rPr>
                  <a:t>Konzentration (mgP/l)</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0443618"/>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Regelkarte Nitrit</a:t>
            </a:r>
          </a:p>
        </c:rich>
      </c:tx>
      <c:layout/>
      <c:spPr>
        <a:noFill/>
        <a:ln>
          <a:noFill/>
        </a:ln>
      </c:spPr>
    </c:title>
    <c:plotArea>
      <c:layout>
        <c:manualLayout>
          <c:xMode val="edge"/>
          <c:yMode val="edge"/>
          <c:x val="0.04575"/>
          <c:y val="0.09725"/>
          <c:w val="0.9525"/>
          <c:h val="0.9027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99"/>
              </a:solidFill>
              <a:ln>
                <a:solidFill>
                  <a:srgbClr val="000000"/>
                </a:solidFill>
              </a:ln>
            </c:spPr>
          </c:marker>
          <c:cat>
            <c:numRef>
              <c:f>NO2!$A$10:$A$34</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NO2!$C$10:$C$34</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NO2!$A$10:$A$34</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NO2!$R$10:$R$34</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2"/>
          <c:order val="2"/>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NO2!$A$10:$A$34</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NO2!$S$10:$S$34</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3"/>
          <c:order val="3"/>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NO2!$A$10:$A$34</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NO2!$Q$10:$Q$34</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axId val="50013964"/>
        <c:axId val="47472493"/>
      </c:lineChart>
      <c:catAx>
        <c:axId val="50013964"/>
        <c:scaling>
          <c:orientation val="minMax"/>
        </c:scaling>
        <c:axPos val="b"/>
        <c:delete val="0"/>
        <c:numFmt formatCode="m/d/yy" sourceLinked="0"/>
        <c:majorTickMark val="out"/>
        <c:minorTickMark val="none"/>
        <c:tickLblPos val="nextTo"/>
        <c:txPr>
          <a:bodyPr vert="horz" rot="-5400000"/>
          <a:lstStyle/>
          <a:p>
            <a:pPr>
              <a:defRPr lang="en-US" cap="none" sz="900" b="0" i="0" u="none" baseline="0">
                <a:latin typeface="Arial"/>
                <a:ea typeface="Arial"/>
                <a:cs typeface="Arial"/>
              </a:defRPr>
            </a:pPr>
          </a:p>
        </c:txPr>
        <c:crossAx val="47472493"/>
        <c:crosses val="autoZero"/>
        <c:auto val="0"/>
        <c:lblOffset val="100"/>
        <c:tickLblSkip val="1"/>
        <c:noMultiLvlLbl val="0"/>
      </c:catAx>
      <c:valAx>
        <c:axId val="47472493"/>
        <c:scaling>
          <c:orientation val="minMax"/>
          <c:max val="0.39"/>
          <c:min val="0.21"/>
        </c:scaling>
        <c:axPos val="l"/>
        <c:title>
          <c:tx>
            <c:rich>
              <a:bodyPr vert="horz" rot="-5400000" anchor="ctr"/>
              <a:lstStyle/>
              <a:p>
                <a:pPr algn="ctr">
                  <a:defRPr/>
                </a:pPr>
                <a:r>
                  <a:rPr lang="en-US" cap="none" sz="1000" b="1" i="0" u="none" baseline="0">
                    <a:latin typeface="Arial"/>
                    <a:ea typeface="Arial"/>
                    <a:cs typeface="Arial"/>
                  </a:rPr>
                  <a:t>Konzentration (mgN/l)</a:t>
                </a:r>
              </a:p>
            </c:rich>
          </c:tx>
          <c:layout/>
          <c:overlay val="0"/>
          <c:spPr>
            <a:noFill/>
            <a:ln>
              <a:noFill/>
            </a:ln>
          </c:spPr>
        </c:title>
        <c:majorGridlines>
          <c:spPr>
            <a:ln w="3175">
              <a:solidFill/>
              <a:prstDash val="sysDot"/>
            </a:ln>
          </c:spPr>
        </c:majorGridlines>
        <c:delete val="0"/>
        <c:numFmt formatCode="0.000" sourceLinked="0"/>
        <c:majorTickMark val="out"/>
        <c:minorTickMark val="none"/>
        <c:tickLblPos val="nextTo"/>
        <c:txPr>
          <a:bodyPr/>
          <a:lstStyle/>
          <a:p>
            <a:pPr>
              <a:defRPr lang="en-US" cap="none" sz="1000" b="0" i="0" u="none" baseline="0">
                <a:latin typeface="Arial"/>
                <a:ea typeface="Arial"/>
                <a:cs typeface="Arial"/>
              </a:defRPr>
            </a:pPr>
          </a:p>
        </c:txPr>
        <c:crossAx val="50013964"/>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Regelkarte N</a:t>
            </a:r>
            <a:r>
              <a:rPr lang="en-US" cap="none" sz="1075" b="1" i="0" u="none" baseline="-25000">
                <a:latin typeface="Arial"/>
                <a:ea typeface="Arial"/>
                <a:cs typeface="Arial"/>
              </a:rPr>
              <a:t>gesamt</a:t>
            </a:r>
          </a:p>
        </c:rich>
      </c:tx>
      <c:layout/>
      <c:spPr>
        <a:noFill/>
        <a:ln>
          <a:noFill/>
        </a:ln>
      </c:spPr>
    </c:title>
    <c:plotArea>
      <c:layout>
        <c:manualLayout>
          <c:xMode val="edge"/>
          <c:yMode val="edge"/>
          <c:x val="0.04575"/>
          <c:y val="0.09725"/>
          <c:w val="0.9525"/>
          <c:h val="0.9027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solidFill>
                  <a:srgbClr val="000000"/>
                </a:solidFill>
              </a:ln>
            </c:spPr>
          </c:marker>
          <c:cat>
            <c:numRef>
              <c:f>Nges!$A$10:$A$34</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Nges!$C$10:$C$34</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Nges!$A$10:$A$34</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Nges!$R$10:$R$34</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2"/>
          <c:order val="2"/>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Nges!$A$10:$A$34</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Nges!$S$10:$S$34</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3"/>
          <c:order val="3"/>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Nges!$A$10:$A$34</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Nges!$Q$10:$Q$34</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axId val="24599254"/>
        <c:axId val="20066695"/>
      </c:lineChart>
      <c:catAx>
        <c:axId val="24599254"/>
        <c:scaling>
          <c:orientation val="minMax"/>
        </c:scaling>
        <c:axPos val="b"/>
        <c:delete val="0"/>
        <c:numFmt formatCode="m/d/yy" sourceLinked="0"/>
        <c:majorTickMark val="out"/>
        <c:minorTickMark val="none"/>
        <c:tickLblPos val="nextTo"/>
        <c:txPr>
          <a:bodyPr vert="horz" rot="-5400000"/>
          <a:lstStyle/>
          <a:p>
            <a:pPr>
              <a:defRPr lang="en-US" cap="none" sz="900" b="0" i="0" u="none" baseline="0">
                <a:latin typeface="Arial"/>
                <a:ea typeface="Arial"/>
                <a:cs typeface="Arial"/>
              </a:defRPr>
            </a:pPr>
          </a:p>
        </c:txPr>
        <c:crossAx val="20066695"/>
        <c:crosses val="autoZero"/>
        <c:auto val="0"/>
        <c:lblOffset val="100"/>
        <c:tickLblSkip val="1"/>
        <c:noMultiLvlLbl val="0"/>
      </c:catAx>
      <c:valAx>
        <c:axId val="20066695"/>
        <c:scaling>
          <c:orientation val="minMax"/>
          <c:max val="13"/>
          <c:min val="7"/>
        </c:scaling>
        <c:axPos val="l"/>
        <c:title>
          <c:tx>
            <c:rich>
              <a:bodyPr vert="horz" rot="-5400000" anchor="ctr"/>
              <a:lstStyle/>
              <a:p>
                <a:pPr algn="ctr">
                  <a:defRPr/>
                </a:pPr>
                <a:r>
                  <a:rPr lang="en-US" cap="none" sz="1000" b="1" i="0" u="none" baseline="0">
                    <a:latin typeface="Arial"/>
                    <a:ea typeface="Arial"/>
                    <a:cs typeface="Arial"/>
                  </a:rPr>
                  <a:t>Konzentration (mgN/l)</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4599254"/>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5"/>
          <c:y val="0.01725"/>
          <c:w val="0.8965"/>
          <c:h val="0.868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9999FF"/>
              </a:solidFill>
              <a:ln>
                <a:solidFill>
                  <a:srgbClr val="000000"/>
                </a:solidFill>
              </a:ln>
            </c:spPr>
          </c:marker>
          <c:cat>
            <c:numRef>
              <c:f>Pipetten!$A$11:$A$20</c:f>
              <c:numCache>
                <c:ptCount val="10"/>
                <c:pt idx="0">
                  <c:v>0</c:v>
                </c:pt>
                <c:pt idx="1">
                  <c:v>0</c:v>
                </c:pt>
                <c:pt idx="2">
                  <c:v>0</c:v>
                </c:pt>
                <c:pt idx="3">
                  <c:v>0</c:v>
                </c:pt>
                <c:pt idx="4">
                  <c:v>0</c:v>
                </c:pt>
                <c:pt idx="5">
                  <c:v>0</c:v>
                </c:pt>
                <c:pt idx="6">
                  <c:v>0</c:v>
                </c:pt>
                <c:pt idx="7">
                  <c:v>0</c:v>
                </c:pt>
                <c:pt idx="8">
                  <c:v>0</c:v>
                </c:pt>
                <c:pt idx="9">
                  <c:v>0</c:v>
                </c:pt>
              </c:numCache>
            </c:numRef>
          </c:cat>
          <c:val>
            <c:numRef>
              <c:f>Pipetten!$B$11:$B$20</c:f>
              <c:numCache>
                <c:ptCount val="10"/>
                <c:pt idx="0">
                  <c:v>0</c:v>
                </c:pt>
                <c:pt idx="1">
                  <c:v>0</c:v>
                </c:pt>
                <c:pt idx="2">
                  <c:v>0</c:v>
                </c:pt>
                <c:pt idx="3">
                  <c:v>0</c:v>
                </c:pt>
                <c:pt idx="4">
                  <c:v>0</c:v>
                </c:pt>
                <c:pt idx="5">
                  <c:v>0</c:v>
                </c:pt>
                <c:pt idx="6">
                  <c:v>0</c:v>
                </c:pt>
                <c:pt idx="7">
                  <c:v>0</c:v>
                </c:pt>
                <c:pt idx="8">
                  <c:v>0</c:v>
                </c:pt>
                <c:pt idx="9">
                  <c:v>0</c:v>
                </c:pt>
              </c:numCache>
            </c:numRef>
          </c:val>
          <c:smooth val="0"/>
        </c:ser>
        <c:ser>
          <c:idx val="1"/>
          <c:order val="1"/>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Pipetten!$A$11:$A$20</c:f>
              <c:numCache>
                <c:ptCount val="10"/>
                <c:pt idx="0">
                  <c:v>0</c:v>
                </c:pt>
                <c:pt idx="1">
                  <c:v>0</c:v>
                </c:pt>
                <c:pt idx="2">
                  <c:v>0</c:v>
                </c:pt>
                <c:pt idx="3">
                  <c:v>0</c:v>
                </c:pt>
                <c:pt idx="4">
                  <c:v>0</c:v>
                </c:pt>
                <c:pt idx="5">
                  <c:v>0</c:v>
                </c:pt>
                <c:pt idx="6">
                  <c:v>0</c:v>
                </c:pt>
                <c:pt idx="7">
                  <c:v>0</c:v>
                </c:pt>
                <c:pt idx="8">
                  <c:v>0</c:v>
                </c:pt>
                <c:pt idx="9">
                  <c:v>0</c:v>
                </c:pt>
              </c:numCache>
            </c:numRef>
          </c:cat>
          <c:val>
            <c:numRef>
              <c:f>Pipetten!$M$11:$M$20</c:f>
              <c:numCache>
                <c:ptCount val="10"/>
                <c:pt idx="0">
                  <c:v>0</c:v>
                </c:pt>
                <c:pt idx="1">
                  <c:v>0</c:v>
                </c:pt>
                <c:pt idx="2">
                  <c:v>0</c:v>
                </c:pt>
                <c:pt idx="3">
                  <c:v>0</c:v>
                </c:pt>
                <c:pt idx="4">
                  <c:v>0</c:v>
                </c:pt>
                <c:pt idx="5">
                  <c:v>0</c:v>
                </c:pt>
                <c:pt idx="6">
                  <c:v>0</c:v>
                </c:pt>
                <c:pt idx="7">
                  <c:v>0</c:v>
                </c:pt>
                <c:pt idx="8">
                  <c:v>0</c:v>
                </c:pt>
                <c:pt idx="9">
                  <c:v>0</c:v>
                </c:pt>
              </c:numCache>
            </c:numRef>
          </c:val>
          <c:smooth val="0"/>
        </c:ser>
        <c:axId val="46382528"/>
        <c:axId val="14789569"/>
      </c:lineChart>
      <c:catAx>
        <c:axId val="46382528"/>
        <c:scaling>
          <c:orientation val="minMax"/>
        </c:scaling>
        <c:axPos val="b"/>
        <c:title>
          <c:tx>
            <c:rich>
              <a:bodyPr vert="horz" rot="0" anchor="ctr"/>
              <a:lstStyle/>
              <a:p>
                <a:pPr algn="ctr">
                  <a:defRPr/>
                </a:pPr>
                <a:r>
                  <a:rPr lang="en-US" cap="none" sz="1000" b="1" i="0" u="none" baseline="0">
                    <a:latin typeface="Arial"/>
                    <a:ea typeface="Arial"/>
                    <a:cs typeface="Arial"/>
                  </a:rPr>
                  <a:t>Messung</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4789569"/>
        <c:crosses val="autoZero"/>
        <c:auto val="1"/>
        <c:lblOffset val="100"/>
        <c:noMultiLvlLbl val="0"/>
      </c:catAx>
      <c:valAx>
        <c:axId val="14789569"/>
        <c:scaling>
          <c:orientation val="minMax"/>
          <c:max val="1.1"/>
          <c:min val="0.9"/>
        </c:scaling>
        <c:axPos val="l"/>
        <c:title>
          <c:tx>
            <c:rich>
              <a:bodyPr vert="horz" rot="-5400000" anchor="ctr"/>
              <a:lstStyle/>
              <a:p>
                <a:pPr algn="ctr">
                  <a:defRPr/>
                </a:pPr>
                <a:r>
                  <a:rPr lang="en-US" cap="none" sz="1000" b="1" i="0" u="none" baseline="0">
                    <a:latin typeface="Arial"/>
                    <a:ea typeface="Arial"/>
                    <a:cs typeface="Arial"/>
                  </a:rPr>
                  <a:t>Anzeige Waage (g)</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6382528"/>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6</xdr:row>
      <xdr:rowOff>0</xdr:rowOff>
    </xdr:from>
    <xdr:to>
      <xdr:col>4</xdr:col>
      <xdr:colOff>342900</xdr:colOff>
      <xdr:row>25</xdr:row>
      <xdr:rowOff>76200</xdr:rowOff>
    </xdr:to>
    <xdr:sp>
      <xdr:nvSpPr>
        <xdr:cNvPr id="1" name="Rectangle 11"/>
        <xdr:cNvSpPr>
          <a:spLocks/>
        </xdr:cNvSpPr>
      </xdr:nvSpPr>
      <xdr:spPr>
        <a:xfrm>
          <a:off x="238125" y="1143000"/>
          <a:ext cx="2847975" cy="3514725"/>
        </a:xfrm>
        <a:prstGeom prst="rect">
          <a:avLst/>
        </a:prstGeom>
        <a:solidFill>
          <a:srgbClr val="FFFF99"/>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828675</xdr:colOff>
      <xdr:row>6</xdr:row>
      <xdr:rowOff>0</xdr:rowOff>
    </xdr:from>
    <xdr:to>
      <xdr:col>6</xdr:col>
      <xdr:colOff>819150</xdr:colOff>
      <xdr:row>10</xdr:row>
      <xdr:rowOff>38100</xdr:rowOff>
    </xdr:to>
    <xdr:sp>
      <xdr:nvSpPr>
        <xdr:cNvPr id="2" name="Rectangle 12"/>
        <xdr:cNvSpPr>
          <a:spLocks/>
        </xdr:cNvSpPr>
      </xdr:nvSpPr>
      <xdr:spPr>
        <a:xfrm>
          <a:off x="3571875" y="1143000"/>
          <a:ext cx="1666875" cy="762000"/>
        </a:xfrm>
        <a:prstGeom prst="rect">
          <a:avLst/>
        </a:prstGeom>
        <a:solidFill>
          <a:srgbClr val="FFFF99"/>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828675</xdr:colOff>
      <xdr:row>21</xdr:row>
      <xdr:rowOff>38100</xdr:rowOff>
    </xdr:from>
    <xdr:to>
      <xdr:col>6</xdr:col>
      <xdr:colOff>819150</xdr:colOff>
      <xdr:row>25</xdr:row>
      <xdr:rowOff>76200</xdr:rowOff>
    </xdr:to>
    <xdr:sp>
      <xdr:nvSpPr>
        <xdr:cNvPr id="3" name="Rectangle 14"/>
        <xdr:cNvSpPr>
          <a:spLocks/>
        </xdr:cNvSpPr>
      </xdr:nvSpPr>
      <xdr:spPr>
        <a:xfrm>
          <a:off x="3571875" y="3895725"/>
          <a:ext cx="1666875" cy="762000"/>
        </a:xfrm>
        <a:prstGeom prst="rect">
          <a:avLst/>
        </a:prstGeom>
        <a:solidFill>
          <a:srgbClr val="FFFF99"/>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9</xdr:row>
      <xdr:rowOff>0</xdr:rowOff>
    </xdr:from>
    <xdr:to>
      <xdr:col>7</xdr:col>
      <xdr:colOff>438150</xdr:colOff>
      <xdr:row>21</xdr:row>
      <xdr:rowOff>161925</xdr:rowOff>
    </xdr:to>
    <xdr:graphicFrame>
      <xdr:nvGraphicFramePr>
        <xdr:cNvPr id="1" name="Chart 1"/>
        <xdr:cNvGraphicFramePr/>
      </xdr:nvGraphicFramePr>
      <xdr:xfrm>
        <a:off x="2933700" y="1724025"/>
        <a:ext cx="4391025" cy="23431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76200</xdr:rowOff>
    </xdr:from>
    <xdr:to>
      <xdr:col>4</xdr:col>
      <xdr:colOff>0</xdr:colOff>
      <xdr:row>25</xdr:row>
      <xdr:rowOff>38100</xdr:rowOff>
    </xdr:to>
    <xdr:sp>
      <xdr:nvSpPr>
        <xdr:cNvPr id="1" name="TextBox 1"/>
        <xdr:cNvSpPr txBox="1">
          <a:spLocks noChangeArrowheads="1"/>
        </xdr:cNvSpPr>
      </xdr:nvSpPr>
      <xdr:spPr>
        <a:xfrm>
          <a:off x="0" y="304800"/>
          <a:ext cx="5619750" cy="430530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1.1 Makros</a:t>
          </a:r>
          <a:r>
            <a:rPr lang="en-US" cap="none" sz="1100" b="0" i="0" u="none" baseline="0">
              <a:latin typeface="Arial"/>
              <a:ea typeface="Arial"/>
              <a:cs typeface="Arial"/>
            </a:rPr>
            <a:t>
Diese Datei enthält Makros. Diese wurden im AWA geschrieben und enthalten keine Viren. Bitte ändern Sie gegebenenfalls die Sicherheitsstufe bei Excel, damit die Makros zugelassen werden.
</a:t>
          </a:r>
          <a:r>
            <a:rPr lang="en-US" cap="none" sz="1100" b="1" i="0" u="none" baseline="0">
              <a:latin typeface="Arial"/>
              <a:ea typeface="Arial"/>
              <a:cs typeface="Arial"/>
            </a:rPr>
            <a:t>Ändern der Sicherheitsstufe für den Makrovirenschutz</a:t>
          </a:r>
          <a:r>
            <a:rPr lang="en-US" cap="none" sz="1100" b="0" i="0" u="none" baseline="0">
              <a:latin typeface="Arial"/>
              <a:ea typeface="Arial"/>
              <a:cs typeface="Arial"/>
            </a:rPr>
            <a:t>
1. Klicken Sie im Menü EXTRAS auf OPTIONEN
2. Klicken Sie auf die Registerkarte SICHERHEIT
3. Klicken Sie unter MAKROSICHERHEIT auf MAKRO SICHERHEIT
4. Klicken Sie auf die Registerkarte SICHERHEITSSTUFE, und wählen Sie die gewünschte Sicherheitsstufe aus.
</a:t>
          </a:r>
          <a:r>
            <a:rPr lang="en-US" cap="none" sz="1200" b="1" i="0" u="none" baseline="0">
              <a:latin typeface="Arial"/>
              <a:ea typeface="Arial"/>
              <a:cs typeface="Arial"/>
            </a:rPr>
            <a:t>1.2 Inhalt</a:t>
          </a:r>
          <a:r>
            <a:rPr lang="en-US" cap="none" sz="1100" b="0" i="0" u="none" baseline="0">
              <a:latin typeface="Arial"/>
              <a:ea typeface="Arial"/>
              <a:cs typeface="Arial"/>
            </a:rPr>
            <a:t>
Gemäss Artikel 10 der Weisung zur Datenerhebung auf Kläranlagen sind im Rahmen der Selbstkontrolle mindestens einmal monatlich Standardlösungen der Parameter CSB, NH</a:t>
          </a:r>
          <a:r>
            <a:rPr lang="en-US" cap="none" sz="1100" b="0" i="0" u="none" baseline="-25000">
              <a:latin typeface="Arial"/>
              <a:ea typeface="Arial"/>
              <a:cs typeface="Arial"/>
            </a:rPr>
            <a:t>4</a:t>
          </a:r>
          <a:r>
            <a:rPr lang="en-US" cap="none" sz="1100" b="0" i="0" u="none" baseline="0">
              <a:latin typeface="Arial"/>
              <a:ea typeface="Arial"/>
              <a:cs typeface="Arial"/>
            </a:rPr>
            <a:t>-N, NO</a:t>
          </a:r>
          <a:r>
            <a:rPr lang="en-US" cap="none" sz="1100" b="0" i="0" u="none" baseline="-25000">
              <a:latin typeface="Arial"/>
              <a:ea typeface="Arial"/>
              <a:cs typeface="Arial"/>
            </a:rPr>
            <a:t>3</a:t>
          </a:r>
          <a:r>
            <a:rPr lang="en-US" cap="none" sz="1100" b="0" i="0" u="none" baseline="0">
              <a:latin typeface="Arial"/>
              <a:ea typeface="Arial"/>
              <a:cs typeface="Arial"/>
            </a:rPr>
            <a:t>-N und P</a:t>
          </a:r>
          <a:r>
            <a:rPr lang="en-US" cap="none" sz="1100" b="0" i="0" u="none" baseline="-25000">
              <a:latin typeface="Arial"/>
              <a:ea typeface="Arial"/>
              <a:cs typeface="Arial"/>
            </a:rPr>
            <a:t>gesamt</a:t>
          </a:r>
          <a:r>
            <a:rPr lang="en-US" cap="none" sz="1100" b="0" i="0" u="none" baseline="0">
              <a:latin typeface="Arial"/>
              <a:ea typeface="Arial"/>
              <a:cs typeface="Arial"/>
            </a:rPr>
            <a:t> zu messen und die Ergebnisse in einer Kontrollkarte einzutragen. 
Dieses Excel-File enthält die entsprechenden Kontrollkarten und soll so deren Erstellung erleichtern. Zusätzlich ist ein Blatt zur Überprüfung von Pipetten mit einer Präzisionswaage angefügt. 
</a:t>
          </a:r>
          <a:r>
            <a:rPr lang="en-US" cap="none" sz="1200" b="1" i="0" u="none" baseline="0">
              <a:latin typeface="Arial"/>
              <a:ea typeface="Arial"/>
              <a:cs typeface="Arial"/>
            </a:rPr>
            <a:t>1.3 Kontakt</a:t>
          </a:r>
          <a:r>
            <a:rPr lang="en-US" cap="none" sz="1100" b="0" i="0" u="none" baseline="0">
              <a:latin typeface="Arial"/>
              <a:ea typeface="Arial"/>
              <a:cs typeface="Arial"/>
            </a:rPr>
            <a:t>
Bei Fragen melden Sie sich bitte bei Rico Ryser (GBL): Tel. 031 634 23 87</a:t>
          </a:r>
        </a:p>
      </xdr:txBody>
    </xdr:sp>
    <xdr:clientData/>
  </xdr:twoCellAnchor>
  <xdr:twoCellAnchor>
    <xdr:from>
      <xdr:col>0</xdr:col>
      <xdr:colOff>0</xdr:colOff>
      <xdr:row>28</xdr:row>
      <xdr:rowOff>76200</xdr:rowOff>
    </xdr:from>
    <xdr:to>
      <xdr:col>3</xdr:col>
      <xdr:colOff>866775</xdr:colOff>
      <xdr:row>48</xdr:row>
      <xdr:rowOff>123825</xdr:rowOff>
    </xdr:to>
    <xdr:sp>
      <xdr:nvSpPr>
        <xdr:cNvPr id="2" name="TextBox 3"/>
        <xdr:cNvSpPr txBox="1">
          <a:spLocks noChangeArrowheads="1"/>
        </xdr:cNvSpPr>
      </xdr:nvSpPr>
      <xdr:spPr>
        <a:xfrm>
          <a:off x="0" y="5238750"/>
          <a:ext cx="5600700" cy="4619625"/>
        </a:xfrm>
        <a:prstGeom prst="rect">
          <a:avLst/>
        </a:prstGeom>
        <a:solidFill>
          <a:srgbClr val="FFFFFF"/>
        </a:solidFill>
        <a:ln w="9525" cmpd="sng">
          <a:noFill/>
        </a:ln>
      </xdr:spPr>
      <xdr:txBody>
        <a:bodyPr vertOverflow="clip" wrap="square"/>
        <a:p>
          <a:pPr algn="l">
            <a:defRPr/>
          </a:pPr>
          <a:r>
            <a:rPr lang="en-US" cap="none" sz="1100" b="0" i="0" u="none" baseline="0">
              <a:latin typeface="Arial"/>
              <a:ea typeface="Arial"/>
              <a:cs typeface="Arial"/>
            </a:rPr>
            <a:t>Bitte verwenden Sie pro Standard nur eine Kontrollkarte. Bei einem Wechsel der Standardlösung (neuer Typ oder neue Charge) sollte eine neue Kontrollkarte begonnen werden. Im </a:t>
          </a:r>
          <a:r>
            <a:rPr lang="en-US" cap="none" sz="1100" b="1" i="0" u="none" baseline="0">
              <a:latin typeface="Arial"/>
              <a:ea typeface="Arial"/>
              <a:cs typeface="Arial"/>
            </a:rPr>
            <a:t>Hauptmenu</a:t>
          </a:r>
          <a:r>
            <a:rPr lang="en-US" cap="none" sz="1100" b="0" i="0" u="none" baseline="0">
              <a:latin typeface="Arial"/>
              <a:ea typeface="Arial"/>
              <a:cs typeface="Arial"/>
            </a:rPr>
            <a:t> können per Knopfdruck leere Kontrollkarten erstellt werden.
Die Kontrollkarten für NO</a:t>
          </a:r>
          <a:r>
            <a:rPr lang="en-US" cap="none" sz="1100" b="0" i="0" u="none" baseline="-25000">
              <a:latin typeface="Arial"/>
              <a:ea typeface="Arial"/>
              <a:cs typeface="Arial"/>
            </a:rPr>
            <a:t>2</a:t>
          </a:r>
          <a:r>
            <a:rPr lang="en-US" cap="none" sz="1100" b="0" i="0" u="none" baseline="0">
              <a:latin typeface="Arial"/>
              <a:ea typeface="Arial"/>
              <a:cs typeface="Arial"/>
            </a:rPr>
            <a:t>-N und N</a:t>
          </a:r>
          <a:r>
            <a:rPr lang="en-US" cap="none" sz="1100" b="0" i="0" u="none" baseline="-25000">
              <a:latin typeface="Arial"/>
              <a:ea typeface="Arial"/>
              <a:cs typeface="Arial"/>
            </a:rPr>
            <a:t>gesamt</a:t>
          </a:r>
          <a:r>
            <a:rPr lang="en-US" cap="none" sz="1100" b="0" i="0" u="none" baseline="0">
              <a:latin typeface="Arial"/>
              <a:ea typeface="Arial"/>
              <a:cs typeface="Arial"/>
            </a:rPr>
            <a:t> sind fakultativ.
</a:t>
          </a:r>
          <a:r>
            <a:rPr lang="en-US" cap="none" sz="1100" b="1" i="0" u="none" baseline="0">
              <a:latin typeface="Arial"/>
              <a:ea typeface="Arial"/>
              <a:cs typeface="Arial"/>
            </a:rPr>
            <a:t>Vorgehen beim Auftreten einer signifikanten Abweichung
</a:t>
          </a:r>
          <a:r>
            <a:rPr lang="en-US" cap="none" sz="1100" b="0" i="0" u="none" baseline="0">
              <a:latin typeface="Arial"/>
              <a:ea typeface="Arial"/>
              <a:cs typeface="Arial"/>
            </a:rPr>
            <a:t> 
</a:t>
          </a:r>
          <a:r>
            <a:rPr lang="en-US" cap="none" sz="1100" b="0" i="0" u="sng" baseline="0">
              <a:latin typeface="Arial"/>
              <a:ea typeface="Arial"/>
              <a:cs typeface="Arial"/>
            </a:rPr>
            <a:t>a. ein Wert ausserhalb der Toleranzgrenzen</a:t>
          </a:r>
          <a:r>
            <a:rPr lang="en-US" cap="none" sz="1100" b="0" i="0" u="none" baseline="0">
              <a:latin typeface="Arial"/>
              <a:ea typeface="Arial"/>
              <a:cs typeface="Arial"/>
            </a:rPr>
            <a:t>
1. Messung mit Standard wiederholen
2a. neuer Wert innerhalb der Toleranzgrenzen -&gt; keine weiteren Schritte
2b. neuer Wert ausserhalb der Toleranzgrenzen -&gt; mögliche Ursachen abklären 
      1. Wurde etwas geändert seit letzter Standardmessung?
      2. Pipette überprüfen (sh. 3.)
      3. Charge Schnelltests überprüfen (Fehlcharge?)
      4. Neue Kalibrierung Fotometer 
</a:t>
          </a:r>
          <a:r>
            <a:rPr lang="en-US" cap="none" sz="1100" b="0" i="0" u="sng" baseline="0">
              <a:latin typeface="Arial"/>
              <a:ea typeface="Arial"/>
              <a:cs typeface="Arial"/>
            </a:rPr>
            <a:t>b. 7 Werte nacheinander steigend oder fallend</a:t>
          </a:r>
          <a:r>
            <a:rPr lang="en-US" cap="none" sz="1100" b="0" i="0" u="none" baseline="0">
              <a:latin typeface="Arial"/>
              <a:ea typeface="Arial"/>
              <a:cs typeface="Arial"/>
            </a:rPr>
            <a:t>
analog a.
</a:t>
          </a:r>
          <a:r>
            <a:rPr lang="en-US" cap="none" sz="1100" b="0" i="0" u="sng" baseline="0">
              <a:latin typeface="Arial"/>
              <a:ea typeface="Arial"/>
              <a:cs typeface="Arial"/>
            </a:rPr>
            <a:t>c. 7 Werte nacheinander mit gleichem Vorzeichen</a:t>
          </a:r>
          <a:r>
            <a:rPr lang="en-US" cap="none" sz="1100" b="0" i="0" u="none" baseline="0">
              <a:latin typeface="Arial"/>
              <a:ea typeface="Arial"/>
              <a:cs typeface="Arial"/>
            </a:rPr>
            <a:t>
1. Messung mit Standard wiederholen
2a. neuer Wert mit anderem Vorzeichen -&gt; keine weiteren Schritte
2b. neuer Wert mit gleichem Vorzeichen -&gt; keine Sofortmassnahmen, aber Situation beobachten</a:t>
          </a:r>
        </a:p>
      </xdr:txBody>
    </xdr:sp>
    <xdr:clientData/>
  </xdr:twoCellAnchor>
  <xdr:twoCellAnchor>
    <xdr:from>
      <xdr:col>0</xdr:col>
      <xdr:colOff>0</xdr:colOff>
      <xdr:row>64</xdr:row>
      <xdr:rowOff>76200</xdr:rowOff>
    </xdr:from>
    <xdr:to>
      <xdr:col>3</xdr:col>
      <xdr:colOff>809625</xdr:colOff>
      <xdr:row>70</xdr:row>
      <xdr:rowOff>9525</xdr:rowOff>
    </xdr:to>
    <xdr:sp>
      <xdr:nvSpPr>
        <xdr:cNvPr id="3" name="TextBox 4"/>
        <xdr:cNvSpPr txBox="1">
          <a:spLocks noChangeArrowheads="1"/>
        </xdr:cNvSpPr>
      </xdr:nvSpPr>
      <xdr:spPr>
        <a:xfrm>
          <a:off x="0" y="13077825"/>
          <a:ext cx="5543550" cy="1019175"/>
        </a:xfrm>
        <a:prstGeom prst="rect">
          <a:avLst/>
        </a:prstGeom>
        <a:solidFill>
          <a:srgbClr val="FFFFFF"/>
        </a:solidFill>
        <a:ln w="9525" cmpd="sng">
          <a:noFill/>
        </a:ln>
      </xdr:spPr>
      <xdr:txBody>
        <a:bodyPr vertOverflow="clip" wrap="square"/>
        <a:p>
          <a:pPr algn="l">
            <a:defRPr/>
          </a:pPr>
          <a:r>
            <a:rPr lang="en-US" cap="none" sz="1100" b="0" i="0" u="none" baseline="0">
              <a:latin typeface="Arial"/>
              <a:ea typeface="Arial"/>
              <a:cs typeface="Arial"/>
            </a:rPr>
            <a:t>Die Pipetten können mittels einer Analysenwaage einfach und schnell überprüft werden. Dabei sollten sämtliche verwendete Einstellungen der Kontrolle unterzogen werden. Für jede Einstellung wird 10x Wasser pipettiert und gewogen. 
Ein Kontrollrhythmus von 1-2x pro Jahr ist sinnvoll.</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9</xdr:row>
      <xdr:rowOff>133350</xdr:rowOff>
    </xdr:from>
    <xdr:to>
      <xdr:col>10</xdr:col>
      <xdr:colOff>914400</xdr:colOff>
      <xdr:row>24</xdr:row>
      <xdr:rowOff>123825</xdr:rowOff>
    </xdr:to>
    <xdr:graphicFrame>
      <xdr:nvGraphicFramePr>
        <xdr:cNvPr id="1" name="Chart 1"/>
        <xdr:cNvGraphicFramePr/>
      </xdr:nvGraphicFramePr>
      <xdr:xfrm>
        <a:off x="6057900" y="1847850"/>
        <a:ext cx="5057775" cy="2914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9</xdr:row>
      <xdr:rowOff>133350</xdr:rowOff>
    </xdr:from>
    <xdr:to>
      <xdr:col>10</xdr:col>
      <xdr:colOff>914400</xdr:colOff>
      <xdr:row>24</xdr:row>
      <xdr:rowOff>123825</xdr:rowOff>
    </xdr:to>
    <xdr:graphicFrame>
      <xdr:nvGraphicFramePr>
        <xdr:cNvPr id="1" name="Chart 1"/>
        <xdr:cNvGraphicFramePr/>
      </xdr:nvGraphicFramePr>
      <xdr:xfrm>
        <a:off x="6057900" y="1847850"/>
        <a:ext cx="5057775" cy="29146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9</xdr:row>
      <xdr:rowOff>133350</xdr:rowOff>
    </xdr:from>
    <xdr:to>
      <xdr:col>10</xdr:col>
      <xdr:colOff>914400</xdr:colOff>
      <xdr:row>24</xdr:row>
      <xdr:rowOff>123825</xdr:rowOff>
    </xdr:to>
    <xdr:graphicFrame>
      <xdr:nvGraphicFramePr>
        <xdr:cNvPr id="1" name="Chart 1"/>
        <xdr:cNvGraphicFramePr/>
      </xdr:nvGraphicFramePr>
      <xdr:xfrm>
        <a:off x="6057900" y="1847850"/>
        <a:ext cx="5057775" cy="29146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9</xdr:row>
      <xdr:rowOff>133350</xdr:rowOff>
    </xdr:from>
    <xdr:to>
      <xdr:col>10</xdr:col>
      <xdr:colOff>914400</xdr:colOff>
      <xdr:row>24</xdr:row>
      <xdr:rowOff>123825</xdr:rowOff>
    </xdr:to>
    <xdr:graphicFrame>
      <xdr:nvGraphicFramePr>
        <xdr:cNvPr id="1" name="Chart 1"/>
        <xdr:cNvGraphicFramePr/>
      </xdr:nvGraphicFramePr>
      <xdr:xfrm>
        <a:off x="6057900" y="1847850"/>
        <a:ext cx="5057775" cy="29146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9</xdr:row>
      <xdr:rowOff>133350</xdr:rowOff>
    </xdr:from>
    <xdr:to>
      <xdr:col>10</xdr:col>
      <xdr:colOff>914400</xdr:colOff>
      <xdr:row>24</xdr:row>
      <xdr:rowOff>123825</xdr:rowOff>
    </xdr:to>
    <xdr:graphicFrame>
      <xdr:nvGraphicFramePr>
        <xdr:cNvPr id="1" name="Chart 1"/>
        <xdr:cNvGraphicFramePr/>
      </xdr:nvGraphicFramePr>
      <xdr:xfrm>
        <a:off x="6057900" y="1885950"/>
        <a:ext cx="5057775" cy="2914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9</xdr:row>
      <xdr:rowOff>133350</xdr:rowOff>
    </xdr:from>
    <xdr:to>
      <xdr:col>10</xdr:col>
      <xdr:colOff>914400</xdr:colOff>
      <xdr:row>24</xdr:row>
      <xdr:rowOff>123825</xdr:rowOff>
    </xdr:to>
    <xdr:graphicFrame>
      <xdr:nvGraphicFramePr>
        <xdr:cNvPr id="1" name="Chart 1"/>
        <xdr:cNvGraphicFramePr/>
      </xdr:nvGraphicFramePr>
      <xdr:xfrm>
        <a:off x="6057900" y="1847850"/>
        <a:ext cx="5057775" cy="29146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9</xdr:row>
      <xdr:rowOff>133350</xdr:rowOff>
    </xdr:from>
    <xdr:to>
      <xdr:col>10</xdr:col>
      <xdr:colOff>914400</xdr:colOff>
      <xdr:row>24</xdr:row>
      <xdr:rowOff>123825</xdr:rowOff>
    </xdr:to>
    <xdr:graphicFrame>
      <xdr:nvGraphicFramePr>
        <xdr:cNvPr id="1" name="Chart 1"/>
        <xdr:cNvGraphicFramePr/>
      </xdr:nvGraphicFramePr>
      <xdr:xfrm>
        <a:off x="6057900" y="1885950"/>
        <a:ext cx="5057775" cy="2914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3">
    <tabColor indexed="43"/>
  </sheetPr>
  <dimension ref="A1:H31"/>
  <sheetViews>
    <sheetView showRowColHeaders="0" tabSelected="1" workbookViewId="0" topLeftCell="A1">
      <selection activeCell="J18" sqref="J18"/>
    </sheetView>
  </sheetViews>
  <sheetFormatPr defaultColWidth="11.00390625" defaultRowHeight="14.25"/>
  <cols>
    <col min="1" max="1" width="3.00390625" style="34" customWidth="1"/>
    <col min="2" max="16384" width="11.00390625" style="34" customWidth="1"/>
  </cols>
  <sheetData>
    <row r="1" spans="1:8" s="33" customFormat="1" ht="18">
      <c r="A1" s="31" t="s">
        <v>75</v>
      </c>
      <c r="B1" s="31"/>
      <c r="C1" s="31"/>
      <c r="D1" s="31"/>
      <c r="E1" s="31"/>
      <c r="F1" s="31"/>
      <c r="G1" s="31"/>
      <c r="H1" s="31"/>
    </row>
    <row r="2" ht="14.25"/>
    <row r="3" ht="14.25">
      <c r="A3" s="34" t="s">
        <v>76</v>
      </c>
    </row>
    <row r="4" ht="14.25">
      <c r="A4" s="34" t="s">
        <v>77</v>
      </c>
    </row>
    <row r="5" ht="14.25"/>
    <row r="6" spans="2:6" ht="15">
      <c r="B6" s="36" t="s">
        <v>78</v>
      </c>
      <c r="F6" s="36" t="s">
        <v>79</v>
      </c>
    </row>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31" ht="14.25">
      <c r="B31" s="127" t="s">
        <v>88</v>
      </c>
    </row>
  </sheetData>
  <sheetProtection sheet="1" objects="1" scenarios="1" selectLockedCells="1"/>
  <printOptions/>
  <pageMargins left="0.75" right="0.75" top="1" bottom="1" header="0.4921259845" footer="0.4921259845"/>
  <pageSetup horizontalDpi="600" verticalDpi="600" orientation="portrait" paperSize="9" r:id="rId3"/>
  <drawing r:id="rId2"/>
  <legacyDrawing r:id="rId1"/>
</worksheet>
</file>

<file path=xl/worksheets/sheet10.xml><?xml version="1.0" encoding="utf-8"?>
<worksheet xmlns="http://schemas.openxmlformats.org/spreadsheetml/2006/main" xmlns:r="http://schemas.openxmlformats.org/officeDocument/2006/relationships">
  <sheetPr codeName="Tabelle11"/>
  <dimension ref="A1:P29"/>
  <sheetViews>
    <sheetView showRowColHeaders="0" workbookViewId="0" topLeftCell="A1">
      <selection activeCell="B3" sqref="B3"/>
    </sheetView>
  </sheetViews>
  <sheetFormatPr defaultColWidth="11.00390625" defaultRowHeight="14.25" outlineLevelCol="1"/>
  <cols>
    <col min="1" max="1" width="14.875" style="69" customWidth="1"/>
    <col min="2" max="2" width="18.25390625" style="69" customWidth="1"/>
    <col min="3" max="3" width="5.375" style="69" customWidth="1"/>
    <col min="4" max="4" width="11.00390625" style="69" customWidth="1"/>
    <col min="5" max="5" width="8.125" style="69" customWidth="1"/>
    <col min="6" max="6" width="21.75390625" style="69" customWidth="1"/>
    <col min="7" max="7" width="11.00390625" style="69" customWidth="1"/>
    <col min="8" max="9" width="15.625" style="69" customWidth="1"/>
    <col min="10" max="10" width="11.00390625" style="69" customWidth="1"/>
    <col min="11" max="12" width="11.00390625" style="69" hidden="1" customWidth="1" outlineLevel="1"/>
    <col min="13" max="13" width="11.00390625" style="69" customWidth="1" collapsed="1"/>
    <col min="14" max="16384" width="11.00390625" style="69" customWidth="1"/>
  </cols>
  <sheetData>
    <row r="1" spans="1:9" ht="18">
      <c r="A1" s="67" t="s">
        <v>30</v>
      </c>
      <c r="B1" s="68"/>
      <c r="C1" s="68"/>
      <c r="D1" s="68"/>
      <c r="E1" s="68"/>
      <c r="F1" s="68"/>
      <c r="G1" s="68"/>
      <c r="H1" s="68"/>
      <c r="I1" s="68"/>
    </row>
    <row r="2" ht="15">
      <c r="K2" s="70" t="s">
        <v>38</v>
      </c>
    </row>
    <row r="3" spans="1:12" ht="15">
      <c r="A3" s="69" t="s">
        <v>1</v>
      </c>
      <c r="B3" s="12"/>
      <c r="D3" s="70" t="s">
        <v>33</v>
      </c>
      <c r="G3" s="70" t="s">
        <v>70</v>
      </c>
      <c r="K3" s="71" t="s">
        <v>39</v>
      </c>
      <c r="L3" s="71" t="s">
        <v>40</v>
      </c>
    </row>
    <row r="4" spans="1:12" ht="15">
      <c r="A4" s="69" t="s">
        <v>65</v>
      </c>
      <c r="B4" s="13"/>
      <c r="D4" s="69" t="s">
        <v>28</v>
      </c>
      <c r="E4" s="72">
        <f>IF(OR(B6="",B7="",B11="",B12=""),"",AVERAGE(B11:B20)/B6*B8)</f>
      </c>
      <c r="F4" s="73">
        <f>IF(E4="","",IF(B6&gt;1,IF(ABS(1-E4)&gt;0.01,"Abweichung &gt; 1%","ok"),IF(ABS(1-E4)&gt;0.02,"Abweichung &gt; 2%","ok")))</f>
      </c>
      <c r="G4" s="74"/>
      <c r="H4" s="75" t="s">
        <v>66</v>
      </c>
      <c r="I4" s="76" t="s">
        <v>67</v>
      </c>
      <c r="K4" s="71">
        <v>10</v>
      </c>
      <c r="L4" s="77">
        <v>999.7</v>
      </c>
    </row>
    <row r="5" spans="1:12" ht="15">
      <c r="A5" s="69" t="s">
        <v>26</v>
      </c>
      <c r="B5" s="14"/>
      <c r="D5" s="69" t="s">
        <v>29</v>
      </c>
      <c r="E5" s="72">
        <f>IF(OR(B6="",B11="",B12=""),"",STDEV(B11:B20)/AVERAGE(B11:B20))</f>
      </c>
      <c r="F5" s="73">
        <f>IF(E5="","",IF(B6&gt;1,IF(E5&gt;0.01,"Abweichung &gt; 1%","ok"),IF(E5&gt;0.015,"Abweichung &gt; 1.5%","ok")))</f>
      </c>
      <c r="G5" s="78" t="s">
        <v>28</v>
      </c>
      <c r="H5" s="79" t="s">
        <v>68</v>
      </c>
      <c r="I5" s="80" t="s">
        <v>69</v>
      </c>
      <c r="K5" s="71">
        <v>11</v>
      </c>
      <c r="L5" s="77">
        <v>999.6</v>
      </c>
    </row>
    <row r="6" spans="1:12" ht="14.25">
      <c r="A6" s="69" t="s">
        <v>31</v>
      </c>
      <c r="B6" s="16"/>
      <c r="G6" s="81" t="s">
        <v>29</v>
      </c>
      <c r="H6" s="82">
        <v>0.015</v>
      </c>
      <c r="I6" s="83">
        <v>0.01</v>
      </c>
      <c r="K6" s="71">
        <v>12</v>
      </c>
      <c r="L6" s="77">
        <v>999.5</v>
      </c>
    </row>
    <row r="7" spans="1:12" ht="14.25">
      <c r="A7" s="69" t="s">
        <v>41</v>
      </c>
      <c r="B7" s="15"/>
      <c r="K7" s="71">
        <v>13</v>
      </c>
      <c r="L7" s="77">
        <v>999.38</v>
      </c>
    </row>
    <row r="8" spans="1:12" ht="14.25">
      <c r="A8" s="69" t="s">
        <v>42</v>
      </c>
      <c r="B8" s="84">
        <f>IF(B7="","",1000/LOOKUP($B$7,$K$4:$L$24))</f>
      </c>
      <c r="K8" s="71">
        <v>14</v>
      </c>
      <c r="L8" s="77">
        <v>999.24</v>
      </c>
    </row>
    <row r="9" spans="11:16" ht="15">
      <c r="K9" s="71">
        <v>15</v>
      </c>
      <c r="L9" s="77">
        <v>999.1</v>
      </c>
      <c r="M9" s="64" t="s">
        <v>23</v>
      </c>
      <c r="N9" s="62"/>
      <c r="P9" s="57"/>
    </row>
    <row r="10" spans="1:16" ht="15">
      <c r="A10" s="85" t="s">
        <v>27</v>
      </c>
      <c r="B10" s="85" t="s">
        <v>32</v>
      </c>
      <c r="K10" s="71">
        <v>16</v>
      </c>
      <c r="L10" s="77">
        <v>998.94</v>
      </c>
      <c r="M10" s="65" t="s">
        <v>17</v>
      </c>
      <c r="N10" s="65"/>
      <c r="P10" s="58"/>
    </row>
    <row r="11" spans="1:16" ht="14.25">
      <c r="A11" s="86">
        <v>1</v>
      </c>
      <c r="B11" s="115"/>
      <c r="C11" s="87"/>
      <c r="K11" s="71">
        <v>17</v>
      </c>
      <c r="L11" s="77">
        <v>998.77</v>
      </c>
      <c r="M11" s="118">
        <f>IF($B$8="",$B$6,$B$6/$B$8)</f>
        <v>0</v>
      </c>
      <c r="N11" s="66"/>
      <c r="P11" s="59"/>
    </row>
    <row r="12" spans="1:16" ht="14.25">
      <c r="A12" s="88">
        <v>2</v>
      </c>
      <c r="B12" s="116"/>
      <c r="C12" s="87"/>
      <c r="K12" s="71">
        <v>18</v>
      </c>
      <c r="L12" s="77">
        <v>998.59</v>
      </c>
      <c r="M12" s="118">
        <f aca="true" t="shared" si="0" ref="M12:M20">IF($B$8="",$B$6,$B$6/$B$8)</f>
        <v>0</v>
      </c>
      <c r="N12" s="66"/>
      <c r="P12" s="59"/>
    </row>
    <row r="13" spans="1:16" ht="14.25">
      <c r="A13" s="88">
        <v>3</v>
      </c>
      <c r="B13" s="116"/>
      <c r="C13" s="87"/>
      <c r="K13" s="71">
        <v>19</v>
      </c>
      <c r="L13" s="77">
        <v>998.4</v>
      </c>
      <c r="M13" s="118">
        <f t="shared" si="0"/>
        <v>0</v>
      </c>
      <c r="N13" s="66"/>
      <c r="P13" s="59"/>
    </row>
    <row r="14" spans="1:16" ht="14.25">
      <c r="A14" s="88">
        <v>4</v>
      </c>
      <c r="B14" s="116"/>
      <c r="C14" s="87"/>
      <c r="K14" s="71">
        <v>20</v>
      </c>
      <c r="L14" s="77">
        <v>998.2</v>
      </c>
      <c r="M14" s="118">
        <f t="shared" si="0"/>
        <v>0</v>
      </c>
      <c r="N14" s="66"/>
      <c r="P14" s="59"/>
    </row>
    <row r="15" spans="1:16" ht="14.25">
      <c r="A15" s="88">
        <v>5</v>
      </c>
      <c r="B15" s="116"/>
      <c r="C15" s="87"/>
      <c r="K15" s="71">
        <v>21</v>
      </c>
      <c r="L15" s="77">
        <v>997.99</v>
      </c>
      <c r="M15" s="118">
        <f t="shared" si="0"/>
        <v>0</v>
      </c>
      <c r="N15" s="66"/>
      <c r="P15" s="59"/>
    </row>
    <row r="16" spans="1:16" ht="14.25">
      <c r="A16" s="88">
        <v>6</v>
      </c>
      <c r="B16" s="116"/>
      <c r="C16" s="87"/>
      <c r="K16" s="71">
        <v>22</v>
      </c>
      <c r="L16" s="77">
        <v>997.77</v>
      </c>
      <c r="M16" s="118">
        <f t="shared" si="0"/>
        <v>0</v>
      </c>
      <c r="N16" s="66"/>
      <c r="P16" s="59"/>
    </row>
    <row r="17" spans="1:16" ht="14.25">
      <c r="A17" s="88">
        <v>7</v>
      </c>
      <c r="B17" s="116"/>
      <c r="C17" s="87"/>
      <c r="K17" s="71">
        <v>23</v>
      </c>
      <c r="L17" s="77">
        <v>997.54</v>
      </c>
      <c r="M17" s="118">
        <f t="shared" si="0"/>
        <v>0</v>
      </c>
      <c r="N17" s="66"/>
      <c r="P17" s="59"/>
    </row>
    <row r="18" spans="1:16" ht="14.25">
      <c r="A18" s="88">
        <v>8</v>
      </c>
      <c r="B18" s="116"/>
      <c r="C18" s="87"/>
      <c r="K18" s="71">
        <v>24</v>
      </c>
      <c r="L18" s="77">
        <v>997.29</v>
      </c>
      <c r="M18" s="118">
        <f t="shared" si="0"/>
        <v>0</v>
      </c>
      <c r="N18" s="66"/>
      <c r="P18" s="59"/>
    </row>
    <row r="19" spans="1:16" ht="14.25">
      <c r="A19" s="88">
        <v>9</v>
      </c>
      <c r="B19" s="116"/>
      <c r="C19" s="87"/>
      <c r="K19" s="71">
        <v>25</v>
      </c>
      <c r="L19" s="77">
        <v>997.04</v>
      </c>
      <c r="M19" s="118">
        <f t="shared" si="0"/>
        <v>0</v>
      </c>
      <c r="N19" s="66"/>
      <c r="P19" s="59"/>
    </row>
    <row r="20" spans="1:16" ht="14.25">
      <c r="A20" s="89">
        <v>10</v>
      </c>
      <c r="B20" s="117"/>
      <c r="C20" s="87"/>
      <c r="K20" s="71">
        <v>26</v>
      </c>
      <c r="L20" s="77">
        <v>996.78</v>
      </c>
      <c r="M20" s="118">
        <f t="shared" si="0"/>
        <v>0</v>
      </c>
      <c r="N20" s="66"/>
      <c r="P20" s="59"/>
    </row>
    <row r="21" spans="3:16" ht="14.25">
      <c r="C21" s="90"/>
      <c r="K21" s="71">
        <v>27</v>
      </c>
      <c r="L21" s="77">
        <v>996.51</v>
      </c>
      <c r="N21" s="59"/>
      <c r="O21" s="59"/>
      <c r="P21" s="59"/>
    </row>
    <row r="22" spans="11:12" ht="14.25">
      <c r="K22" s="71">
        <v>28</v>
      </c>
      <c r="L22" s="77">
        <v>996.23</v>
      </c>
    </row>
    <row r="23" spans="11:12" ht="14.25">
      <c r="K23" s="71">
        <v>29</v>
      </c>
      <c r="L23" s="77">
        <v>995.94</v>
      </c>
    </row>
    <row r="24" spans="11:12" ht="14.25">
      <c r="K24" s="71">
        <v>30</v>
      </c>
      <c r="L24" s="77">
        <v>995.64</v>
      </c>
    </row>
    <row r="25" spans="1:2" ht="15">
      <c r="A25" s="70" t="s">
        <v>34</v>
      </c>
      <c r="B25" s="69" t="s">
        <v>37</v>
      </c>
    </row>
    <row r="26" ht="14.25">
      <c r="B26" s="69" t="s">
        <v>36</v>
      </c>
    </row>
    <row r="28" spans="1:2" ht="15">
      <c r="A28" s="70" t="s">
        <v>35</v>
      </c>
      <c r="B28" s="69" t="s">
        <v>45</v>
      </c>
    </row>
    <row r="29" ht="14.25">
      <c r="B29" s="69" t="s">
        <v>46</v>
      </c>
    </row>
  </sheetData>
  <sheetProtection sheet="1" objects="1" scenarios="1"/>
  <conditionalFormatting sqref="F4">
    <cfRule type="cellIs" priority="1" dxfId="0" operator="equal" stopIfTrue="1">
      <formula>"Abweichung &gt; 1%"</formula>
    </cfRule>
    <cfRule type="cellIs" priority="2" dxfId="0" operator="equal" stopIfTrue="1">
      <formula>"Abweichung &gt; 2%"</formula>
    </cfRule>
  </conditionalFormatting>
  <conditionalFormatting sqref="F5">
    <cfRule type="cellIs" priority="3" dxfId="0" operator="equal" stopIfTrue="1">
      <formula>"Abweichung &gt; 1%"</formula>
    </cfRule>
    <cfRule type="cellIs" priority="4" dxfId="0" operator="equal" stopIfTrue="1">
      <formula>"Abweichung &gt; 1.5%"</formula>
    </cfRule>
  </conditionalFormatting>
  <printOptions/>
  <pageMargins left="0.5905511811023623" right="0.5905511811023623" top="0.984251968503937" bottom="0.984251968503937" header="0.5118110236220472" footer="0.5118110236220472"/>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Tabelle12">
    <tabColor indexed="47"/>
  </sheetPr>
  <dimension ref="A1:C64"/>
  <sheetViews>
    <sheetView showRowColHeaders="0" workbookViewId="0" topLeftCell="A1">
      <selection activeCell="F11" sqref="F11"/>
    </sheetView>
  </sheetViews>
  <sheetFormatPr defaultColWidth="11.00390625" defaultRowHeight="14.25"/>
  <cols>
    <col min="1" max="1" width="11.75390625" style="34" customWidth="1"/>
    <col min="2" max="2" width="23.625" style="34" customWidth="1"/>
    <col min="3" max="3" width="26.75390625" style="34" customWidth="1"/>
    <col min="4" max="4" width="11.625" style="34" customWidth="1"/>
    <col min="5" max="16384" width="11.00390625" style="34" customWidth="1"/>
  </cols>
  <sheetData>
    <row r="1" s="98" customFormat="1" ht="18">
      <c r="A1" s="33" t="s">
        <v>72</v>
      </c>
    </row>
    <row r="28" ht="18">
      <c r="A28" s="33" t="s">
        <v>73</v>
      </c>
    </row>
    <row r="29" ht="18">
      <c r="A29" s="33"/>
    </row>
    <row r="30" ht="18">
      <c r="A30" s="33"/>
    </row>
    <row r="31" ht="18">
      <c r="A31" s="33"/>
    </row>
    <row r="32" ht="18">
      <c r="A32" s="33"/>
    </row>
    <row r="33" ht="18">
      <c r="A33" s="33"/>
    </row>
    <row r="34" ht="18">
      <c r="A34" s="33"/>
    </row>
    <row r="35" ht="18">
      <c r="A35" s="33"/>
    </row>
    <row r="36" ht="18">
      <c r="A36" s="33"/>
    </row>
    <row r="37" ht="18">
      <c r="A37" s="33"/>
    </row>
    <row r="38" ht="18">
      <c r="A38" s="33"/>
    </row>
    <row r="39" ht="18">
      <c r="A39" s="33"/>
    </row>
    <row r="40" ht="18">
      <c r="A40" s="33"/>
    </row>
    <row r="41" ht="18">
      <c r="A41" s="33"/>
    </row>
    <row r="42" ht="18">
      <c r="A42" s="33"/>
    </row>
    <row r="43" ht="18">
      <c r="A43" s="33"/>
    </row>
    <row r="44" ht="18">
      <c r="A44" s="33"/>
    </row>
    <row r="45" ht="18">
      <c r="A45" s="33"/>
    </row>
    <row r="46" ht="18">
      <c r="A46" s="33"/>
    </row>
    <row r="47" ht="18">
      <c r="A47" s="33"/>
    </row>
    <row r="48" ht="18">
      <c r="A48" s="33"/>
    </row>
    <row r="49" ht="18">
      <c r="A49" s="33"/>
    </row>
    <row r="50" ht="18">
      <c r="A50" s="33"/>
    </row>
    <row r="51" spans="1:3" ht="15.75">
      <c r="A51" s="99" t="s">
        <v>4</v>
      </c>
      <c r="B51" s="100"/>
      <c r="C51" s="100"/>
    </row>
    <row r="52" spans="1:3" ht="14.25">
      <c r="A52" s="100" t="s">
        <v>74</v>
      </c>
      <c r="B52" s="100"/>
      <c r="C52" s="100"/>
    </row>
    <row r="53" spans="1:3" ht="7.5" customHeight="1">
      <c r="A53" s="100"/>
      <c r="B53" s="100"/>
      <c r="C53" s="100"/>
    </row>
    <row r="54" spans="1:3" ht="15">
      <c r="A54" s="101" t="s">
        <v>47</v>
      </c>
      <c r="B54" s="102" t="s">
        <v>48</v>
      </c>
      <c r="C54" s="102" t="s">
        <v>49</v>
      </c>
    </row>
    <row r="55" spans="1:3" ht="14.25">
      <c r="A55" s="103" t="s">
        <v>50</v>
      </c>
      <c r="B55" s="104" t="s">
        <v>51</v>
      </c>
      <c r="C55" s="105" t="s">
        <v>63</v>
      </c>
    </row>
    <row r="56" spans="1:3" ht="14.25">
      <c r="A56" s="106"/>
      <c r="B56" s="107" t="s">
        <v>52</v>
      </c>
      <c r="C56" s="108" t="s">
        <v>64</v>
      </c>
    </row>
    <row r="57" spans="1:3" ht="18.75">
      <c r="A57" s="109" t="s">
        <v>53</v>
      </c>
      <c r="B57" s="110" t="s">
        <v>58</v>
      </c>
      <c r="C57" s="111" t="s">
        <v>64</v>
      </c>
    </row>
    <row r="58" spans="1:3" ht="18.75">
      <c r="A58" s="112" t="s">
        <v>54</v>
      </c>
      <c r="B58" s="113" t="s">
        <v>59</v>
      </c>
      <c r="C58" s="114" t="s">
        <v>64</v>
      </c>
    </row>
    <row r="59" spans="1:3" ht="18.75">
      <c r="A59" s="109" t="s">
        <v>55</v>
      </c>
      <c r="B59" s="110" t="s">
        <v>60</v>
      </c>
      <c r="C59" s="111" t="s">
        <v>64</v>
      </c>
    </row>
    <row r="60" spans="1:3" ht="18.75">
      <c r="A60" s="103" t="s">
        <v>56</v>
      </c>
      <c r="B60" s="104" t="s">
        <v>61</v>
      </c>
      <c r="C60" s="105" t="s">
        <v>64</v>
      </c>
    </row>
    <row r="61" spans="1:3" ht="18.75">
      <c r="A61" s="106" t="s">
        <v>57</v>
      </c>
      <c r="B61" s="107" t="s">
        <v>62</v>
      </c>
      <c r="C61" s="108" t="s">
        <v>64</v>
      </c>
    </row>
    <row r="64" ht="18">
      <c r="A64" s="33" t="s">
        <v>84</v>
      </c>
    </row>
  </sheetData>
  <sheetProtection sheet="1" objects="1" scenarios="1" selectLockedCells="1" selectUnlockedCells="1"/>
  <printOptions/>
  <pageMargins left="0.75" right="0.75" top="0.45" bottom="0.77" header="0.31" footer="0.4921259845"/>
  <pageSetup horizontalDpi="600" verticalDpi="600" orientation="portrait" paperSize="9" r:id="rId3"/>
  <headerFooter alignWithMargins="0">
    <oddFooter>&amp;L&amp;10Erläuterungen&amp;R&amp;10Seite &amp;P von &amp;N</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Tabelle7">
    <pageSetUpPr fitToPage="1"/>
  </sheetPr>
  <dimension ref="A1:S42"/>
  <sheetViews>
    <sheetView showRowColHeaders="0" workbookViewId="0" topLeftCell="A1">
      <selection activeCell="C3" sqref="C3:D3"/>
    </sheetView>
  </sheetViews>
  <sheetFormatPr defaultColWidth="11.00390625" defaultRowHeight="14.25"/>
  <cols>
    <col min="1" max="1" width="10.375" style="34" customWidth="1"/>
    <col min="2" max="2" width="9.375" style="34" customWidth="1"/>
    <col min="3" max="3" width="10.375" style="34" customWidth="1"/>
    <col min="4" max="4" width="12.625" style="34" customWidth="1"/>
    <col min="5" max="5" width="16.125" style="34" customWidth="1"/>
    <col min="6" max="6" width="19.00390625" style="34" customWidth="1"/>
    <col min="7" max="7" width="14.75390625" style="34" customWidth="1"/>
    <col min="8" max="11" width="13.75390625" style="34" customWidth="1"/>
    <col min="12" max="12" width="8.625" style="34" customWidth="1"/>
    <col min="13" max="13" width="12.375" style="62" customWidth="1"/>
    <col min="14" max="14" width="18.00390625" style="62" customWidth="1"/>
    <col min="15" max="15" width="15.625" style="62" customWidth="1"/>
    <col min="16" max="16" width="14.00390625" style="62" customWidth="1"/>
    <col min="17" max="17" width="11.00390625" style="62" customWidth="1"/>
    <col min="18" max="18" width="9.25390625" style="62" customWidth="1"/>
    <col min="19" max="19" width="9.75390625" style="62" customWidth="1"/>
    <col min="20" max="16384" width="11.00390625" style="34" customWidth="1"/>
  </cols>
  <sheetData>
    <row r="1" spans="1:19" s="33" customFormat="1" ht="18">
      <c r="A1" s="30" t="s">
        <v>80</v>
      </c>
      <c r="B1" s="31"/>
      <c r="C1" s="31"/>
      <c r="D1" s="31"/>
      <c r="E1" s="31"/>
      <c r="F1" s="31"/>
      <c r="G1" s="31"/>
      <c r="H1" s="31"/>
      <c r="I1" s="31"/>
      <c r="J1" s="31"/>
      <c r="K1" s="31"/>
      <c r="L1" s="32"/>
      <c r="M1" s="60" t="s">
        <v>22</v>
      </c>
      <c r="N1" s="61"/>
      <c r="O1" s="61"/>
      <c r="P1" s="61"/>
      <c r="Q1" s="61"/>
      <c r="R1" s="61"/>
      <c r="S1" s="61"/>
    </row>
    <row r="2" spans="11:12" ht="14.25">
      <c r="K2" s="35"/>
      <c r="L2" s="35"/>
    </row>
    <row r="3" spans="1:12" ht="15">
      <c r="A3" s="36" t="s">
        <v>71</v>
      </c>
      <c r="C3" s="128"/>
      <c r="D3" s="129"/>
      <c r="K3" s="35"/>
      <c r="L3" s="35"/>
    </row>
    <row r="4" spans="1:12" ht="15">
      <c r="A4" s="36" t="s">
        <v>20</v>
      </c>
      <c r="C4" s="56"/>
      <c r="D4" s="34" t="s">
        <v>25</v>
      </c>
      <c r="E4" s="36" t="s">
        <v>43</v>
      </c>
      <c r="K4" s="35"/>
      <c r="L4" s="35"/>
    </row>
    <row r="5" spans="1:12" ht="14.25">
      <c r="A5" s="34" t="s">
        <v>6</v>
      </c>
      <c r="C5" s="37">
        <f>IF(Soll_CSB_ab="","",Soll_CSB_ab+Soll_CSB_ab*0.15)</f>
      </c>
      <c r="D5" s="34" t="s">
        <v>25</v>
      </c>
      <c r="E5" s="34" t="s">
        <v>44</v>
      </c>
      <c r="K5" s="35"/>
      <c r="L5" s="35"/>
    </row>
    <row r="6" spans="1:19" ht="14.25">
      <c r="A6" s="34" t="s">
        <v>7</v>
      </c>
      <c r="C6" s="37">
        <f>IF(Soll_CSB_ab="","",Soll_CSB_ab-Soll_CSB_ab*0.15)</f>
      </c>
      <c r="D6" s="34" t="s">
        <v>25</v>
      </c>
      <c r="K6" s="35"/>
      <c r="L6" s="35"/>
      <c r="N6" s="63"/>
      <c r="O6" s="63"/>
      <c r="P6" s="63"/>
      <c r="Q6" s="63"/>
      <c r="R6" s="63"/>
      <c r="S6" s="63"/>
    </row>
    <row r="7" spans="11:12" ht="14.25">
      <c r="K7" s="35"/>
      <c r="L7" s="35"/>
    </row>
    <row r="8" spans="11:17" ht="15">
      <c r="K8" s="35"/>
      <c r="L8" s="35"/>
      <c r="M8" s="64" t="s">
        <v>21</v>
      </c>
      <c r="Q8" s="64" t="s">
        <v>23</v>
      </c>
    </row>
    <row r="9" spans="1:19" s="36" customFormat="1" ht="15">
      <c r="A9" s="38" t="s">
        <v>1</v>
      </c>
      <c r="B9" s="38" t="s">
        <v>65</v>
      </c>
      <c r="C9" s="38" t="s">
        <v>2</v>
      </c>
      <c r="D9" s="38" t="s">
        <v>3</v>
      </c>
      <c r="E9" s="38" t="s">
        <v>4</v>
      </c>
      <c r="F9" s="38" t="s">
        <v>5</v>
      </c>
      <c r="K9" s="39"/>
      <c r="L9" s="39"/>
      <c r="M9" s="65" t="s">
        <v>9</v>
      </c>
      <c r="N9" s="65" t="s">
        <v>8</v>
      </c>
      <c r="O9" s="65" t="s">
        <v>10</v>
      </c>
      <c r="P9" s="65" t="s">
        <v>11</v>
      </c>
      <c r="Q9" s="65" t="s">
        <v>17</v>
      </c>
      <c r="R9" s="65" t="s">
        <v>18</v>
      </c>
      <c r="S9" s="65" t="s">
        <v>19</v>
      </c>
    </row>
    <row r="10" spans="1:19" ht="20.25" customHeight="1">
      <c r="A10" s="18"/>
      <c r="B10" s="2"/>
      <c r="C10" s="10"/>
      <c r="D10" s="40">
        <f aca="true" t="shared" si="0" ref="D10:D34">IF(C10="","",C10-Soll_CSB_ab)</f>
      </c>
      <c r="E10" s="41">
        <f aca="true" t="shared" si="1" ref="E10:E34">IF(D10="","",IF(D10&gt;0.15*Soll_CSB_ab,"überschritten",IF(D10&lt;-0.15*Soll_CSB_ab,"unterschritten","ok")))</f>
      </c>
      <c r="F10" s="42">
        <f>IF(C10="","",IF(N10&gt;5,$N$38,IF(O10&gt;5,$N$39,IF(P10&gt;5,$N$40,$N$37))))</f>
      </c>
      <c r="G10" s="43"/>
      <c r="H10" s="41"/>
      <c r="I10" s="41"/>
      <c r="J10" s="41"/>
      <c r="K10" s="42"/>
      <c r="L10" s="44"/>
      <c r="M10" s="65">
        <f>IF(D10="","",IF(D10=0,0,IF(D10&gt;0,1,-1)))</f>
      </c>
      <c r="N10" s="65">
        <f>IF(M10=0,-1,0)</f>
        <v>0</v>
      </c>
      <c r="O10" s="65">
        <v>0</v>
      </c>
      <c r="P10" s="65">
        <v>0</v>
      </c>
      <c r="Q10" s="66">
        <f aca="true" t="shared" si="2" ref="Q10:Q34">Soll_CSB_ab</f>
        <v>0</v>
      </c>
      <c r="R10" s="66">
        <f aca="true" t="shared" si="3" ref="R10:R34">tol_CSB_ab_o</f>
      </c>
      <c r="S10" s="66">
        <f aca="true" t="shared" si="4" ref="S10:S34">tol_CSB_ab_u</f>
      </c>
    </row>
    <row r="11" spans="1:19" ht="15">
      <c r="A11" s="19"/>
      <c r="B11" s="4"/>
      <c r="C11" s="11"/>
      <c r="D11" s="45">
        <f t="shared" si="0"/>
      </c>
      <c r="E11" s="44">
        <f t="shared" si="1"/>
      </c>
      <c r="F11" s="46">
        <f>IF(C11="","",IF(N11&gt;5,$N$38,IF(O11&gt;5,$N$39,IF(P11&gt;5,$N$40,$N$37))))</f>
      </c>
      <c r="G11" s="47"/>
      <c r="H11" s="44"/>
      <c r="I11" s="44"/>
      <c r="J11" s="44"/>
      <c r="K11" s="46"/>
      <c r="L11" s="44"/>
      <c r="M11" s="65">
        <f aca="true" t="shared" si="5" ref="M11:M34">IF(D11="","",IF(D11=0,0,IF(D11&gt;0,1,-1)))</f>
      </c>
      <c r="N11" s="65">
        <f>IF(M11="",0,IF(M11=0,-1,IF(M11+M10=0,0,N10+1)))</f>
        <v>0</v>
      </c>
      <c r="O11" s="65">
        <f aca="true" t="shared" si="6" ref="O11:O34">IF(M11="",0,IF(D11&gt;=D10,O10+1,0))</f>
        <v>0</v>
      </c>
      <c r="P11" s="65">
        <f aca="true" t="shared" si="7" ref="P11:P34">IF(M11="",0,IF(D11&lt;=D10,P10+1,0))</f>
        <v>0</v>
      </c>
      <c r="Q11" s="66">
        <f t="shared" si="2"/>
        <v>0</v>
      </c>
      <c r="R11" s="66">
        <f t="shared" si="3"/>
      </c>
      <c r="S11" s="66">
        <f t="shared" si="4"/>
      </c>
    </row>
    <row r="12" spans="1:19" ht="15">
      <c r="A12" s="19"/>
      <c r="B12" s="4"/>
      <c r="C12" s="11"/>
      <c r="D12" s="45">
        <f t="shared" si="0"/>
      </c>
      <c r="E12" s="44">
        <f t="shared" si="1"/>
      </c>
      <c r="F12" s="46">
        <f aca="true" t="shared" si="8" ref="F12:F33">IF(C12="","",IF(N12&gt;5,$N$38,IF(O12&gt;5,$N$39,IF(P12&gt;5,$N$40,$N$37))))</f>
      </c>
      <c r="G12" s="47"/>
      <c r="H12" s="44"/>
      <c r="I12" s="44"/>
      <c r="J12" s="44"/>
      <c r="K12" s="46"/>
      <c r="L12" s="44"/>
      <c r="M12" s="65">
        <f t="shared" si="5"/>
      </c>
      <c r="N12" s="65">
        <f aca="true" t="shared" si="9" ref="N12:N34">IF(M12="",0,IF(M12=0,-1,IF(M12+M11=0,0,N11+1)))</f>
        <v>0</v>
      </c>
      <c r="O12" s="65">
        <f t="shared" si="6"/>
        <v>0</v>
      </c>
      <c r="P12" s="65">
        <f t="shared" si="7"/>
        <v>0</v>
      </c>
      <c r="Q12" s="66">
        <f t="shared" si="2"/>
        <v>0</v>
      </c>
      <c r="R12" s="66">
        <f t="shared" si="3"/>
      </c>
      <c r="S12" s="66">
        <f t="shared" si="4"/>
      </c>
    </row>
    <row r="13" spans="1:19" ht="15">
      <c r="A13" s="19"/>
      <c r="B13" s="4"/>
      <c r="C13" s="11"/>
      <c r="D13" s="45">
        <f t="shared" si="0"/>
      </c>
      <c r="E13" s="44">
        <f t="shared" si="1"/>
      </c>
      <c r="F13" s="46">
        <f t="shared" si="8"/>
      </c>
      <c r="G13" s="47"/>
      <c r="H13" s="44"/>
      <c r="I13" s="44"/>
      <c r="J13" s="44"/>
      <c r="K13" s="46"/>
      <c r="L13" s="44"/>
      <c r="M13" s="65">
        <f t="shared" si="5"/>
      </c>
      <c r="N13" s="65">
        <f t="shared" si="9"/>
        <v>0</v>
      </c>
      <c r="O13" s="65">
        <f t="shared" si="6"/>
        <v>0</v>
      </c>
      <c r="P13" s="65">
        <f t="shared" si="7"/>
        <v>0</v>
      </c>
      <c r="Q13" s="66">
        <f t="shared" si="2"/>
        <v>0</v>
      </c>
      <c r="R13" s="66">
        <f t="shared" si="3"/>
      </c>
      <c r="S13" s="66">
        <f t="shared" si="4"/>
      </c>
    </row>
    <row r="14" spans="1:19" ht="15">
      <c r="A14" s="19"/>
      <c r="B14" s="4"/>
      <c r="C14" s="11"/>
      <c r="D14" s="45">
        <f t="shared" si="0"/>
      </c>
      <c r="E14" s="44">
        <f t="shared" si="1"/>
      </c>
      <c r="F14" s="46">
        <f t="shared" si="8"/>
      </c>
      <c r="G14" s="47"/>
      <c r="H14" s="44"/>
      <c r="I14" s="44"/>
      <c r="J14" s="44"/>
      <c r="K14" s="46"/>
      <c r="L14" s="44"/>
      <c r="M14" s="65">
        <f t="shared" si="5"/>
      </c>
      <c r="N14" s="65">
        <f t="shared" si="9"/>
        <v>0</v>
      </c>
      <c r="O14" s="65">
        <f t="shared" si="6"/>
        <v>0</v>
      </c>
      <c r="P14" s="65">
        <f t="shared" si="7"/>
        <v>0</v>
      </c>
      <c r="Q14" s="66">
        <f t="shared" si="2"/>
        <v>0</v>
      </c>
      <c r="R14" s="66">
        <f t="shared" si="3"/>
      </c>
      <c r="S14" s="66">
        <f t="shared" si="4"/>
      </c>
    </row>
    <row r="15" spans="1:19" ht="15">
      <c r="A15" s="19"/>
      <c r="B15" s="4"/>
      <c r="C15" s="11"/>
      <c r="D15" s="45">
        <f t="shared" si="0"/>
      </c>
      <c r="E15" s="44">
        <f t="shared" si="1"/>
      </c>
      <c r="F15" s="46">
        <f t="shared" si="8"/>
      </c>
      <c r="G15" s="47"/>
      <c r="H15" s="44"/>
      <c r="I15" s="44"/>
      <c r="J15" s="44"/>
      <c r="K15" s="46"/>
      <c r="L15" s="44"/>
      <c r="M15" s="65">
        <f t="shared" si="5"/>
      </c>
      <c r="N15" s="65">
        <f t="shared" si="9"/>
        <v>0</v>
      </c>
      <c r="O15" s="65">
        <f t="shared" si="6"/>
        <v>0</v>
      </c>
      <c r="P15" s="65">
        <f t="shared" si="7"/>
        <v>0</v>
      </c>
      <c r="Q15" s="66">
        <f t="shared" si="2"/>
        <v>0</v>
      </c>
      <c r="R15" s="66">
        <f t="shared" si="3"/>
      </c>
      <c r="S15" s="66">
        <f t="shared" si="4"/>
      </c>
    </row>
    <row r="16" spans="1:19" ht="15">
      <c r="A16" s="19"/>
      <c r="B16" s="4"/>
      <c r="C16" s="11"/>
      <c r="D16" s="45">
        <f t="shared" si="0"/>
      </c>
      <c r="E16" s="44">
        <f t="shared" si="1"/>
      </c>
      <c r="F16" s="46">
        <f t="shared" si="8"/>
      </c>
      <c r="G16" s="47"/>
      <c r="H16" s="44"/>
      <c r="I16" s="44"/>
      <c r="J16" s="44"/>
      <c r="K16" s="46"/>
      <c r="L16" s="44"/>
      <c r="M16" s="65">
        <f t="shared" si="5"/>
      </c>
      <c r="N16" s="65">
        <f t="shared" si="9"/>
        <v>0</v>
      </c>
      <c r="O16" s="65">
        <f t="shared" si="6"/>
        <v>0</v>
      </c>
      <c r="P16" s="65">
        <f t="shared" si="7"/>
        <v>0</v>
      </c>
      <c r="Q16" s="66">
        <f t="shared" si="2"/>
        <v>0</v>
      </c>
      <c r="R16" s="66">
        <f t="shared" si="3"/>
      </c>
      <c r="S16" s="66">
        <f t="shared" si="4"/>
      </c>
    </row>
    <row r="17" spans="1:19" ht="15">
      <c r="A17" s="19"/>
      <c r="B17" s="4"/>
      <c r="C17" s="11"/>
      <c r="D17" s="45">
        <f t="shared" si="0"/>
      </c>
      <c r="E17" s="44">
        <f t="shared" si="1"/>
      </c>
      <c r="F17" s="46">
        <f t="shared" si="8"/>
      </c>
      <c r="G17" s="47"/>
      <c r="H17" s="44"/>
      <c r="I17" s="44"/>
      <c r="J17" s="44"/>
      <c r="K17" s="46"/>
      <c r="L17" s="44"/>
      <c r="M17" s="65">
        <f t="shared" si="5"/>
      </c>
      <c r="N17" s="65">
        <f t="shared" si="9"/>
        <v>0</v>
      </c>
      <c r="O17" s="65">
        <f t="shared" si="6"/>
        <v>0</v>
      </c>
      <c r="P17" s="65">
        <f t="shared" si="7"/>
        <v>0</v>
      </c>
      <c r="Q17" s="66">
        <f t="shared" si="2"/>
        <v>0</v>
      </c>
      <c r="R17" s="66">
        <f t="shared" si="3"/>
      </c>
      <c r="S17" s="66">
        <f t="shared" si="4"/>
      </c>
    </row>
    <row r="18" spans="1:19" ht="15">
      <c r="A18" s="19"/>
      <c r="B18" s="4"/>
      <c r="C18" s="11"/>
      <c r="D18" s="45">
        <f t="shared" si="0"/>
      </c>
      <c r="E18" s="44">
        <f t="shared" si="1"/>
      </c>
      <c r="F18" s="46">
        <f t="shared" si="8"/>
      </c>
      <c r="G18" s="47"/>
      <c r="H18" s="44"/>
      <c r="I18" s="44"/>
      <c r="J18" s="44"/>
      <c r="K18" s="46"/>
      <c r="L18" s="44"/>
      <c r="M18" s="65">
        <f t="shared" si="5"/>
      </c>
      <c r="N18" s="65">
        <f t="shared" si="9"/>
        <v>0</v>
      </c>
      <c r="O18" s="65">
        <f t="shared" si="6"/>
        <v>0</v>
      </c>
      <c r="P18" s="65">
        <f t="shared" si="7"/>
        <v>0</v>
      </c>
      <c r="Q18" s="66">
        <f t="shared" si="2"/>
        <v>0</v>
      </c>
      <c r="R18" s="66">
        <f t="shared" si="3"/>
      </c>
      <c r="S18" s="66">
        <f t="shared" si="4"/>
      </c>
    </row>
    <row r="19" spans="1:19" ht="15">
      <c r="A19" s="19"/>
      <c r="B19" s="4"/>
      <c r="C19" s="11"/>
      <c r="D19" s="45">
        <f t="shared" si="0"/>
      </c>
      <c r="E19" s="44">
        <f t="shared" si="1"/>
      </c>
      <c r="F19" s="46">
        <f t="shared" si="8"/>
      </c>
      <c r="G19" s="47"/>
      <c r="H19" s="44"/>
      <c r="I19" s="44"/>
      <c r="J19" s="44"/>
      <c r="K19" s="46"/>
      <c r="L19" s="44"/>
      <c r="M19" s="65">
        <f t="shared" si="5"/>
      </c>
      <c r="N19" s="65">
        <f t="shared" si="9"/>
        <v>0</v>
      </c>
      <c r="O19" s="65">
        <f t="shared" si="6"/>
        <v>0</v>
      </c>
      <c r="P19" s="65">
        <f t="shared" si="7"/>
        <v>0</v>
      </c>
      <c r="Q19" s="66">
        <f t="shared" si="2"/>
        <v>0</v>
      </c>
      <c r="R19" s="66">
        <f t="shared" si="3"/>
      </c>
      <c r="S19" s="66">
        <f t="shared" si="4"/>
      </c>
    </row>
    <row r="20" spans="1:19" ht="15">
      <c r="A20" s="19"/>
      <c r="B20" s="4"/>
      <c r="C20" s="11"/>
      <c r="D20" s="45">
        <f t="shared" si="0"/>
      </c>
      <c r="E20" s="44">
        <f t="shared" si="1"/>
      </c>
      <c r="F20" s="46">
        <f t="shared" si="8"/>
      </c>
      <c r="G20" s="47"/>
      <c r="H20" s="44"/>
      <c r="I20" s="44"/>
      <c r="J20" s="44"/>
      <c r="K20" s="46"/>
      <c r="L20" s="44"/>
      <c r="M20" s="65">
        <f t="shared" si="5"/>
      </c>
      <c r="N20" s="65">
        <f t="shared" si="9"/>
        <v>0</v>
      </c>
      <c r="O20" s="65">
        <f t="shared" si="6"/>
        <v>0</v>
      </c>
      <c r="P20" s="65">
        <f t="shared" si="7"/>
        <v>0</v>
      </c>
      <c r="Q20" s="66">
        <f t="shared" si="2"/>
        <v>0</v>
      </c>
      <c r="R20" s="66">
        <f t="shared" si="3"/>
      </c>
      <c r="S20" s="66">
        <f t="shared" si="4"/>
      </c>
    </row>
    <row r="21" spans="1:19" ht="15">
      <c r="A21" s="19"/>
      <c r="B21" s="4"/>
      <c r="C21" s="11"/>
      <c r="D21" s="45">
        <f t="shared" si="0"/>
      </c>
      <c r="E21" s="44">
        <f t="shared" si="1"/>
      </c>
      <c r="F21" s="46">
        <f t="shared" si="8"/>
      </c>
      <c r="G21" s="47"/>
      <c r="H21" s="44"/>
      <c r="I21" s="44"/>
      <c r="J21" s="44"/>
      <c r="K21" s="46"/>
      <c r="L21" s="44"/>
      <c r="M21" s="65">
        <f t="shared" si="5"/>
      </c>
      <c r="N21" s="65">
        <f t="shared" si="9"/>
        <v>0</v>
      </c>
      <c r="O21" s="65">
        <f t="shared" si="6"/>
        <v>0</v>
      </c>
      <c r="P21" s="65">
        <f t="shared" si="7"/>
        <v>0</v>
      </c>
      <c r="Q21" s="66">
        <f t="shared" si="2"/>
        <v>0</v>
      </c>
      <c r="R21" s="66">
        <f t="shared" si="3"/>
      </c>
      <c r="S21" s="66">
        <f t="shared" si="4"/>
      </c>
    </row>
    <row r="22" spans="1:19" ht="15">
      <c r="A22" s="19"/>
      <c r="B22" s="4"/>
      <c r="C22" s="11"/>
      <c r="D22" s="45">
        <f t="shared" si="0"/>
      </c>
      <c r="E22" s="44">
        <f t="shared" si="1"/>
      </c>
      <c r="F22" s="46">
        <f t="shared" si="8"/>
      </c>
      <c r="G22" s="47"/>
      <c r="H22" s="44"/>
      <c r="I22" s="44"/>
      <c r="J22" s="44"/>
      <c r="K22" s="46"/>
      <c r="L22" s="44"/>
      <c r="M22" s="65">
        <f t="shared" si="5"/>
      </c>
      <c r="N22" s="65">
        <f t="shared" si="9"/>
        <v>0</v>
      </c>
      <c r="O22" s="65">
        <f t="shared" si="6"/>
        <v>0</v>
      </c>
      <c r="P22" s="65">
        <f t="shared" si="7"/>
        <v>0</v>
      </c>
      <c r="Q22" s="66">
        <f t="shared" si="2"/>
        <v>0</v>
      </c>
      <c r="R22" s="66">
        <f t="shared" si="3"/>
      </c>
      <c r="S22" s="66">
        <f t="shared" si="4"/>
      </c>
    </row>
    <row r="23" spans="1:19" ht="15">
      <c r="A23" s="19"/>
      <c r="B23" s="4"/>
      <c r="C23" s="11"/>
      <c r="D23" s="45">
        <f t="shared" si="0"/>
      </c>
      <c r="E23" s="44">
        <f t="shared" si="1"/>
      </c>
      <c r="F23" s="46">
        <f t="shared" si="8"/>
      </c>
      <c r="G23" s="47"/>
      <c r="H23" s="44"/>
      <c r="I23" s="44"/>
      <c r="J23" s="44"/>
      <c r="K23" s="46"/>
      <c r="L23" s="44"/>
      <c r="M23" s="65">
        <f t="shared" si="5"/>
      </c>
      <c r="N23" s="65">
        <f t="shared" si="9"/>
        <v>0</v>
      </c>
      <c r="O23" s="65">
        <f t="shared" si="6"/>
        <v>0</v>
      </c>
      <c r="P23" s="65">
        <f t="shared" si="7"/>
        <v>0</v>
      </c>
      <c r="Q23" s="66">
        <f t="shared" si="2"/>
        <v>0</v>
      </c>
      <c r="R23" s="66">
        <f t="shared" si="3"/>
      </c>
      <c r="S23" s="66">
        <f t="shared" si="4"/>
      </c>
    </row>
    <row r="24" spans="1:19" ht="15">
      <c r="A24" s="19"/>
      <c r="B24" s="4"/>
      <c r="C24" s="11"/>
      <c r="D24" s="45">
        <f t="shared" si="0"/>
      </c>
      <c r="E24" s="44">
        <f t="shared" si="1"/>
      </c>
      <c r="F24" s="46">
        <f t="shared" si="8"/>
      </c>
      <c r="G24" s="47"/>
      <c r="H24" s="44"/>
      <c r="I24" s="44"/>
      <c r="J24" s="44"/>
      <c r="K24" s="46"/>
      <c r="L24" s="44"/>
      <c r="M24" s="65">
        <f t="shared" si="5"/>
      </c>
      <c r="N24" s="65">
        <f t="shared" si="9"/>
        <v>0</v>
      </c>
      <c r="O24" s="65">
        <f t="shared" si="6"/>
        <v>0</v>
      </c>
      <c r="P24" s="65">
        <f t="shared" si="7"/>
        <v>0</v>
      </c>
      <c r="Q24" s="66">
        <f t="shared" si="2"/>
        <v>0</v>
      </c>
      <c r="R24" s="66">
        <f t="shared" si="3"/>
      </c>
      <c r="S24" s="66">
        <f t="shared" si="4"/>
      </c>
    </row>
    <row r="25" spans="1:19" ht="15">
      <c r="A25" s="19"/>
      <c r="B25" s="4"/>
      <c r="C25" s="11"/>
      <c r="D25" s="45">
        <f t="shared" si="0"/>
      </c>
      <c r="E25" s="44">
        <f t="shared" si="1"/>
      </c>
      <c r="F25" s="46">
        <f t="shared" si="8"/>
      </c>
      <c r="G25" s="47"/>
      <c r="H25" s="44"/>
      <c r="I25" s="44"/>
      <c r="J25" s="44"/>
      <c r="K25" s="46"/>
      <c r="L25" s="44"/>
      <c r="M25" s="65">
        <f t="shared" si="5"/>
      </c>
      <c r="N25" s="65">
        <f t="shared" si="9"/>
        <v>0</v>
      </c>
      <c r="O25" s="65">
        <f t="shared" si="6"/>
        <v>0</v>
      </c>
      <c r="P25" s="65">
        <f t="shared" si="7"/>
        <v>0</v>
      </c>
      <c r="Q25" s="66">
        <f t="shared" si="2"/>
        <v>0</v>
      </c>
      <c r="R25" s="66">
        <f t="shared" si="3"/>
      </c>
      <c r="S25" s="66">
        <f t="shared" si="4"/>
      </c>
    </row>
    <row r="26" spans="1:19" ht="15">
      <c r="A26" s="19"/>
      <c r="B26" s="4"/>
      <c r="C26" s="11"/>
      <c r="D26" s="45">
        <f t="shared" si="0"/>
      </c>
      <c r="E26" s="44">
        <f t="shared" si="1"/>
      </c>
      <c r="F26" s="46">
        <f t="shared" si="8"/>
      </c>
      <c r="G26" s="47"/>
      <c r="H26" s="44"/>
      <c r="I26" s="44"/>
      <c r="J26" s="44"/>
      <c r="K26" s="46"/>
      <c r="L26" s="44"/>
      <c r="M26" s="65">
        <f t="shared" si="5"/>
      </c>
      <c r="N26" s="65">
        <f t="shared" si="9"/>
        <v>0</v>
      </c>
      <c r="O26" s="65">
        <f t="shared" si="6"/>
        <v>0</v>
      </c>
      <c r="P26" s="65">
        <f t="shared" si="7"/>
        <v>0</v>
      </c>
      <c r="Q26" s="66">
        <f t="shared" si="2"/>
        <v>0</v>
      </c>
      <c r="R26" s="66">
        <f t="shared" si="3"/>
      </c>
      <c r="S26" s="66">
        <f t="shared" si="4"/>
      </c>
    </row>
    <row r="27" spans="1:19" ht="15">
      <c r="A27" s="19"/>
      <c r="B27" s="4"/>
      <c r="C27" s="11"/>
      <c r="D27" s="45">
        <f t="shared" si="0"/>
      </c>
      <c r="E27" s="44">
        <f t="shared" si="1"/>
      </c>
      <c r="F27" s="46">
        <f t="shared" si="8"/>
      </c>
      <c r="G27" s="47"/>
      <c r="H27" s="44"/>
      <c r="I27" s="44"/>
      <c r="J27" s="44"/>
      <c r="K27" s="46"/>
      <c r="L27" s="44"/>
      <c r="M27" s="65">
        <f t="shared" si="5"/>
      </c>
      <c r="N27" s="65">
        <f t="shared" si="9"/>
        <v>0</v>
      </c>
      <c r="O27" s="65">
        <f t="shared" si="6"/>
        <v>0</v>
      </c>
      <c r="P27" s="65">
        <f t="shared" si="7"/>
        <v>0</v>
      </c>
      <c r="Q27" s="66">
        <f t="shared" si="2"/>
        <v>0</v>
      </c>
      <c r="R27" s="66">
        <f t="shared" si="3"/>
      </c>
      <c r="S27" s="66">
        <f t="shared" si="4"/>
      </c>
    </row>
    <row r="28" spans="1:19" ht="15">
      <c r="A28" s="19"/>
      <c r="B28" s="4"/>
      <c r="C28" s="11"/>
      <c r="D28" s="45">
        <f t="shared" si="0"/>
      </c>
      <c r="E28" s="44">
        <f t="shared" si="1"/>
      </c>
      <c r="F28" s="46">
        <f t="shared" si="8"/>
      </c>
      <c r="G28" s="47"/>
      <c r="H28" s="44"/>
      <c r="I28" s="44"/>
      <c r="J28" s="44"/>
      <c r="K28" s="46"/>
      <c r="L28" s="44"/>
      <c r="M28" s="65">
        <f t="shared" si="5"/>
      </c>
      <c r="N28" s="65">
        <f t="shared" si="9"/>
        <v>0</v>
      </c>
      <c r="O28" s="65">
        <f t="shared" si="6"/>
        <v>0</v>
      </c>
      <c r="P28" s="65">
        <f t="shared" si="7"/>
        <v>0</v>
      </c>
      <c r="Q28" s="66">
        <f t="shared" si="2"/>
        <v>0</v>
      </c>
      <c r="R28" s="66">
        <f t="shared" si="3"/>
      </c>
      <c r="S28" s="66">
        <f t="shared" si="4"/>
      </c>
    </row>
    <row r="29" spans="1:19" ht="15">
      <c r="A29" s="19"/>
      <c r="B29" s="4"/>
      <c r="C29" s="11"/>
      <c r="D29" s="45">
        <f t="shared" si="0"/>
      </c>
      <c r="E29" s="44">
        <f t="shared" si="1"/>
      </c>
      <c r="F29" s="46">
        <f t="shared" si="8"/>
      </c>
      <c r="G29" s="47"/>
      <c r="H29" s="44"/>
      <c r="I29" s="44"/>
      <c r="J29" s="44"/>
      <c r="K29" s="46"/>
      <c r="L29" s="44"/>
      <c r="M29" s="65">
        <f t="shared" si="5"/>
      </c>
      <c r="N29" s="65">
        <f t="shared" si="9"/>
        <v>0</v>
      </c>
      <c r="O29" s="65">
        <f t="shared" si="6"/>
        <v>0</v>
      </c>
      <c r="P29" s="65">
        <f t="shared" si="7"/>
        <v>0</v>
      </c>
      <c r="Q29" s="66">
        <f t="shared" si="2"/>
        <v>0</v>
      </c>
      <c r="R29" s="66">
        <f t="shared" si="3"/>
      </c>
      <c r="S29" s="66">
        <f t="shared" si="4"/>
      </c>
    </row>
    <row r="30" spans="1:19" ht="15">
      <c r="A30" s="19"/>
      <c r="B30" s="4"/>
      <c r="C30" s="11"/>
      <c r="D30" s="45">
        <f t="shared" si="0"/>
      </c>
      <c r="E30" s="44">
        <f t="shared" si="1"/>
      </c>
      <c r="F30" s="46">
        <f t="shared" si="8"/>
      </c>
      <c r="G30" s="47"/>
      <c r="H30" s="44"/>
      <c r="I30" s="44"/>
      <c r="J30" s="44"/>
      <c r="K30" s="46"/>
      <c r="L30" s="44"/>
      <c r="M30" s="65">
        <f t="shared" si="5"/>
      </c>
      <c r="N30" s="65">
        <f t="shared" si="9"/>
        <v>0</v>
      </c>
      <c r="O30" s="65">
        <f t="shared" si="6"/>
        <v>0</v>
      </c>
      <c r="P30" s="65">
        <f t="shared" si="7"/>
        <v>0</v>
      </c>
      <c r="Q30" s="66">
        <f t="shared" si="2"/>
        <v>0</v>
      </c>
      <c r="R30" s="66">
        <f t="shared" si="3"/>
      </c>
      <c r="S30" s="66">
        <f t="shared" si="4"/>
      </c>
    </row>
    <row r="31" spans="1:19" ht="15">
      <c r="A31" s="19"/>
      <c r="B31" s="4"/>
      <c r="C31" s="11"/>
      <c r="D31" s="45">
        <f t="shared" si="0"/>
      </c>
      <c r="E31" s="44">
        <f t="shared" si="1"/>
      </c>
      <c r="F31" s="46">
        <f t="shared" si="8"/>
      </c>
      <c r="G31" s="47"/>
      <c r="H31" s="44"/>
      <c r="I31" s="44"/>
      <c r="J31" s="44"/>
      <c r="K31" s="46"/>
      <c r="L31" s="44"/>
      <c r="M31" s="65">
        <f t="shared" si="5"/>
      </c>
      <c r="N31" s="65">
        <f t="shared" si="9"/>
        <v>0</v>
      </c>
      <c r="O31" s="65">
        <f t="shared" si="6"/>
        <v>0</v>
      </c>
      <c r="P31" s="65">
        <f t="shared" si="7"/>
        <v>0</v>
      </c>
      <c r="Q31" s="66">
        <f t="shared" si="2"/>
        <v>0</v>
      </c>
      <c r="R31" s="66">
        <f t="shared" si="3"/>
      </c>
      <c r="S31" s="66">
        <f t="shared" si="4"/>
      </c>
    </row>
    <row r="32" spans="1:19" ht="15">
      <c r="A32" s="19"/>
      <c r="B32" s="4"/>
      <c r="C32" s="11"/>
      <c r="D32" s="45">
        <f t="shared" si="0"/>
      </c>
      <c r="E32" s="44">
        <f t="shared" si="1"/>
      </c>
      <c r="F32" s="46">
        <f t="shared" si="8"/>
      </c>
      <c r="G32" s="47"/>
      <c r="H32" s="44"/>
      <c r="I32" s="44"/>
      <c r="J32" s="44"/>
      <c r="K32" s="46"/>
      <c r="L32" s="44"/>
      <c r="M32" s="65">
        <f t="shared" si="5"/>
      </c>
      <c r="N32" s="65">
        <f t="shared" si="9"/>
        <v>0</v>
      </c>
      <c r="O32" s="65">
        <f t="shared" si="6"/>
        <v>0</v>
      </c>
      <c r="P32" s="65">
        <f t="shared" si="7"/>
        <v>0</v>
      </c>
      <c r="Q32" s="66">
        <f t="shared" si="2"/>
        <v>0</v>
      </c>
      <c r="R32" s="66">
        <f t="shared" si="3"/>
      </c>
      <c r="S32" s="66">
        <f t="shared" si="4"/>
      </c>
    </row>
    <row r="33" spans="1:19" ht="15">
      <c r="A33" s="19"/>
      <c r="B33" s="4"/>
      <c r="C33" s="11"/>
      <c r="D33" s="45">
        <f t="shared" si="0"/>
      </c>
      <c r="E33" s="44">
        <f t="shared" si="1"/>
      </c>
      <c r="F33" s="46">
        <f t="shared" si="8"/>
      </c>
      <c r="G33" s="47"/>
      <c r="H33" s="44"/>
      <c r="I33" s="44"/>
      <c r="J33" s="44"/>
      <c r="K33" s="46"/>
      <c r="L33" s="44"/>
      <c r="M33" s="65">
        <f t="shared" si="5"/>
      </c>
      <c r="N33" s="65">
        <f t="shared" si="9"/>
        <v>0</v>
      </c>
      <c r="O33" s="65">
        <f t="shared" si="6"/>
        <v>0</v>
      </c>
      <c r="P33" s="65">
        <f t="shared" si="7"/>
        <v>0</v>
      </c>
      <c r="Q33" s="66">
        <f t="shared" si="2"/>
        <v>0</v>
      </c>
      <c r="R33" s="66">
        <f t="shared" si="3"/>
      </c>
      <c r="S33" s="66">
        <f t="shared" si="4"/>
      </c>
    </row>
    <row r="34" spans="1:19" ht="15">
      <c r="A34" s="20"/>
      <c r="B34" s="6"/>
      <c r="C34" s="17"/>
      <c r="D34" s="48">
        <f t="shared" si="0"/>
      </c>
      <c r="E34" s="38">
        <f t="shared" si="1"/>
      </c>
      <c r="F34" s="49">
        <f>IF(C34="","",IF(N34&gt;5,$N$38,IF(O34&gt;5,$N$39,IF(P34&gt;5,$N$40,$N$37))))</f>
      </c>
      <c r="G34" s="50"/>
      <c r="H34" s="38"/>
      <c r="I34" s="38"/>
      <c r="J34" s="38"/>
      <c r="K34" s="49"/>
      <c r="L34" s="44"/>
      <c r="M34" s="65">
        <f t="shared" si="5"/>
      </c>
      <c r="N34" s="65">
        <f t="shared" si="9"/>
        <v>0</v>
      </c>
      <c r="O34" s="65">
        <f t="shared" si="6"/>
        <v>0</v>
      </c>
      <c r="P34" s="65">
        <f t="shared" si="7"/>
        <v>0</v>
      </c>
      <c r="Q34" s="66">
        <f t="shared" si="2"/>
        <v>0</v>
      </c>
      <c r="R34" s="66">
        <f t="shared" si="3"/>
      </c>
      <c r="S34" s="66">
        <f t="shared" si="4"/>
      </c>
    </row>
    <row r="35" spans="1:12" ht="15">
      <c r="A35" s="51"/>
      <c r="B35" s="35"/>
      <c r="C35" s="52"/>
      <c r="D35" s="52"/>
      <c r="E35" s="44"/>
      <c r="F35" s="44"/>
      <c r="G35" s="44"/>
      <c r="H35" s="44"/>
      <c r="I35" s="44"/>
      <c r="J35" s="44"/>
      <c r="K35" s="44"/>
      <c r="L35" s="44"/>
    </row>
    <row r="36" spans="1:13" ht="15">
      <c r="A36" s="51"/>
      <c r="B36" s="35"/>
      <c r="C36" s="52"/>
      <c r="D36" s="52"/>
      <c r="E36" s="44"/>
      <c r="F36" s="44"/>
      <c r="G36" s="44"/>
      <c r="H36" s="44"/>
      <c r="I36" s="44"/>
      <c r="J36" s="44"/>
      <c r="K36" s="44"/>
      <c r="L36" s="53"/>
      <c r="M36" s="64" t="s">
        <v>12</v>
      </c>
    </row>
    <row r="37" spans="1:14" ht="15">
      <c r="A37" s="51"/>
      <c r="B37" s="35"/>
      <c r="C37" s="52"/>
      <c r="D37" s="52"/>
      <c r="E37" s="44"/>
      <c r="F37" s="44"/>
      <c r="G37" s="44"/>
      <c r="H37" s="44"/>
      <c r="I37" s="44"/>
      <c r="J37" s="44"/>
      <c r="K37" s="44"/>
      <c r="L37" s="53"/>
      <c r="M37" s="62">
        <v>0</v>
      </c>
      <c r="N37" s="62" t="s">
        <v>13</v>
      </c>
    </row>
    <row r="38" spans="1:14" ht="15">
      <c r="A38" s="54"/>
      <c r="C38" s="55"/>
      <c r="D38" s="55"/>
      <c r="E38" s="53"/>
      <c r="F38" s="53"/>
      <c r="G38" s="53"/>
      <c r="H38" s="53"/>
      <c r="I38" s="53"/>
      <c r="J38" s="53"/>
      <c r="K38" s="53"/>
      <c r="L38" s="53"/>
      <c r="M38" s="62">
        <v>1</v>
      </c>
      <c r="N38" s="62" t="s">
        <v>14</v>
      </c>
    </row>
    <row r="39" spans="1:14" ht="15">
      <c r="A39" s="54"/>
      <c r="C39" s="55"/>
      <c r="D39" s="55"/>
      <c r="E39" s="53"/>
      <c r="F39" s="53"/>
      <c r="G39" s="53"/>
      <c r="H39" s="53"/>
      <c r="I39" s="53"/>
      <c r="J39" s="53"/>
      <c r="K39" s="53"/>
      <c r="L39" s="53"/>
      <c r="M39" s="62">
        <v>2</v>
      </c>
      <c r="N39" s="62" t="s">
        <v>15</v>
      </c>
    </row>
    <row r="40" spans="1:14" ht="15">
      <c r="A40" s="54"/>
      <c r="C40" s="55"/>
      <c r="D40" s="55"/>
      <c r="E40" s="53"/>
      <c r="F40" s="53"/>
      <c r="G40" s="53"/>
      <c r="H40" s="53"/>
      <c r="I40" s="53"/>
      <c r="J40" s="53"/>
      <c r="K40" s="53"/>
      <c r="L40" s="53"/>
      <c r="M40" s="62">
        <v>3</v>
      </c>
      <c r="N40" s="62" t="s">
        <v>16</v>
      </c>
    </row>
    <row r="41" spans="1:12" ht="15">
      <c r="A41" s="54"/>
      <c r="C41" s="55"/>
      <c r="D41" s="55"/>
      <c r="E41" s="53"/>
      <c r="F41" s="53"/>
      <c r="G41" s="53"/>
      <c r="H41" s="53"/>
      <c r="I41" s="53"/>
      <c r="J41" s="53"/>
      <c r="K41" s="53"/>
      <c r="L41" s="53"/>
    </row>
    <row r="42" spans="1:12" ht="15">
      <c r="A42" s="54"/>
      <c r="C42" s="55"/>
      <c r="D42" s="55"/>
      <c r="E42" s="53"/>
      <c r="F42" s="53"/>
      <c r="G42" s="53"/>
      <c r="H42" s="53"/>
      <c r="I42" s="53"/>
      <c r="J42" s="53"/>
      <c r="K42" s="53"/>
      <c r="L42" s="53"/>
    </row>
  </sheetData>
  <sheetProtection sheet="1" objects="1" scenarios="1" selectLockedCells="1"/>
  <mergeCells count="1">
    <mergeCell ref="C3:D3"/>
  </mergeCells>
  <conditionalFormatting sqref="F10:L42">
    <cfRule type="cellIs" priority="1" dxfId="0" operator="equal" stopIfTrue="1">
      <formula>"gleiches Vorzeichen"</formula>
    </cfRule>
    <cfRule type="cellIs" priority="2" dxfId="0" operator="equal" stopIfTrue="1">
      <formula>"Tendenz steigend"</formula>
    </cfRule>
    <cfRule type="cellIs" priority="3" dxfId="0" operator="equal" stopIfTrue="1">
      <formula>"Tendenz fallend"</formula>
    </cfRule>
  </conditionalFormatting>
  <conditionalFormatting sqref="E10:E42">
    <cfRule type="cellIs" priority="4" dxfId="0" operator="equal" stopIfTrue="1">
      <formula>"überschritten"</formula>
    </cfRule>
    <cfRule type="cellIs" priority="5" dxfId="0" operator="equal" stopIfTrue="1">
      <formula>"unterschritten"</formula>
    </cfRule>
  </conditionalFormatting>
  <printOptions/>
  <pageMargins left="0.3937007874015748" right="0.3937007874015748" top="0.7874015748031497" bottom="0.7874015748031497" header="0.5118110236220472" footer="0.5118110236220472"/>
  <pageSetup fitToHeight="1" fitToWidth="1" horizontalDpi="600" verticalDpi="600" orientation="landscape" paperSize="9" scale="86" r:id="rId4"/>
  <headerFooter alignWithMargins="0">
    <oddFooter>&amp;L&amp;9&amp;D</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Tabelle8">
    <pageSetUpPr fitToPage="1"/>
  </sheetPr>
  <dimension ref="A1:S42"/>
  <sheetViews>
    <sheetView showRowColHeaders="0" workbookViewId="0" topLeftCell="A1">
      <selection activeCell="A10" sqref="A10"/>
    </sheetView>
  </sheetViews>
  <sheetFormatPr defaultColWidth="11.00390625" defaultRowHeight="14.25"/>
  <cols>
    <col min="1" max="1" width="10.375" style="34" customWidth="1"/>
    <col min="2" max="2" width="9.375" style="34" customWidth="1"/>
    <col min="3" max="3" width="10.375" style="34" customWidth="1"/>
    <col min="4" max="4" width="12.625" style="34" customWidth="1"/>
    <col min="5" max="5" width="16.125" style="34" customWidth="1"/>
    <col min="6" max="6" width="19.00390625" style="34" bestFit="1" customWidth="1"/>
    <col min="7" max="7" width="14.75390625" style="34" customWidth="1"/>
    <col min="8" max="11" width="13.75390625" style="34" customWidth="1"/>
    <col min="12" max="12" width="8.625" style="34" customWidth="1"/>
    <col min="13" max="13" width="12.375" style="62" customWidth="1"/>
    <col min="14" max="14" width="18.00390625" style="62" customWidth="1"/>
    <col min="15" max="15" width="15.625" style="62" customWidth="1"/>
    <col min="16" max="16" width="14.00390625" style="62" customWidth="1"/>
    <col min="17" max="17" width="11.00390625" style="62" customWidth="1"/>
    <col min="18" max="18" width="9.25390625" style="62" customWidth="1"/>
    <col min="19" max="19" width="9.75390625" style="62" customWidth="1"/>
    <col min="20" max="16384" width="11.00390625" style="34" customWidth="1"/>
  </cols>
  <sheetData>
    <row r="1" spans="1:19" s="33" customFormat="1" ht="18">
      <c r="A1" s="31" t="s">
        <v>81</v>
      </c>
      <c r="B1" s="31"/>
      <c r="C1" s="31"/>
      <c r="D1" s="31"/>
      <c r="E1" s="31"/>
      <c r="F1" s="31"/>
      <c r="G1" s="31"/>
      <c r="H1" s="31"/>
      <c r="I1" s="31"/>
      <c r="J1" s="31"/>
      <c r="K1" s="31"/>
      <c r="L1" s="32"/>
      <c r="M1" s="60" t="s">
        <v>22</v>
      </c>
      <c r="N1" s="61"/>
      <c r="O1" s="61"/>
      <c r="P1" s="61"/>
      <c r="Q1" s="61"/>
      <c r="R1" s="61"/>
      <c r="S1" s="61"/>
    </row>
    <row r="2" spans="11:12" ht="14.25">
      <c r="K2" s="35"/>
      <c r="L2" s="35"/>
    </row>
    <row r="3" spans="1:12" ht="15">
      <c r="A3" s="36" t="s">
        <v>71</v>
      </c>
      <c r="C3" s="130"/>
      <c r="D3" s="131"/>
      <c r="K3" s="35"/>
      <c r="L3" s="35"/>
    </row>
    <row r="4" spans="1:12" ht="15">
      <c r="A4" s="36" t="s">
        <v>20</v>
      </c>
      <c r="C4" s="9"/>
      <c r="D4" s="34" t="s">
        <v>25</v>
      </c>
      <c r="E4" s="36" t="s">
        <v>43</v>
      </c>
      <c r="K4" s="35"/>
      <c r="L4" s="35"/>
    </row>
    <row r="5" spans="1:12" ht="14.25">
      <c r="A5" s="34" t="s">
        <v>6</v>
      </c>
      <c r="C5" s="94">
        <f>IF(Soll_CSB_zu="","",Soll_CSB_zu+Soll_CSB_zu*0.1)</f>
      </c>
      <c r="D5" s="34" t="s">
        <v>25</v>
      </c>
      <c r="E5" s="34" t="s">
        <v>44</v>
      </c>
      <c r="K5" s="35"/>
      <c r="L5" s="35"/>
    </row>
    <row r="6" spans="1:19" ht="14.25">
      <c r="A6" s="34" t="s">
        <v>7</v>
      </c>
      <c r="C6" s="94">
        <f>IF(Soll_CSB_zu="","",Soll_CSB_zu-Soll_CSB_zu*0.1)</f>
      </c>
      <c r="D6" s="34" t="s">
        <v>25</v>
      </c>
      <c r="K6" s="35"/>
      <c r="L6" s="35"/>
      <c r="N6" s="63"/>
      <c r="O6" s="63"/>
      <c r="P6" s="63"/>
      <c r="Q6" s="63"/>
      <c r="R6" s="63"/>
      <c r="S6" s="63"/>
    </row>
    <row r="7" spans="11:12" ht="14.25">
      <c r="K7" s="35"/>
      <c r="L7" s="35"/>
    </row>
    <row r="8" spans="11:17" ht="15">
      <c r="K8" s="35"/>
      <c r="L8" s="35"/>
      <c r="M8" s="64" t="s">
        <v>21</v>
      </c>
      <c r="Q8" s="64" t="s">
        <v>23</v>
      </c>
    </row>
    <row r="9" spans="1:19" s="36" customFormat="1" ht="15">
      <c r="A9" s="38" t="s">
        <v>1</v>
      </c>
      <c r="B9" s="38" t="s">
        <v>65</v>
      </c>
      <c r="C9" s="38" t="s">
        <v>2</v>
      </c>
      <c r="D9" s="38" t="s">
        <v>3</v>
      </c>
      <c r="E9" s="38" t="s">
        <v>4</v>
      </c>
      <c r="F9" s="38" t="s">
        <v>5</v>
      </c>
      <c r="K9" s="39"/>
      <c r="L9" s="39"/>
      <c r="M9" s="65" t="s">
        <v>9</v>
      </c>
      <c r="N9" s="65" t="s">
        <v>8</v>
      </c>
      <c r="O9" s="65" t="s">
        <v>10</v>
      </c>
      <c r="P9" s="65" t="s">
        <v>11</v>
      </c>
      <c r="Q9" s="65" t="s">
        <v>17</v>
      </c>
      <c r="R9" s="65" t="s">
        <v>18</v>
      </c>
      <c r="S9" s="65" t="s">
        <v>19</v>
      </c>
    </row>
    <row r="10" spans="1:19" ht="20.25" customHeight="1">
      <c r="A10" s="21"/>
      <c r="B10" s="22"/>
      <c r="C10" s="23"/>
      <c r="D10" s="95">
        <f aca="true" t="shared" si="0" ref="D10:D34">IF(C10="","",C10-Soll_CSB_zu)</f>
      </c>
      <c r="E10" s="41">
        <f aca="true" t="shared" si="1" ref="E10:E34">IF(D10="","",IF(D10&gt;0.1*Soll_CSB_zu,"überschritten",IF(D10&lt;-0.1*Soll_CSB_zu,"unterschritten","ok")))</f>
      </c>
      <c r="F10" s="42">
        <f>IF(C10="","",IF(N10&gt;5,$N$38,IF(O10&gt;5,$N$39,IF(P10&gt;5,$N$40,$N$37))))</f>
      </c>
      <c r="G10" s="43"/>
      <c r="H10" s="41"/>
      <c r="I10" s="41"/>
      <c r="J10" s="41"/>
      <c r="K10" s="42"/>
      <c r="L10" s="44"/>
      <c r="M10" s="65">
        <f>IF(D10="","",IF(D10=0,0,IF(D10&gt;0,1,-1)))</f>
      </c>
      <c r="N10" s="65">
        <f>IF(M10=0,-1,0)</f>
        <v>0</v>
      </c>
      <c r="O10" s="65">
        <v>0</v>
      </c>
      <c r="P10" s="65">
        <v>0</v>
      </c>
      <c r="Q10" s="66">
        <f aca="true" t="shared" si="2" ref="Q10:Q34">Soll_CSB_zu</f>
        <v>0</v>
      </c>
      <c r="R10" s="66">
        <f aca="true" t="shared" si="3" ref="R10:R34">tol_CSB_zu_o</f>
      </c>
      <c r="S10" s="66">
        <f aca="true" t="shared" si="4" ref="S10:S34">tol_CSB_zu_u</f>
      </c>
    </row>
    <row r="11" spans="1:19" ht="15">
      <c r="A11" s="24"/>
      <c r="B11" s="25"/>
      <c r="C11" s="26"/>
      <c r="D11" s="96">
        <f t="shared" si="0"/>
      </c>
      <c r="E11" s="44">
        <f t="shared" si="1"/>
      </c>
      <c r="F11" s="46">
        <f>IF(C11="","",IF(N11&gt;5,$N$38,IF(O11&gt;5,$N$39,IF(P11&gt;5,$N$40,$N$37))))</f>
      </c>
      <c r="G11" s="47"/>
      <c r="H11" s="44"/>
      <c r="I11" s="44"/>
      <c r="J11" s="44"/>
      <c r="K11" s="46"/>
      <c r="L11" s="44"/>
      <c r="M11" s="65">
        <f aca="true" t="shared" si="5" ref="M11:M34">IF(D11="","",IF(D11=0,0,IF(D11&gt;0,1,-1)))</f>
      </c>
      <c r="N11" s="65">
        <f>IF(M11="",0,IF(M11=0,-1,IF(M11+M10=0,0,N10+1)))</f>
        <v>0</v>
      </c>
      <c r="O11" s="65">
        <f aca="true" t="shared" si="6" ref="O11:O34">IF(M11="",0,IF(D11&gt;=D10,O10+1,0))</f>
        <v>0</v>
      </c>
      <c r="P11" s="65">
        <f aca="true" t="shared" si="7" ref="P11:P34">IF(M11="",0,IF(D11&lt;=D10,P10+1,0))</f>
        <v>0</v>
      </c>
      <c r="Q11" s="66">
        <f t="shared" si="2"/>
        <v>0</v>
      </c>
      <c r="R11" s="66">
        <f t="shared" si="3"/>
      </c>
      <c r="S11" s="66">
        <f t="shared" si="4"/>
      </c>
    </row>
    <row r="12" spans="1:19" ht="15">
      <c r="A12" s="24"/>
      <c r="B12" s="25"/>
      <c r="C12" s="26"/>
      <c r="D12" s="96">
        <f t="shared" si="0"/>
      </c>
      <c r="E12" s="44">
        <f t="shared" si="1"/>
      </c>
      <c r="F12" s="46">
        <f aca="true" t="shared" si="8" ref="F12:F33">IF(C12="","",IF(N12&gt;5,$N$38,IF(O12&gt;5,$N$39,IF(P12&gt;5,$N$40,$N$37))))</f>
      </c>
      <c r="G12" s="47"/>
      <c r="H12" s="44"/>
      <c r="I12" s="44"/>
      <c r="J12" s="44"/>
      <c r="K12" s="46"/>
      <c r="L12" s="44"/>
      <c r="M12" s="65">
        <f t="shared" si="5"/>
      </c>
      <c r="N12" s="65">
        <f aca="true" t="shared" si="9" ref="N12:N34">IF(M12="",0,IF(M12=0,-1,IF(M12+M11=0,0,N11+1)))</f>
        <v>0</v>
      </c>
      <c r="O12" s="65">
        <f t="shared" si="6"/>
        <v>0</v>
      </c>
      <c r="P12" s="65">
        <f t="shared" si="7"/>
        <v>0</v>
      </c>
      <c r="Q12" s="66">
        <f t="shared" si="2"/>
        <v>0</v>
      </c>
      <c r="R12" s="66">
        <f t="shared" si="3"/>
      </c>
      <c r="S12" s="66">
        <f t="shared" si="4"/>
      </c>
    </row>
    <row r="13" spans="1:19" ht="15">
      <c r="A13" s="24"/>
      <c r="B13" s="25"/>
      <c r="C13" s="26"/>
      <c r="D13" s="96">
        <f t="shared" si="0"/>
      </c>
      <c r="E13" s="44">
        <f t="shared" si="1"/>
      </c>
      <c r="F13" s="46">
        <f t="shared" si="8"/>
      </c>
      <c r="G13" s="47"/>
      <c r="H13" s="44"/>
      <c r="I13" s="44"/>
      <c r="J13" s="44"/>
      <c r="K13" s="46"/>
      <c r="L13" s="44"/>
      <c r="M13" s="65">
        <f t="shared" si="5"/>
      </c>
      <c r="N13" s="65">
        <f t="shared" si="9"/>
        <v>0</v>
      </c>
      <c r="O13" s="65">
        <f t="shared" si="6"/>
        <v>0</v>
      </c>
      <c r="P13" s="65">
        <f t="shared" si="7"/>
        <v>0</v>
      </c>
      <c r="Q13" s="66">
        <f t="shared" si="2"/>
        <v>0</v>
      </c>
      <c r="R13" s="66">
        <f t="shared" si="3"/>
      </c>
      <c r="S13" s="66">
        <f t="shared" si="4"/>
      </c>
    </row>
    <row r="14" spans="1:19" ht="15">
      <c r="A14" s="24"/>
      <c r="B14" s="25"/>
      <c r="C14" s="26"/>
      <c r="D14" s="96">
        <f t="shared" si="0"/>
      </c>
      <c r="E14" s="44">
        <f t="shared" si="1"/>
      </c>
      <c r="F14" s="46">
        <f t="shared" si="8"/>
      </c>
      <c r="G14" s="47"/>
      <c r="H14" s="44"/>
      <c r="I14" s="44"/>
      <c r="J14" s="44"/>
      <c r="K14" s="46"/>
      <c r="L14" s="44"/>
      <c r="M14" s="65">
        <f t="shared" si="5"/>
      </c>
      <c r="N14" s="65">
        <f t="shared" si="9"/>
        <v>0</v>
      </c>
      <c r="O14" s="65">
        <f t="shared" si="6"/>
        <v>0</v>
      </c>
      <c r="P14" s="65">
        <f t="shared" si="7"/>
        <v>0</v>
      </c>
      <c r="Q14" s="66">
        <f t="shared" si="2"/>
        <v>0</v>
      </c>
      <c r="R14" s="66">
        <f t="shared" si="3"/>
      </c>
      <c r="S14" s="66">
        <f t="shared" si="4"/>
      </c>
    </row>
    <row r="15" spans="1:19" ht="15">
      <c r="A15" s="24"/>
      <c r="B15" s="25"/>
      <c r="C15" s="26"/>
      <c r="D15" s="96">
        <f t="shared" si="0"/>
      </c>
      <c r="E15" s="44">
        <f t="shared" si="1"/>
      </c>
      <c r="F15" s="46">
        <f t="shared" si="8"/>
      </c>
      <c r="G15" s="47"/>
      <c r="H15" s="44"/>
      <c r="I15" s="44"/>
      <c r="J15" s="44"/>
      <c r="K15" s="46"/>
      <c r="L15" s="44"/>
      <c r="M15" s="65">
        <f t="shared" si="5"/>
      </c>
      <c r="N15" s="65">
        <f t="shared" si="9"/>
        <v>0</v>
      </c>
      <c r="O15" s="65">
        <f t="shared" si="6"/>
        <v>0</v>
      </c>
      <c r="P15" s="65">
        <f t="shared" si="7"/>
        <v>0</v>
      </c>
      <c r="Q15" s="66">
        <f t="shared" si="2"/>
        <v>0</v>
      </c>
      <c r="R15" s="66">
        <f t="shared" si="3"/>
      </c>
      <c r="S15" s="66">
        <f t="shared" si="4"/>
      </c>
    </row>
    <row r="16" spans="1:19" ht="15">
      <c r="A16" s="24"/>
      <c r="B16" s="25"/>
      <c r="C16" s="26"/>
      <c r="D16" s="96">
        <f t="shared" si="0"/>
      </c>
      <c r="E16" s="44">
        <f t="shared" si="1"/>
      </c>
      <c r="F16" s="46">
        <f t="shared" si="8"/>
      </c>
      <c r="G16" s="47"/>
      <c r="H16" s="44"/>
      <c r="I16" s="44"/>
      <c r="J16" s="44"/>
      <c r="K16" s="46"/>
      <c r="L16" s="44"/>
      <c r="M16" s="65">
        <f t="shared" si="5"/>
      </c>
      <c r="N16" s="65">
        <f t="shared" si="9"/>
        <v>0</v>
      </c>
      <c r="O16" s="65">
        <f t="shared" si="6"/>
        <v>0</v>
      </c>
      <c r="P16" s="65">
        <f t="shared" si="7"/>
        <v>0</v>
      </c>
      <c r="Q16" s="66">
        <f t="shared" si="2"/>
        <v>0</v>
      </c>
      <c r="R16" s="66">
        <f t="shared" si="3"/>
      </c>
      <c r="S16" s="66">
        <f t="shared" si="4"/>
      </c>
    </row>
    <row r="17" spans="1:19" ht="15">
      <c r="A17" s="24"/>
      <c r="B17" s="25"/>
      <c r="C17" s="26"/>
      <c r="D17" s="96">
        <f t="shared" si="0"/>
      </c>
      <c r="E17" s="44">
        <f t="shared" si="1"/>
      </c>
      <c r="F17" s="46">
        <f t="shared" si="8"/>
      </c>
      <c r="G17" s="47"/>
      <c r="H17" s="44"/>
      <c r="I17" s="44"/>
      <c r="J17" s="44"/>
      <c r="K17" s="46"/>
      <c r="L17" s="44"/>
      <c r="M17" s="65">
        <f t="shared" si="5"/>
      </c>
      <c r="N17" s="65">
        <f t="shared" si="9"/>
        <v>0</v>
      </c>
      <c r="O17" s="65">
        <f t="shared" si="6"/>
        <v>0</v>
      </c>
      <c r="P17" s="65">
        <f t="shared" si="7"/>
        <v>0</v>
      </c>
      <c r="Q17" s="66">
        <f t="shared" si="2"/>
        <v>0</v>
      </c>
      <c r="R17" s="66">
        <f t="shared" si="3"/>
      </c>
      <c r="S17" s="66">
        <f t="shared" si="4"/>
      </c>
    </row>
    <row r="18" spans="1:19" ht="15">
      <c r="A18" s="24"/>
      <c r="B18" s="25"/>
      <c r="C18" s="26"/>
      <c r="D18" s="96">
        <f t="shared" si="0"/>
      </c>
      <c r="E18" s="44">
        <f t="shared" si="1"/>
      </c>
      <c r="F18" s="46">
        <f t="shared" si="8"/>
      </c>
      <c r="G18" s="47"/>
      <c r="H18" s="44"/>
      <c r="I18" s="44"/>
      <c r="J18" s="44"/>
      <c r="K18" s="46"/>
      <c r="L18" s="44"/>
      <c r="M18" s="65">
        <f t="shared" si="5"/>
      </c>
      <c r="N18" s="65">
        <f t="shared" si="9"/>
        <v>0</v>
      </c>
      <c r="O18" s="65">
        <f t="shared" si="6"/>
        <v>0</v>
      </c>
      <c r="P18" s="65">
        <f t="shared" si="7"/>
        <v>0</v>
      </c>
      <c r="Q18" s="66">
        <f t="shared" si="2"/>
        <v>0</v>
      </c>
      <c r="R18" s="66">
        <f t="shared" si="3"/>
      </c>
      <c r="S18" s="66">
        <f t="shared" si="4"/>
      </c>
    </row>
    <row r="19" spans="1:19" ht="15">
      <c r="A19" s="24"/>
      <c r="B19" s="25"/>
      <c r="C19" s="26"/>
      <c r="D19" s="96">
        <f t="shared" si="0"/>
      </c>
      <c r="E19" s="44">
        <f t="shared" si="1"/>
      </c>
      <c r="F19" s="46">
        <f t="shared" si="8"/>
      </c>
      <c r="G19" s="47"/>
      <c r="H19" s="44"/>
      <c r="I19" s="44"/>
      <c r="J19" s="44"/>
      <c r="K19" s="46"/>
      <c r="L19" s="44"/>
      <c r="M19" s="65">
        <f t="shared" si="5"/>
      </c>
      <c r="N19" s="65">
        <f t="shared" si="9"/>
        <v>0</v>
      </c>
      <c r="O19" s="65">
        <f t="shared" si="6"/>
        <v>0</v>
      </c>
      <c r="P19" s="65">
        <f t="shared" si="7"/>
        <v>0</v>
      </c>
      <c r="Q19" s="66">
        <f t="shared" si="2"/>
        <v>0</v>
      </c>
      <c r="R19" s="66">
        <f t="shared" si="3"/>
      </c>
      <c r="S19" s="66">
        <f t="shared" si="4"/>
      </c>
    </row>
    <row r="20" spans="1:19" ht="15">
      <c r="A20" s="24"/>
      <c r="B20" s="25"/>
      <c r="C20" s="26"/>
      <c r="D20" s="96">
        <f t="shared" si="0"/>
      </c>
      <c r="E20" s="44">
        <f t="shared" si="1"/>
      </c>
      <c r="F20" s="46">
        <f t="shared" si="8"/>
      </c>
      <c r="G20" s="47"/>
      <c r="H20" s="44"/>
      <c r="I20" s="44"/>
      <c r="J20" s="44"/>
      <c r="K20" s="46"/>
      <c r="L20" s="44"/>
      <c r="M20" s="65">
        <f t="shared" si="5"/>
      </c>
      <c r="N20" s="65">
        <f t="shared" si="9"/>
        <v>0</v>
      </c>
      <c r="O20" s="65">
        <f t="shared" si="6"/>
        <v>0</v>
      </c>
      <c r="P20" s="65">
        <f t="shared" si="7"/>
        <v>0</v>
      </c>
      <c r="Q20" s="66">
        <f t="shared" si="2"/>
        <v>0</v>
      </c>
      <c r="R20" s="66">
        <f t="shared" si="3"/>
      </c>
      <c r="S20" s="66">
        <f t="shared" si="4"/>
      </c>
    </row>
    <row r="21" spans="1:19" ht="15">
      <c r="A21" s="24"/>
      <c r="B21" s="25"/>
      <c r="C21" s="26"/>
      <c r="D21" s="96">
        <f t="shared" si="0"/>
      </c>
      <c r="E21" s="44">
        <f t="shared" si="1"/>
      </c>
      <c r="F21" s="46">
        <f t="shared" si="8"/>
      </c>
      <c r="G21" s="47"/>
      <c r="H21" s="44"/>
      <c r="I21" s="44"/>
      <c r="J21" s="44"/>
      <c r="K21" s="46"/>
      <c r="L21" s="44"/>
      <c r="M21" s="65">
        <f t="shared" si="5"/>
      </c>
      <c r="N21" s="65">
        <f t="shared" si="9"/>
        <v>0</v>
      </c>
      <c r="O21" s="65">
        <f t="shared" si="6"/>
        <v>0</v>
      </c>
      <c r="P21" s="65">
        <f t="shared" si="7"/>
        <v>0</v>
      </c>
      <c r="Q21" s="66">
        <f t="shared" si="2"/>
        <v>0</v>
      </c>
      <c r="R21" s="66">
        <f t="shared" si="3"/>
      </c>
      <c r="S21" s="66">
        <f t="shared" si="4"/>
      </c>
    </row>
    <row r="22" spans="1:19" ht="15">
      <c r="A22" s="24"/>
      <c r="B22" s="25"/>
      <c r="C22" s="26"/>
      <c r="D22" s="96">
        <f t="shared" si="0"/>
      </c>
      <c r="E22" s="44">
        <f t="shared" si="1"/>
      </c>
      <c r="F22" s="46">
        <f t="shared" si="8"/>
      </c>
      <c r="G22" s="47"/>
      <c r="H22" s="44"/>
      <c r="I22" s="44"/>
      <c r="J22" s="44"/>
      <c r="K22" s="46"/>
      <c r="L22" s="44"/>
      <c r="M22" s="65">
        <f t="shared" si="5"/>
      </c>
      <c r="N22" s="65">
        <f t="shared" si="9"/>
        <v>0</v>
      </c>
      <c r="O22" s="65">
        <f t="shared" si="6"/>
        <v>0</v>
      </c>
      <c r="P22" s="65">
        <f t="shared" si="7"/>
        <v>0</v>
      </c>
      <c r="Q22" s="66">
        <f t="shared" si="2"/>
        <v>0</v>
      </c>
      <c r="R22" s="66">
        <f t="shared" si="3"/>
      </c>
      <c r="S22" s="66">
        <f t="shared" si="4"/>
      </c>
    </row>
    <row r="23" spans="1:19" ht="15">
      <c r="A23" s="24"/>
      <c r="B23" s="25"/>
      <c r="C23" s="26"/>
      <c r="D23" s="96">
        <f t="shared" si="0"/>
      </c>
      <c r="E23" s="44">
        <f t="shared" si="1"/>
      </c>
      <c r="F23" s="46">
        <f t="shared" si="8"/>
      </c>
      <c r="G23" s="47"/>
      <c r="H23" s="44"/>
      <c r="I23" s="44"/>
      <c r="J23" s="44"/>
      <c r="K23" s="46"/>
      <c r="L23" s="44"/>
      <c r="M23" s="65">
        <f t="shared" si="5"/>
      </c>
      <c r="N23" s="65">
        <f t="shared" si="9"/>
        <v>0</v>
      </c>
      <c r="O23" s="65">
        <f t="shared" si="6"/>
        <v>0</v>
      </c>
      <c r="P23" s="65">
        <f t="shared" si="7"/>
        <v>0</v>
      </c>
      <c r="Q23" s="66">
        <f t="shared" si="2"/>
        <v>0</v>
      </c>
      <c r="R23" s="66">
        <f t="shared" si="3"/>
      </c>
      <c r="S23" s="66">
        <f t="shared" si="4"/>
      </c>
    </row>
    <row r="24" spans="1:19" ht="15">
      <c r="A24" s="24"/>
      <c r="B24" s="25"/>
      <c r="C24" s="26"/>
      <c r="D24" s="96">
        <f t="shared" si="0"/>
      </c>
      <c r="E24" s="44">
        <f t="shared" si="1"/>
      </c>
      <c r="F24" s="46">
        <f t="shared" si="8"/>
      </c>
      <c r="G24" s="47"/>
      <c r="H24" s="44"/>
      <c r="I24" s="44"/>
      <c r="J24" s="44"/>
      <c r="K24" s="46"/>
      <c r="L24" s="44"/>
      <c r="M24" s="65">
        <f t="shared" si="5"/>
      </c>
      <c r="N24" s="65">
        <f t="shared" si="9"/>
        <v>0</v>
      </c>
      <c r="O24" s="65">
        <f t="shared" si="6"/>
        <v>0</v>
      </c>
      <c r="P24" s="65">
        <f t="shared" si="7"/>
        <v>0</v>
      </c>
      <c r="Q24" s="66">
        <f t="shared" si="2"/>
        <v>0</v>
      </c>
      <c r="R24" s="66">
        <f t="shared" si="3"/>
      </c>
      <c r="S24" s="66">
        <f t="shared" si="4"/>
      </c>
    </row>
    <row r="25" spans="1:19" ht="15">
      <c r="A25" s="24"/>
      <c r="B25" s="25"/>
      <c r="C25" s="26"/>
      <c r="D25" s="96">
        <f t="shared" si="0"/>
      </c>
      <c r="E25" s="44">
        <f t="shared" si="1"/>
      </c>
      <c r="F25" s="46">
        <f t="shared" si="8"/>
      </c>
      <c r="G25" s="47"/>
      <c r="H25" s="44"/>
      <c r="I25" s="44"/>
      <c r="J25" s="44"/>
      <c r="K25" s="46"/>
      <c r="L25" s="44"/>
      <c r="M25" s="65">
        <f t="shared" si="5"/>
      </c>
      <c r="N25" s="65">
        <f t="shared" si="9"/>
        <v>0</v>
      </c>
      <c r="O25" s="65">
        <f t="shared" si="6"/>
        <v>0</v>
      </c>
      <c r="P25" s="65">
        <f t="shared" si="7"/>
        <v>0</v>
      </c>
      <c r="Q25" s="66">
        <f t="shared" si="2"/>
        <v>0</v>
      </c>
      <c r="R25" s="66">
        <f t="shared" si="3"/>
      </c>
      <c r="S25" s="66">
        <f t="shared" si="4"/>
      </c>
    </row>
    <row r="26" spans="1:19" ht="15">
      <c r="A26" s="24"/>
      <c r="B26" s="25"/>
      <c r="C26" s="26"/>
      <c r="D26" s="96">
        <f t="shared" si="0"/>
      </c>
      <c r="E26" s="44">
        <f t="shared" si="1"/>
      </c>
      <c r="F26" s="46">
        <f t="shared" si="8"/>
      </c>
      <c r="G26" s="47"/>
      <c r="H26" s="44"/>
      <c r="I26" s="44"/>
      <c r="J26" s="44"/>
      <c r="K26" s="46"/>
      <c r="L26" s="44"/>
      <c r="M26" s="65">
        <f t="shared" si="5"/>
      </c>
      <c r="N26" s="65">
        <f t="shared" si="9"/>
        <v>0</v>
      </c>
      <c r="O26" s="65">
        <f t="shared" si="6"/>
        <v>0</v>
      </c>
      <c r="P26" s="65">
        <f t="shared" si="7"/>
        <v>0</v>
      </c>
      <c r="Q26" s="66">
        <f t="shared" si="2"/>
        <v>0</v>
      </c>
      <c r="R26" s="66">
        <f t="shared" si="3"/>
      </c>
      <c r="S26" s="66">
        <f t="shared" si="4"/>
      </c>
    </row>
    <row r="27" spans="1:19" ht="15">
      <c r="A27" s="24"/>
      <c r="B27" s="25"/>
      <c r="C27" s="26"/>
      <c r="D27" s="96">
        <f t="shared" si="0"/>
      </c>
      <c r="E27" s="44">
        <f t="shared" si="1"/>
      </c>
      <c r="F27" s="46">
        <f t="shared" si="8"/>
      </c>
      <c r="G27" s="47"/>
      <c r="H27" s="44"/>
      <c r="I27" s="44"/>
      <c r="J27" s="44"/>
      <c r="K27" s="46"/>
      <c r="L27" s="44"/>
      <c r="M27" s="65">
        <f t="shared" si="5"/>
      </c>
      <c r="N27" s="65">
        <f t="shared" si="9"/>
        <v>0</v>
      </c>
      <c r="O27" s="65">
        <f t="shared" si="6"/>
        <v>0</v>
      </c>
      <c r="P27" s="65">
        <f t="shared" si="7"/>
        <v>0</v>
      </c>
      <c r="Q27" s="66">
        <f t="shared" si="2"/>
        <v>0</v>
      </c>
      <c r="R27" s="66">
        <f t="shared" si="3"/>
      </c>
      <c r="S27" s="66">
        <f t="shared" si="4"/>
      </c>
    </row>
    <row r="28" spans="1:19" ht="15">
      <c r="A28" s="24"/>
      <c r="B28" s="25"/>
      <c r="C28" s="26"/>
      <c r="D28" s="96">
        <f t="shared" si="0"/>
      </c>
      <c r="E28" s="44">
        <f t="shared" si="1"/>
      </c>
      <c r="F28" s="46">
        <f t="shared" si="8"/>
      </c>
      <c r="G28" s="47"/>
      <c r="H28" s="44"/>
      <c r="I28" s="44"/>
      <c r="J28" s="44"/>
      <c r="K28" s="46"/>
      <c r="L28" s="44"/>
      <c r="M28" s="65">
        <f t="shared" si="5"/>
      </c>
      <c r="N28" s="65">
        <f t="shared" si="9"/>
        <v>0</v>
      </c>
      <c r="O28" s="65">
        <f t="shared" si="6"/>
        <v>0</v>
      </c>
      <c r="P28" s="65">
        <f t="shared" si="7"/>
        <v>0</v>
      </c>
      <c r="Q28" s="66">
        <f t="shared" si="2"/>
        <v>0</v>
      </c>
      <c r="R28" s="66">
        <f t="shared" si="3"/>
      </c>
      <c r="S28" s="66">
        <f t="shared" si="4"/>
      </c>
    </row>
    <row r="29" spans="1:19" ht="15">
      <c r="A29" s="24"/>
      <c r="B29" s="25"/>
      <c r="C29" s="26"/>
      <c r="D29" s="96">
        <f t="shared" si="0"/>
      </c>
      <c r="E29" s="44">
        <f t="shared" si="1"/>
      </c>
      <c r="F29" s="46">
        <f t="shared" si="8"/>
      </c>
      <c r="G29" s="47"/>
      <c r="H29" s="44"/>
      <c r="I29" s="44"/>
      <c r="J29" s="44"/>
      <c r="K29" s="46"/>
      <c r="L29" s="44"/>
      <c r="M29" s="65">
        <f t="shared" si="5"/>
      </c>
      <c r="N29" s="65">
        <f t="shared" si="9"/>
        <v>0</v>
      </c>
      <c r="O29" s="65">
        <f t="shared" si="6"/>
        <v>0</v>
      </c>
      <c r="P29" s="65">
        <f t="shared" si="7"/>
        <v>0</v>
      </c>
      <c r="Q29" s="66">
        <f t="shared" si="2"/>
        <v>0</v>
      </c>
      <c r="R29" s="66">
        <f t="shared" si="3"/>
      </c>
      <c r="S29" s="66">
        <f t="shared" si="4"/>
      </c>
    </row>
    <row r="30" spans="1:19" ht="15">
      <c r="A30" s="24"/>
      <c r="B30" s="25"/>
      <c r="C30" s="26"/>
      <c r="D30" s="96">
        <f t="shared" si="0"/>
      </c>
      <c r="E30" s="44">
        <f t="shared" si="1"/>
      </c>
      <c r="F30" s="46">
        <f t="shared" si="8"/>
      </c>
      <c r="G30" s="47"/>
      <c r="H30" s="44"/>
      <c r="I30" s="44"/>
      <c r="J30" s="44"/>
      <c r="K30" s="46"/>
      <c r="L30" s="44"/>
      <c r="M30" s="65">
        <f t="shared" si="5"/>
      </c>
      <c r="N30" s="65">
        <f t="shared" si="9"/>
        <v>0</v>
      </c>
      <c r="O30" s="65">
        <f t="shared" si="6"/>
        <v>0</v>
      </c>
      <c r="P30" s="65">
        <f t="shared" si="7"/>
        <v>0</v>
      </c>
      <c r="Q30" s="66">
        <f t="shared" si="2"/>
        <v>0</v>
      </c>
      <c r="R30" s="66">
        <f t="shared" si="3"/>
      </c>
      <c r="S30" s="66">
        <f t="shared" si="4"/>
      </c>
    </row>
    <row r="31" spans="1:19" ht="15">
      <c r="A31" s="24"/>
      <c r="B31" s="25"/>
      <c r="C31" s="26"/>
      <c r="D31" s="96">
        <f t="shared" si="0"/>
      </c>
      <c r="E31" s="44">
        <f t="shared" si="1"/>
      </c>
      <c r="F31" s="46">
        <f t="shared" si="8"/>
      </c>
      <c r="G31" s="47"/>
      <c r="H31" s="44"/>
      <c r="I31" s="44"/>
      <c r="J31" s="44"/>
      <c r="K31" s="46"/>
      <c r="L31" s="44"/>
      <c r="M31" s="65">
        <f t="shared" si="5"/>
      </c>
      <c r="N31" s="65">
        <f t="shared" si="9"/>
        <v>0</v>
      </c>
      <c r="O31" s="65">
        <f t="shared" si="6"/>
        <v>0</v>
      </c>
      <c r="P31" s="65">
        <f t="shared" si="7"/>
        <v>0</v>
      </c>
      <c r="Q31" s="66">
        <f t="shared" si="2"/>
        <v>0</v>
      </c>
      <c r="R31" s="66">
        <f t="shared" si="3"/>
      </c>
      <c r="S31" s="66">
        <f t="shared" si="4"/>
      </c>
    </row>
    <row r="32" spans="1:19" ht="15">
      <c r="A32" s="24"/>
      <c r="B32" s="25"/>
      <c r="C32" s="26"/>
      <c r="D32" s="96">
        <f t="shared" si="0"/>
      </c>
      <c r="E32" s="44">
        <f t="shared" si="1"/>
      </c>
      <c r="F32" s="46">
        <f t="shared" si="8"/>
      </c>
      <c r="G32" s="47"/>
      <c r="H32" s="44"/>
      <c r="I32" s="44"/>
      <c r="J32" s="44"/>
      <c r="K32" s="46"/>
      <c r="L32" s="44"/>
      <c r="M32" s="65">
        <f t="shared" si="5"/>
      </c>
      <c r="N32" s="65">
        <f t="shared" si="9"/>
        <v>0</v>
      </c>
      <c r="O32" s="65">
        <f t="shared" si="6"/>
        <v>0</v>
      </c>
      <c r="P32" s="65">
        <f t="shared" si="7"/>
        <v>0</v>
      </c>
      <c r="Q32" s="66">
        <f t="shared" si="2"/>
        <v>0</v>
      </c>
      <c r="R32" s="66">
        <f t="shared" si="3"/>
      </c>
      <c r="S32" s="66">
        <f t="shared" si="4"/>
      </c>
    </row>
    <row r="33" spans="1:19" ht="15">
      <c r="A33" s="24"/>
      <c r="B33" s="25"/>
      <c r="C33" s="26"/>
      <c r="D33" s="96">
        <f t="shared" si="0"/>
      </c>
      <c r="E33" s="44">
        <f t="shared" si="1"/>
      </c>
      <c r="F33" s="46">
        <f t="shared" si="8"/>
      </c>
      <c r="G33" s="47"/>
      <c r="H33" s="44"/>
      <c r="I33" s="44"/>
      <c r="J33" s="44"/>
      <c r="K33" s="46"/>
      <c r="L33" s="44"/>
      <c r="M33" s="65">
        <f t="shared" si="5"/>
      </c>
      <c r="N33" s="65">
        <f t="shared" si="9"/>
        <v>0</v>
      </c>
      <c r="O33" s="65">
        <f t="shared" si="6"/>
        <v>0</v>
      </c>
      <c r="P33" s="65">
        <f t="shared" si="7"/>
        <v>0</v>
      </c>
      <c r="Q33" s="66">
        <f t="shared" si="2"/>
        <v>0</v>
      </c>
      <c r="R33" s="66">
        <f t="shared" si="3"/>
      </c>
      <c r="S33" s="66">
        <f t="shared" si="4"/>
      </c>
    </row>
    <row r="34" spans="1:19" ht="15">
      <c r="A34" s="27"/>
      <c r="B34" s="28"/>
      <c r="C34" s="29"/>
      <c r="D34" s="97">
        <f t="shared" si="0"/>
      </c>
      <c r="E34" s="38">
        <f t="shared" si="1"/>
      </c>
      <c r="F34" s="49">
        <f>IF(C34="","",IF(N34&gt;5,$N$38,IF(O34&gt;5,$N$39,IF(P34&gt;5,$N$40,$N$37))))</f>
      </c>
      <c r="G34" s="50"/>
      <c r="H34" s="38"/>
      <c r="I34" s="38"/>
      <c r="J34" s="38"/>
      <c r="K34" s="49"/>
      <c r="L34" s="44"/>
      <c r="M34" s="65">
        <f t="shared" si="5"/>
      </c>
      <c r="N34" s="65">
        <f t="shared" si="9"/>
        <v>0</v>
      </c>
      <c r="O34" s="65">
        <f t="shared" si="6"/>
        <v>0</v>
      </c>
      <c r="P34" s="65">
        <f t="shared" si="7"/>
        <v>0</v>
      </c>
      <c r="Q34" s="66">
        <f t="shared" si="2"/>
        <v>0</v>
      </c>
      <c r="R34" s="66">
        <f t="shared" si="3"/>
      </c>
      <c r="S34" s="66">
        <f t="shared" si="4"/>
      </c>
    </row>
    <row r="35" spans="1:12" ht="15">
      <c r="A35" s="51"/>
      <c r="B35" s="35"/>
      <c r="C35" s="52"/>
      <c r="D35" s="52"/>
      <c r="E35" s="44"/>
      <c r="F35" s="44"/>
      <c r="G35" s="44"/>
      <c r="H35" s="44"/>
      <c r="I35" s="44"/>
      <c r="J35" s="44"/>
      <c r="K35" s="44"/>
      <c r="L35" s="44"/>
    </row>
    <row r="36" spans="1:13" ht="15">
      <c r="A36" s="51"/>
      <c r="B36" s="35"/>
      <c r="C36" s="52"/>
      <c r="D36" s="52"/>
      <c r="E36" s="44"/>
      <c r="F36" s="44"/>
      <c r="G36" s="44"/>
      <c r="H36" s="44"/>
      <c r="I36" s="44"/>
      <c r="J36" s="44"/>
      <c r="K36" s="44"/>
      <c r="L36" s="53"/>
      <c r="M36" s="64" t="s">
        <v>12</v>
      </c>
    </row>
    <row r="37" spans="1:14" ht="15">
      <c r="A37" s="51"/>
      <c r="B37" s="35"/>
      <c r="C37" s="52"/>
      <c r="D37" s="52"/>
      <c r="E37" s="44"/>
      <c r="F37" s="44"/>
      <c r="G37" s="44"/>
      <c r="H37" s="44"/>
      <c r="I37" s="44"/>
      <c r="J37" s="44"/>
      <c r="K37" s="44"/>
      <c r="L37" s="53"/>
      <c r="M37" s="62">
        <v>0</v>
      </c>
      <c r="N37" s="62" t="s">
        <v>13</v>
      </c>
    </row>
    <row r="38" spans="1:14" ht="15">
      <c r="A38" s="54"/>
      <c r="C38" s="55"/>
      <c r="D38" s="55"/>
      <c r="E38" s="53"/>
      <c r="F38" s="53"/>
      <c r="G38" s="53"/>
      <c r="H38" s="53"/>
      <c r="I38" s="53"/>
      <c r="J38" s="53"/>
      <c r="K38" s="53"/>
      <c r="L38" s="53"/>
      <c r="M38" s="62">
        <v>1</v>
      </c>
      <c r="N38" s="62" t="s">
        <v>14</v>
      </c>
    </row>
    <row r="39" spans="1:14" ht="15">
      <c r="A39" s="54"/>
      <c r="C39" s="55"/>
      <c r="D39" s="55"/>
      <c r="E39" s="53"/>
      <c r="F39" s="53"/>
      <c r="G39" s="53"/>
      <c r="H39" s="53"/>
      <c r="I39" s="53"/>
      <c r="J39" s="53"/>
      <c r="K39" s="53"/>
      <c r="L39" s="53"/>
      <c r="M39" s="62">
        <v>2</v>
      </c>
      <c r="N39" s="62" t="s">
        <v>15</v>
      </c>
    </row>
    <row r="40" spans="1:14" ht="15">
      <c r="A40" s="54"/>
      <c r="C40" s="55"/>
      <c r="D40" s="55"/>
      <c r="E40" s="53"/>
      <c r="F40" s="53"/>
      <c r="G40" s="53"/>
      <c r="H40" s="53"/>
      <c r="I40" s="53"/>
      <c r="J40" s="53"/>
      <c r="K40" s="53"/>
      <c r="L40" s="53"/>
      <c r="M40" s="62">
        <v>3</v>
      </c>
      <c r="N40" s="62" t="s">
        <v>16</v>
      </c>
    </row>
    <row r="41" spans="1:12" ht="15">
      <c r="A41" s="54"/>
      <c r="C41" s="55"/>
      <c r="D41" s="55"/>
      <c r="E41" s="53"/>
      <c r="F41" s="53"/>
      <c r="G41" s="53"/>
      <c r="H41" s="53"/>
      <c r="I41" s="53"/>
      <c r="J41" s="53"/>
      <c r="K41" s="53"/>
      <c r="L41" s="53"/>
    </row>
    <row r="42" spans="1:12" ht="15">
      <c r="A42" s="54"/>
      <c r="C42" s="55"/>
      <c r="D42" s="55"/>
      <c r="E42" s="53"/>
      <c r="F42" s="53"/>
      <c r="G42" s="53"/>
      <c r="H42" s="53"/>
      <c r="I42" s="53"/>
      <c r="J42" s="53"/>
      <c r="K42" s="53"/>
      <c r="L42" s="53"/>
    </row>
  </sheetData>
  <sheetProtection sheet="1" objects="1" scenarios="1"/>
  <mergeCells count="1">
    <mergeCell ref="C3:D3"/>
  </mergeCells>
  <conditionalFormatting sqref="F10:L42">
    <cfRule type="cellIs" priority="1" dxfId="0" operator="equal" stopIfTrue="1">
      <formula>"gleiches Vorzeichen"</formula>
    </cfRule>
    <cfRule type="cellIs" priority="2" dxfId="0" operator="equal" stopIfTrue="1">
      <formula>"Tendenz steigend"</formula>
    </cfRule>
    <cfRule type="cellIs" priority="3" dxfId="0" operator="equal" stopIfTrue="1">
      <formula>"Tendenz fallend"</formula>
    </cfRule>
  </conditionalFormatting>
  <conditionalFormatting sqref="E10:E42">
    <cfRule type="cellIs" priority="4" dxfId="0" operator="equal" stopIfTrue="1">
      <formula>"überschritten"</formula>
    </cfRule>
    <cfRule type="cellIs" priority="5" dxfId="0" operator="equal" stopIfTrue="1">
      <formula>"unterschritten"</formula>
    </cfRule>
  </conditionalFormatting>
  <printOptions/>
  <pageMargins left="0.3937007874015748" right="0.3937007874015748" top="0.7874015748031497" bottom="0.7874015748031497" header="0.5118110236220472" footer="0.5118110236220472"/>
  <pageSetup fitToHeight="1" fitToWidth="1" horizontalDpi="600" verticalDpi="600" orientation="landscape" paperSize="9" scale="86" r:id="rId4"/>
  <headerFooter alignWithMargins="0">
    <oddFooter>&amp;L&amp;9&amp;D</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Tabelle1">
    <pageSetUpPr fitToPage="1"/>
  </sheetPr>
  <dimension ref="A1:S42"/>
  <sheetViews>
    <sheetView showRowColHeaders="0" workbookViewId="0" topLeftCell="A1">
      <selection activeCell="C4" sqref="C4"/>
    </sheetView>
  </sheetViews>
  <sheetFormatPr defaultColWidth="11.00390625" defaultRowHeight="14.25"/>
  <cols>
    <col min="1" max="1" width="10.375" style="34" customWidth="1"/>
    <col min="2" max="2" width="9.375" style="34" customWidth="1"/>
    <col min="3" max="3" width="10.375" style="34" customWidth="1"/>
    <col min="4" max="4" width="12.625" style="34" customWidth="1"/>
    <col min="5" max="5" width="16.125" style="34" customWidth="1"/>
    <col min="6" max="6" width="19.00390625" style="34" customWidth="1"/>
    <col min="7" max="7" width="14.75390625" style="34" customWidth="1"/>
    <col min="8" max="11" width="13.75390625" style="34" customWidth="1"/>
    <col min="12" max="12" width="8.625" style="34" customWidth="1"/>
    <col min="13" max="13" width="12.375" style="62" customWidth="1"/>
    <col min="14" max="14" width="18.00390625" style="62" customWidth="1"/>
    <col min="15" max="15" width="15.625" style="62" customWidth="1"/>
    <col min="16" max="16" width="14.00390625" style="62" customWidth="1"/>
    <col min="17" max="17" width="11.00390625" style="62" customWidth="1"/>
    <col min="18" max="18" width="9.25390625" style="62" customWidth="1"/>
    <col min="19" max="19" width="9.75390625" style="62" customWidth="1"/>
    <col min="20" max="16384" width="11.00390625" style="34" customWidth="1"/>
  </cols>
  <sheetData>
    <row r="1" spans="1:19" s="33" customFormat="1" ht="18">
      <c r="A1" s="31" t="s">
        <v>85</v>
      </c>
      <c r="B1" s="31"/>
      <c r="C1" s="31"/>
      <c r="D1" s="31"/>
      <c r="E1" s="31"/>
      <c r="F1" s="31"/>
      <c r="G1" s="31"/>
      <c r="H1" s="31"/>
      <c r="I1" s="31"/>
      <c r="J1" s="31"/>
      <c r="K1" s="31"/>
      <c r="L1" s="32"/>
      <c r="M1" s="60" t="s">
        <v>22</v>
      </c>
      <c r="N1" s="61"/>
      <c r="O1" s="61"/>
      <c r="P1" s="61"/>
      <c r="Q1" s="61"/>
      <c r="R1" s="61"/>
      <c r="S1" s="61"/>
    </row>
    <row r="2" spans="11:12" ht="14.25">
      <c r="K2" s="35"/>
      <c r="L2" s="35"/>
    </row>
    <row r="3" spans="1:12" ht="15">
      <c r="A3" s="36" t="s">
        <v>71</v>
      </c>
      <c r="C3" s="130"/>
      <c r="D3" s="131"/>
      <c r="K3" s="35"/>
      <c r="L3" s="35"/>
    </row>
    <row r="4" spans="1:12" ht="15">
      <c r="A4" s="36" t="s">
        <v>20</v>
      </c>
      <c r="C4" s="1"/>
      <c r="D4" s="34" t="s">
        <v>0</v>
      </c>
      <c r="E4" s="36" t="s">
        <v>43</v>
      </c>
      <c r="K4" s="35"/>
      <c r="L4" s="35"/>
    </row>
    <row r="5" spans="1:12" ht="14.25">
      <c r="A5" s="34" t="s">
        <v>6</v>
      </c>
      <c r="C5" s="55">
        <f>IF(Soll_NH4_ab="","",Soll_NH4_ab+Soll_NH4_ab*0.1)</f>
      </c>
      <c r="D5" s="34" t="s">
        <v>0</v>
      </c>
      <c r="E5" s="34" t="s">
        <v>44</v>
      </c>
      <c r="K5" s="35"/>
      <c r="L5" s="35"/>
    </row>
    <row r="6" spans="1:19" ht="14.25">
      <c r="A6" s="34" t="s">
        <v>7</v>
      </c>
      <c r="C6" s="55">
        <f>IF(Soll_NH4_ab="","",Soll_NH4_ab-Soll_NH4_ab*0.1)</f>
      </c>
      <c r="D6" s="34" t="s">
        <v>0</v>
      </c>
      <c r="K6" s="35"/>
      <c r="L6" s="35"/>
      <c r="N6" s="63"/>
      <c r="O6" s="63"/>
      <c r="P6" s="63"/>
      <c r="Q6" s="63"/>
      <c r="R6" s="63"/>
      <c r="S6" s="63"/>
    </row>
    <row r="7" spans="11:12" ht="14.25">
      <c r="K7" s="35"/>
      <c r="L7" s="35"/>
    </row>
    <row r="8" spans="11:17" ht="15">
      <c r="K8" s="35"/>
      <c r="L8" s="35"/>
      <c r="M8" s="64" t="s">
        <v>21</v>
      </c>
      <c r="Q8" s="64" t="s">
        <v>23</v>
      </c>
    </row>
    <row r="9" spans="1:19" s="36" customFormat="1" ht="15">
      <c r="A9" s="38" t="s">
        <v>1</v>
      </c>
      <c r="B9" s="38" t="s">
        <v>65</v>
      </c>
      <c r="C9" s="38" t="s">
        <v>2</v>
      </c>
      <c r="D9" s="38" t="s">
        <v>3</v>
      </c>
      <c r="E9" s="38" t="s">
        <v>4</v>
      </c>
      <c r="F9" s="38" t="s">
        <v>5</v>
      </c>
      <c r="K9" s="39"/>
      <c r="L9" s="39"/>
      <c r="M9" s="65" t="s">
        <v>9</v>
      </c>
      <c r="N9" s="65" t="s">
        <v>8</v>
      </c>
      <c r="O9" s="65" t="s">
        <v>10</v>
      </c>
      <c r="P9" s="65" t="s">
        <v>11</v>
      </c>
      <c r="Q9" s="65" t="s">
        <v>17</v>
      </c>
      <c r="R9" s="65" t="s">
        <v>18</v>
      </c>
      <c r="S9" s="65" t="s">
        <v>19</v>
      </c>
    </row>
    <row r="10" spans="1:19" ht="20.25" customHeight="1">
      <c r="A10" s="18"/>
      <c r="B10" s="2"/>
      <c r="C10" s="3"/>
      <c r="D10" s="91">
        <f aca="true" t="shared" si="0" ref="D10:D34">IF(C10="","",C10-Soll_NH4_ab)</f>
      </c>
      <c r="E10" s="41">
        <f aca="true" t="shared" si="1" ref="E10:E34">IF(D10="","",IF(D10&gt;0.1*Soll_NH4_ab,"überschritten",IF(D10&lt;-0.1*Soll_NH4_ab,"unterschritten","ok")))</f>
      </c>
      <c r="F10" s="42">
        <f>IF(C10="","",IF(N10&gt;5,$N$38,IF(O10&gt;5,$N$39,IF(P10&gt;5,$N$40,$N$37))))</f>
      </c>
      <c r="G10" s="43"/>
      <c r="H10" s="41"/>
      <c r="I10" s="41"/>
      <c r="J10" s="41"/>
      <c r="K10" s="42"/>
      <c r="L10" s="44"/>
      <c r="M10" s="65">
        <f>IF(D10="","",IF(D10=0,0,IF(D10&gt;0,1,-1)))</f>
      </c>
      <c r="N10" s="65">
        <f>IF(M10=0,-1,0)</f>
        <v>0</v>
      </c>
      <c r="O10" s="65">
        <v>0</v>
      </c>
      <c r="P10" s="65">
        <v>0</v>
      </c>
      <c r="Q10" s="66">
        <f aca="true" t="shared" si="2" ref="Q10:Q34">Soll_NH4_ab</f>
        <v>0</v>
      </c>
      <c r="R10" s="66">
        <f aca="true" t="shared" si="3" ref="R10:R34">tol_NH4_ab_o</f>
      </c>
      <c r="S10" s="66">
        <f aca="true" t="shared" si="4" ref="S10:S34">tol_NH4_ab_u</f>
      </c>
    </row>
    <row r="11" spans="1:19" ht="15">
      <c r="A11" s="19"/>
      <c r="B11" s="4"/>
      <c r="C11" s="5"/>
      <c r="D11" s="92">
        <f t="shared" si="0"/>
      </c>
      <c r="E11" s="44">
        <f t="shared" si="1"/>
      </c>
      <c r="F11" s="46">
        <f>IF(C11="","",IF(N11&gt;5,$N$38,IF(O11&gt;5,$N$39,IF(P11&gt;5,$N$40,$N$37))))</f>
      </c>
      <c r="G11" s="47"/>
      <c r="H11" s="44"/>
      <c r="I11" s="44"/>
      <c r="J11" s="44"/>
      <c r="K11" s="46"/>
      <c r="L11" s="44"/>
      <c r="M11" s="65">
        <f aca="true" t="shared" si="5" ref="M11:M34">IF(D11="","",IF(D11=0,0,IF(D11&gt;0,1,-1)))</f>
      </c>
      <c r="N11" s="65">
        <f>IF(M11="",0,IF(M11=0,-1,IF(M11+M10=0,0,N10+1)))</f>
        <v>0</v>
      </c>
      <c r="O11" s="65">
        <f aca="true" t="shared" si="6" ref="O11:O21">IF(M11="",0,IF(D11&gt;=D10,O10+1,0))</f>
        <v>0</v>
      </c>
      <c r="P11" s="65">
        <f aca="true" t="shared" si="7" ref="P11:P21">IF(M11="",0,IF(D11&lt;=D10,P10+1,0))</f>
        <v>0</v>
      </c>
      <c r="Q11" s="66">
        <f t="shared" si="2"/>
        <v>0</v>
      </c>
      <c r="R11" s="66">
        <f t="shared" si="3"/>
      </c>
      <c r="S11" s="66">
        <f t="shared" si="4"/>
      </c>
    </row>
    <row r="12" spans="1:19" ht="15">
      <c r="A12" s="19"/>
      <c r="B12" s="4"/>
      <c r="C12" s="5"/>
      <c r="D12" s="92">
        <f t="shared" si="0"/>
      </c>
      <c r="E12" s="44">
        <f t="shared" si="1"/>
      </c>
      <c r="F12" s="46">
        <f aca="true" t="shared" si="8" ref="F12:F33">IF(C12="","",IF(N12&gt;5,$N$38,IF(O12&gt;5,$N$39,IF(P12&gt;5,$N$40,$N$37))))</f>
      </c>
      <c r="G12" s="47"/>
      <c r="H12" s="44"/>
      <c r="I12" s="44"/>
      <c r="J12" s="44"/>
      <c r="K12" s="46"/>
      <c r="L12" s="44"/>
      <c r="M12" s="65">
        <f t="shared" si="5"/>
      </c>
      <c r="N12" s="65">
        <f aca="true" t="shared" si="9" ref="N12:N34">IF(M12="",0,IF(M12=0,-1,IF(M12+M11=0,0,N11+1)))</f>
        <v>0</v>
      </c>
      <c r="O12" s="65">
        <f t="shared" si="6"/>
        <v>0</v>
      </c>
      <c r="P12" s="65">
        <f t="shared" si="7"/>
        <v>0</v>
      </c>
      <c r="Q12" s="66">
        <f t="shared" si="2"/>
        <v>0</v>
      </c>
      <c r="R12" s="66">
        <f t="shared" si="3"/>
      </c>
      <c r="S12" s="66">
        <f t="shared" si="4"/>
      </c>
    </row>
    <row r="13" spans="1:19" ht="15">
      <c r="A13" s="19"/>
      <c r="B13" s="4"/>
      <c r="C13" s="5"/>
      <c r="D13" s="92">
        <f t="shared" si="0"/>
      </c>
      <c r="E13" s="44">
        <f t="shared" si="1"/>
      </c>
      <c r="F13" s="46">
        <f t="shared" si="8"/>
      </c>
      <c r="G13" s="47"/>
      <c r="H13" s="44"/>
      <c r="I13" s="44"/>
      <c r="J13" s="44"/>
      <c r="K13" s="46"/>
      <c r="L13" s="44"/>
      <c r="M13" s="65">
        <f t="shared" si="5"/>
      </c>
      <c r="N13" s="65">
        <f t="shared" si="9"/>
        <v>0</v>
      </c>
      <c r="O13" s="65">
        <f t="shared" si="6"/>
        <v>0</v>
      </c>
      <c r="P13" s="65">
        <f t="shared" si="7"/>
        <v>0</v>
      </c>
      <c r="Q13" s="66">
        <f t="shared" si="2"/>
        <v>0</v>
      </c>
      <c r="R13" s="66">
        <f t="shared" si="3"/>
      </c>
      <c r="S13" s="66">
        <f t="shared" si="4"/>
      </c>
    </row>
    <row r="14" spans="1:19" ht="15">
      <c r="A14" s="19"/>
      <c r="B14" s="4"/>
      <c r="C14" s="5"/>
      <c r="D14" s="92">
        <f t="shared" si="0"/>
      </c>
      <c r="E14" s="44">
        <f t="shared" si="1"/>
      </c>
      <c r="F14" s="46">
        <f t="shared" si="8"/>
      </c>
      <c r="G14" s="47"/>
      <c r="H14" s="44"/>
      <c r="I14" s="44"/>
      <c r="J14" s="44"/>
      <c r="K14" s="46"/>
      <c r="L14" s="44"/>
      <c r="M14" s="65">
        <f t="shared" si="5"/>
      </c>
      <c r="N14" s="65">
        <f t="shared" si="9"/>
        <v>0</v>
      </c>
      <c r="O14" s="65">
        <f t="shared" si="6"/>
        <v>0</v>
      </c>
      <c r="P14" s="65">
        <f t="shared" si="7"/>
        <v>0</v>
      </c>
      <c r="Q14" s="66">
        <f t="shared" si="2"/>
        <v>0</v>
      </c>
      <c r="R14" s="66">
        <f t="shared" si="3"/>
      </c>
      <c r="S14" s="66">
        <f t="shared" si="4"/>
      </c>
    </row>
    <row r="15" spans="1:19" ht="15">
      <c r="A15" s="19"/>
      <c r="B15" s="4"/>
      <c r="C15" s="5"/>
      <c r="D15" s="92">
        <f t="shared" si="0"/>
      </c>
      <c r="E15" s="44">
        <f t="shared" si="1"/>
      </c>
      <c r="F15" s="46">
        <f t="shared" si="8"/>
      </c>
      <c r="G15" s="47"/>
      <c r="H15" s="44"/>
      <c r="I15" s="44"/>
      <c r="J15" s="44"/>
      <c r="K15" s="46"/>
      <c r="L15" s="44"/>
      <c r="M15" s="65">
        <f t="shared" si="5"/>
      </c>
      <c r="N15" s="65">
        <f t="shared" si="9"/>
        <v>0</v>
      </c>
      <c r="O15" s="65">
        <f t="shared" si="6"/>
        <v>0</v>
      </c>
      <c r="P15" s="65">
        <f t="shared" si="7"/>
        <v>0</v>
      </c>
      <c r="Q15" s="66">
        <f t="shared" si="2"/>
        <v>0</v>
      </c>
      <c r="R15" s="66">
        <f t="shared" si="3"/>
      </c>
      <c r="S15" s="66">
        <f t="shared" si="4"/>
      </c>
    </row>
    <row r="16" spans="1:19" ht="15">
      <c r="A16" s="19"/>
      <c r="B16" s="4"/>
      <c r="C16" s="5"/>
      <c r="D16" s="92">
        <f t="shared" si="0"/>
      </c>
      <c r="E16" s="44">
        <f t="shared" si="1"/>
      </c>
      <c r="F16" s="46">
        <f t="shared" si="8"/>
      </c>
      <c r="G16" s="47"/>
      <c r="H16" s="44"/>
      <c r="I16" s="44"/>
      <c r="J16" s="44"/>
      <c r="K16" s="46"/>
      <c r="L16" s="44"/>
      <c r="M16" s="65">
        <f t="shared" si="5"/>
      </c>
      <c r="N16" s="65">
        <f t="shared" si="9"/>
        <v>0</v>
      </c>
      <c r="O16" s="65">
        <f t="shared" si="6"/>
        <v>0</v>
      </c>
      <c r="P16" s="65">
        <f t="shared" si="7"/>
        <v>0</v>
      </c>
      <c r="Q16" s="66">
        <f t="shared" si="2"/>
        <v>0</v>
      </c>
      <c r="R16" s="66">
        <f t="shared" si="3"/>
      </c>
      <c r="S16" s="66">
        <f t="shared" si="4"/>
      </c>
    </row>
    <row r="17" spans="1:19" ht="15">
      <c r="A17" s="19"/>
      <c r="B17" s="4"/>
      <c r="C17" s="5"/>
      <c r="D17" s="92">
        <f t="shared" si="0"/>
      </c>
      <c r="E17" s="44">
        <f t="shared" si="1"/>
      </c>
      <c r="F17" s="46">
        <f t="shared" si="8"/>
      </c>
      <c r="G17" s="47"/>
      <c r="H17" s="44"/>
      <c r="I17" s="44"/>
      <c r="J17" s="44"/>
      <c r="K17" s="46"/>
      <c r="L17" s="44"/>
      <c r="M17" s="65">
        <f t="shared" si="5"/>
      </c>
      <c r="N17" s="65">
        <f t="shared" si="9"/>
        <v>0</v>
      </c>
      <c r="O17" s="65">
        <f t="shared" si="6"/>
        <v>0</v>
      </c>
      <c r="P17" s="65">
        <f t="shared" si="7"/>
        <v>0</v>
      </c>
      <c r="Q17" s="66">
        <f t="shared" si="2"/>
        <v>0</v>
      </c>
      <c r="R17" s="66">
        <f t="shared" si="3"/>
      </c>
      <c r="S17" s="66">
        <f t="shared" si="4"/>
      </c>
    </row>
    <row r="18" spans="1:19" ht="15">
      <c r="A18" s="19"/>
      <c r="B18" s="4"/>
      <c r="C18" s="5"/>
      <c r="D18" s="92">
        <f t="shared" si="0"/>
      </c>
      <c r="E18" s="44">
        <f t="shared" si="1"/>
      </c>
      <c r="F18" s="46">
        <f t="shared" si="8"/>
      </c>
      <c r="G18" s="47"/>
      <c r="H18" s="44"/>
      <c r="I18" s="44"/>
      <c r="J18" s="44"/>
      <c r="K18" s="46"/>
      <c r="L18" s="44"/>
      <c r="M18" s="65">
        <f t="shared" si="5"/>
      </c>
      <c r="N18" s="65">
        <f t="shared" si="9"/>
        <v>0</v>
      </c>
      <c r="O18" s="65">
        <f t="shared" si="6"/>
        <v>0</v>
      </c>
      <c r="P18" s="65">
        <f t="shared" si="7"/>
        <v>0</v>
      </c>
      <c r="Q18" s="66">
        <f t="shared" si="2"/>
        <v>0</v>
      </c>
      <c r="R18" s="66">
        <f t="shared" si="3"/>
      </c>
      <c r="S18" s="66">
        <f t="shared" si="4"/>
      </c>
    </row>
    <row r="19" spans="1:19" ht="15">
      <c r="A19" s="19"/>
      <c r="B19" s="4"/>
      <c r="C19" s="5"/>
      <c r="D19" s="92">
        <f t="shared" si="0"/>
      </c>
      <c r="E19" s="44">
        <f t="shared" si="1"/>
      </c>
      <c r="F19" s="46">
        <f t="shared" si="8"/>
      </c>
      <c r="G19" s="47"/>
      <c r="H19" s="44"/>
      <c r="I19" s="44"/>
      <c r="J19" s="44"/>
      <c r="K19" s="46"/>
      <c r="L19" s="44"/>
      <c r="M19" s="65">
        <f t="shared" si="5"/>
      </c>
      <c r="N19" s="65">
        <f t="shared" si="9"/>
        <v>0</v>
      </c>
      <c r="O19" s="65">
        <f t="shared" si="6"/>
        <v>0</v>
      </c>
      <c r="P19" s="65">
        <f t="shared" si="7"/>
        <v>0</v>
      </c>
      <c r="Q19" s="66">
        <f t="shared" si="2"/>
        <v>0</v>
      </c>
      <c r="R19" s="66">
        <f t="shared" si="3"/>
      </c>
      <c r="S19" s="66">
        <f t="shared" si="4"/>
      </c>
    </row>
    <row r="20" spans="1:19" ht="15">
      <c r="A20" s="19"/>
      <c r="B20" s="4"/>
      <c r="C20" s="5"/>
      <c r="D20" s="92">
        <f t="shared" si="0"/>
      </c>
      <c r="E20" s="44">
        <f t="shared" si="1"/>
      </c>
      <c r="F20" s="46">
        <f t="shared" si="8"/>
      </c>
      <c r="G20" s="47"/>
      <c r="H20" s="44"/>
      <c r="I20" s="44"/>
      <c r="J20" s="44"/>
      <c r="K20" s="46"/>
      <c r="L20" s="44"/>
      <c r="M20" s="65">
        <f t="shared" si="5"/>
      </c>
      <c r="N20" s="65">
        <f t="shared" si="9"/>
        <v>0</v>
      </c>
      <c r="O20" s="65">
        <f t="shared" si="6"/>
        <v>0</v>
      </c>
      <c r="P20" s="65">
        <f t="shared" si="7"/>
        <v>0</v>
      </c>
      <c r="Q20" s="66">
        <f t="shared" si="2"/>
        <v>0</v>
      </c>
      <c r="R20" s="66">
        <f t="shared" si="3"/>
      </c>
      <c r="S20" s="66">
        <f t="shared" si="4"/>
      </c>
    </row>
    <row r="21" spans="1:19" ht="15">
      <c r="A21" s="19"/>
      <c r="B21" s="4"/>
      <c r="C21" s="5"/>
      <c r="D21" s="92">
        <f t="shared" si="0"/>
      </c>
      <c r="E21" s="44">
        <f t="shared" si="1"/>
      </c>
      <c r="F21" s="46">
        <f t="shared" si="8"/>
      </c>
      <c r="G21" s="47"/>
      <c r="H21" s="44"/>
      <c r="I21" s="44"/>
      <c r="J21" s="44"/>
      <c r="K21" s="46"/>
      <c r="L21" s="44"/>
      <c r="M21" s="65">
        <f t="shared" si="5"/>
      </c>
      <c r="N21" s="65">
        <f t="shared" si="9"/>
        <v>0</v>
      </c>
      <c r="O21" s="65">
        <f t="shared" si="6"/>
        <v>0</v>
      </c>
      <c r="P21" s="65">
        <f t="shared" si="7"/>
        <v>0</v>
      </c>
      <c r="Q21" s="66">
        <f t="shared" si="2"/>
        <v>0</v>
      </c>
      <c r="R21" s="66">
        <f t="shared" si="3"/>
      </c>
      <c r="S21" s="66">
        <f t="shared" si="4"/>
      </c>
    </row>
    <row r="22" spans="1:19" ht="15">
      <c r="A22" s="19"/>
      <c r="B22" s="4"/>
      <c r="C22" s="5"/>
      <c r="D22" s="92">
        <f t="shared" si="0"/>
      </c>
      <c r="E22" s="44">
        <f t="shared" si="1"/>
      </c>
      <c r="F22" s="46">
        <f t="shared" si="8"/>
      </c>
      <c r="G22" s="47"/>
      <c r="H22" s="44"/>
      <c r="I22" s="44"/>
      <c r="J22" s="44"/>
      <c r="K22" s="46"/>
      <c r="L22" s="44"/>
      <c r="M22" s="65">
        <f t="shared" si="5"/>
      </c>
      <c r="N22" s="65">
        <f t="shared" si="9"/>
        <v>0</v>
      </c>
      <c r="O22" s="65">
        <f>IF(M22="",0,IF(D22&gt;=D21,O21+1,0))</f>
        <v>0</v>
      </c>
      <c r="P22" s="65">
        <f>IF(M22="",0,IF(D22&lt;=D21,P21+1,0))</f>
        <v>0</v>
      </c>
      <c r="Q22" s="66">
        <f t="shared" si="2"/>
        <v>0</v>
      </c>
      <c r="R22" s="66">
        <f t="shared" si="3"/>
      </c>
      <c r="S22" s="66">
        <f t="shared" si="4"/>
      </c>
    </row>
    <row r="23" spans="1:19" ht="15">
      <c r="A23" s="19"/>
      <c r="B23" s="4"/>
      <c r="C23" s="5"/>
      <c r="D23" s="92">
        <f t="shared" si="0"/>
      </c>
      <c r="E23" s="44">
        <f t="shared" si="1"/>
      </c>
      <c r="F23" s="46">
        <f t="shared" si="8"/>
      </c>
      <c r="G23" s="47"/>
      <c r="H23" s="44"/>
      <c r="I23" s="44"/>
      <c r="J23" s="44"/>
      <c r="K23" s="46"/>
      <c r="L23" s="44"/>
      <c r="M23" s="65">
        <f t="shared" si="5"/>
      </c>
      <c r="N23" s="65">
        <f t="shared" si="9"/>
        <v>0</v>
      </c>
      <c r="O23" s="65">
        <f aca="true" t="shared" si="10" ref="O23:O34">IF(M23="",0,IF(D23&gt;=D22,O22+1,0))</f>
        <v>0</v>
      </c>
      <c r="P23" s="65">
        <f aca="true" t="shared" si="11" ref="P23:P34">IF(M23="",0,IF(D23&lt;=D22,P22+1,0))</f>
        <v>0</v>
      </c>
      <c r="Q23" s="66">
        <f t="shared" si="2"/>
        <v>0</v>
      </c>
      <c r="R23" s="66">
        <f t="shared" si="3"/>
      </c>
      <c r="S23" s="66">
        <f t="shared" si="4"/>
      </c>
    </row>
    <row r="24" spans="1:19" ht="15">
      <c r="A24" s="19"/>
      <c r="B24" s="4"/>
      <c r="C24" s="5"/>
      <c r="D24" s="92">
        <f t="shared" si="0"/>
      </c>
      <c r="E24" s="44">
        <f t="shared" si="1"/>
      </c>
      <c r="F24" s="46">
        <f t="shared" si="8"/>
      </c>
      <c r="G24" s="47"/>
      <c r="H24" s="44"/>
      <c r="I24" s="44"/>
      <c r="J24" s="44"/>
      <c r="K24" s="46"/>
      <c r="L24" s="44"/>
      <c r="M24" s="65">
        <f t="shared" si="5"/>
      </c>
      <c r="N24" s="65">
        <f t="shared" si="9"/>
        <v>0</v>
      </c>
      <c r="O24" s="65">
        <f t="shared" si="10"/>
        <v>0</v>
      </c>
      <c r="P24" s="65">
        <f t="shared" si="11"/>
        <v>0</v>
      </c>
      <c r="Q24" s="66">
        <f t="shared" si="2"/>
        <v>0</v>
      </c>
      <c r="R24" s="66">
        <f t="shared" si="3"/>
      </c>
      <c r="S24" s="66">
        <f t="shared" si="4"/>
      </c>
    </row>
    <row r="25" spans="1:19" ht="15">
      <c r="A25" s="19"/>
      <c r="B25" s="4"/>
      <c r="C25" s="5"/>
      <c r="D25" s="92">
        <f t="shared" si="0"/>
      </c>
      <c r="E25" s="44">
        <f t="shared" si="1"/>
      </c>
      <c r="F25" s="46">
        <f t="shared" si="8"/>
      </c>
      <c r="G25" s="47"/>
      <c r="H25" s="44"/>
      <c r="I25" s="44"/>
      <c r="J25" s="44"/>
      <c r="K25" s="46"/>
      <c r="L25" s="44"/>
      <c r="M25" s="65">
        <f t="shared" si="5"/>
      </c>
      <c r="N25" s="65">
        <f t="shared" si="9"/>
        <v>0</v>
      </c>
      <c r="O25" s="65">
        <f t="shared" si="10"/>
        <v>0</v>
      </c>
      <c r="P25" s="65">
        <f t="shared" si="11"/>
        <v>0</v>
      </c>
      <c r="Q25" s="66">
        <f t="shared" si="2"/>
        <v>0</v>
      </c>
      <c r="R25" s="66">
        <f t="shared" si="3"/>
      </c>
      <c r="S25" s="66">
        <f t="shared" si="4"/>
      </c>
    </row>
    <row r="26" spans="1:19" ht="15">
      <c r="A26" s="19"/>
      <c r="B26" s="4"/>
      <c r="C26" s="5"/>
      <c r="D26" s="92">
        <f t="shared" si="0"/>
      </c>
      <c r="E26" s="44">
        <f t="shared" si="1"/>
      </c>
      <c r="F26" s="46">
        <f t="shared" si="8"/>
      </c>
      <c r="G26" s="47"/>
      <c r="H26" s="44"/>
      <c r="I26" s="44"/>
      <c r="J26" s="44"/>
      <c r="K26" s="46"/>
      <c r="L26" s="44"/>
      <c r="M26" s="65">
        <f t="shared" si="5"/>
      </c>
      <c r="N26" s="65">
        <f t="shared" si="9"/>
        <v>0</v>
      </c>
      <c r="O26" s="65">
        <f t="shared" si="10"/>
        <v>0</v>
      </c>
      <c r="P26" s="65">
        <f t="shared" si="11"/>
        <v>0</v>
      </c>
      <c r="Q26" s="66">
        <f t="shared" si="2"/>
        <v>0</v>
      </c>
      <c r="R26" s="66">
        <f t="shared" si="3"/>
      </c>
      <c r="S26" s="66">
        <f t="shared" si="4"/>
      </c>
    </row>
    <row r="27" spans="1:19" ht="15">
      <c r="A27" s="19"/>
      <c r="B27" s="4"/>
      <c r="C27" s="5"/>
      <c r="D27" s="92">
        <f t="shared" si="0"/>
      </c>
      <c r="E27" s="44">
        <f t="shared" si="1"/>
      </c>
      <c r="F27" s="46">
        <f t="shared" si="8"/>
      </c>
      <c r="G27" s="47"/>
      <c r="H27" s="44"/>
      <c r="I27" s="44"/>
      <c r="J27" s="44"/>
      <c r="K27" s="46"/>
      <c r="L27" s="44"/>
      <c r="M27" s="65">
        <f t="shared" si="5"/>
      </c>
      <c r="N27" s="65">
        <f t="shared" si="9"/>
        <v>0</v>
      </c>
      <c r="O27" s="65">
        <f t="shared" si="10"/>
        <v>0</v>
      </c>
      <c r="P27" s="65">
        <f t="shared" si="11"/>
        <v>0</v>
      </c>
      <c r="Q27" s="66">
        <f t="shared" si="2"/>
        <v>0</v>
      </c>
      <c r="R27" s="66">
        <f t="shared" si="3"/>
      </c>
      <c r="S27" s="66">
        <f t="shared" si="4"/>
      </c>
    </row>
    <row r="28" spans="1:19" ht="15">
      <c r="A28" s="19"/>
      <c r="B28" s="4"/>
      <c r="C28" s="5"/>
      <c r="D28" s="92">
        <f t="shared" si="0"/>
      </c>
      <c r="E28" s="44">
        <f t="shared" si="1"/>
      </c>
      <c r="F28" s="46">
        <f t="shared" si="8"/>
      </c>
      <c r="G28" s="47"/>
      <c r="H28" s="44"/>
      <c r="I28" s="44"/>
      <c r="J28" s="44"/>
      <c r="K28" s="46"/>
      <c r="L28" s="44"/>
      <c r="M28" s="65">
        <f t="shared" si="5"/>
      </c>
      <c r="N28" s="65">
        <f t="shared" si="9"/>
        <v>0</v>
      </c>
      <c r="O28" s="65">
        <f t="shared" si="10"/>
        <v>0</v>
      </c>
      <c r="P28" s="65">
        <f t="shared" si="11"/>
        <v>0</v>
      </c>
      <c r="Q28" s="66">
        <f t="shared" si="2"/>
        <v>0</v>
      </c>
      <c r="R28" s="66">
        <f t="shared" si="3"/>
      </c>
      <c r="S28" s="66">
        <f t="shared" si="4"/>
      </c>
    </row>
    <row r="29" spans="1:19" ht="15">
      <c r="A29" s="19"/>
      <c r="B29" s="4"/>
      <c r="C29" s="5"/>
      <c r="D29" s="92">
        <f t="shared" si="0"/>
      </c>
      <c r="E29" s="44">
        <f t="shared" si="1"/>
      </c>
      <c r="F29" s="46">
        <f t="shared" si="8"/>
      </c>
      <c r="G29" s="47"/>
      <c r="H29" s="44"/>
      <c r="I29" s="44"/>
      <c r="J29" s="44"/>
      <c r="K29" s="46"/>
      <c r="L29" s="44"/>
      <c r="M29" s="65">
        <f t="shared" si="5"/>
      </c>
      <c r="N29" s="65">
        <f t="shared" si="9"/>
        <v>0</v>
      </c>
      <c r="O29" s="65">
        <f t="shared" si="10"/>
        <v>0</v>
      </c>
      <c r="P29" s="65">
        <f t="shared" si="11"/>
        <v>0</v>
      </c>
      <c r="Q29" s="66">
        <f t="shared" si="2"/>
        <v>0</v>
      </c>
      <c r="R29" s="66">
        <f t="shared" si="3"/>
      </c>
      <c r="S29" s="66">
        <f t="shared" si="4"/>
      </c>
    </row>
    <row r="30" spans="1:19" ht="15">
      <c r="A30" s="19"/>
      <c r="B30" s="4"/>
      <c r="C30" s="5"/>
      <c r="D30" s="92">
        <f t="shared" si="0"/>
      </c>
      <c r="E30" s="44">
        <f t="shared" si="1"/>
      </c>
      <c r="F30" s="46">
        <f t="shared" si="8"/>
      </c>
      <c r="G30" s="47"/>
      <c r="H30" s="44"/>
      <c r="I30" s="44"/>
      <c r="J30" s="44"/>
      <c r="K30" s="46"/>
      <c r="L30" s="44"/>
      <c r="M30" s="65">
        <f t="shared" si="5"/>
      </c>
      <c r="N30" s="65">
        <f t="shared" si="9"/>
        <v>0</v>
      </c>
      <c r="O30" s="65">
        <f t="shared" si="10"/>
        <v>0</v>
      </c>
      <c r="P30" s="65">
        <f t="shared" si="11"/>
        <v>0</v>
      </c>
      <c r="Q30" s="66">
        <f t="shared" si="2"/>
        <v>0</v>
      </c>
      <c r="R30" s="66">
        <f t="shared" si="3"/>
      </c>
      <c r="S30" s="66">
        <f t="shared" si="4"/>
      </c>
    </row>
    <row r="31" spans="1:19" ht="15">
      <c r="A31" s="19"/>
      <c r="B31" s="4"/>
      <c r="C31" s="5"/>
      <c r="D31" s="92">
        <f t="shared" si="0"/>
      </c>
      <c r="E31" s="44">
        <f t="shared" si="1"/>
      </c>
      <c r="F31" s="46">
        <f t="shared" si="8"/>
      </c>
      <c r="G31" s="47"/>
      <c r="H31" s="44"/>
      <c r="I31" s="44"/>
      <c r="J31" s="44"/>
      <c r="K31" s="46"/>
      <c r="L31" s="44"/>
      <c r="M31" s="65">
        <f t="shared" si="5"/>
      </c>
      <c r="N31" s="65">
        <f t="shared" si="9"/>
        <v>0</v>
      </c>
      <c r="O31" s="65">
        <f t="shared" si="10"/>
        <v>0</v>
      </c>
      <c r="P31" s="65">
        <f t="shared" si="11"/>
        <v>0</v>
      </c>
      <c r="Q31" s="66">
        <f t="shared" si="2"/>
        <v>0</v>
      </c>
      <c r="R31" s="66">
        <f t="shared" si="3"/>
      </c>
      <c r="S31" s="66">
        <f t="shared" si="4"/>
      </c>
    </row>
    <row r="32" spans="1:19" ht="15">
      <c r="A32" s="19"/>
      <c r="B32" s="4"/>
      <c r="C32" s="5"/>
      <c r="D32" s="92">
        <f t="shared" si="0"/>
      </c>
      <c r="E32" s="44">
        <f t="shared" si="1"/>
      </c>
      <c r="F32" s="46">
        <f t="shared" si="8"/>
      </c>
      <c r="G32" s="47"/>
      <c r="H32" s="44"/>
      <c r="I32" s="44"/>
      <c r="J32" s="44"/>
      <c r="K32" s="46"/>
      <c r="L32" s="44"/>
      <c r="M32" s="65">
        <f t="shared" si="5"/>
      </c>
      <c r="N32" s="65">
        <f t="shared" si="9"/>
        <v>0</v>
      </c>
      <c r="O32" s="65">
        <f t="shared" si="10"/>
        <v>0</v>
      </c>
      <c r="P32" s="65">
        <f t="shared" si="11"/>
        <v>0</v>
      </c>
      <c r="Q32" s="66">
        <f t="shared" si="2"/>
        <v>0</v>
      </c>
      <c r="R32" s="66">
        <f t="shared" si="3"/>
      </c>
      <c r="S32" s="66">
        <f t="shared" si="4"/>
      </c>
    </row>
    <row r="33" spans="1:19" ht="15">
      <c r="A33" s="19"/>
      <c r="B33" s="4"/>
      <c r="C33" s="5"/>
      <c r="D33" s="92">
        <f t="shared" si="0"/>
      </c>
      <c r="E33" s="44">
        <f t="shared" si="1"/>
      </c>
      <c r="F33" s="46">
        <f t="shared" si="8"/>
      </c>
      <c r="G33" s="47"/>
      <c r="H33" s="44"/>
      <c r="I33" s="44"/>
      <c r="J33" s="44"/>
      <c r="K33" s="46"/>
      <c r="L33" s="44"/>
      <c r="M33" s="65">
        <f t="shared" si="5"/>
      </c>
      <c r="N33" s="65">
        <f t="shared" si="9"/>
        <v>0</v>
      </c>
      <c r="O33" s="65">
        <f t="shared" si="10"/>
        <v>0</v>
      </c>
      <c r="P33" s="65">
        <f t="shared" si="11"/>
        <v>0</v>
      </c>
      <c r="Q33" s="66">
        <f t="shared" si="2"/>
        <v>0</v>
      </c>
      <c r="R33" s="66">
        <f t="shared" si="3"/>
      </c>
      <c r="S33" s="66">
        <f t="shared" si="4"/>
      </c>
    </row>
    <row r="34" spans="1:19" ht="15">
      <c r="A34" s="20"/>
      <c r="B34" s="6"/>
      <c r="C34" s="7"/>
      <c r="D34" s="93">
        <f t="shared" si="0"/>
      </c>
      <c r="E34" s="38">
        <f t="shared" si="1"/>
      </c>
      <c r="F34" s="49">
        <f>IF(C34="","",IF(N34&gt;5,$N$38,IF(O34&gt;5,$N$39,IF(P34&gt;5,$N$40,$N$37))))</f>
      </c>
      <c r="G34" s="50"/>
      <c r="H34" s="38"/>
      <c r="I34" s="38"/>
      <c r="J34" s="38"/>
      <c r="K34" s="49"/>
      <c r="L34" s="44"/>
      <c r="M34" s="65">
        <f t="shared" si="5"/>
      </c>
      <c r="N34" s="65">
        <f t="shared" si="9"/>
        <v>0</v>
      </c>
      <c r="O34" s="65">
        <f t="shared" si="10"/>
        <v>0</v>
      </c>
      <c r="P34" s="65">
        <f t="shared" si="11"/>
        <v>0</v>
      </c>
      <c r="Q34" s="66">
        <f t="shared" si="2"/>
        <v>0</v>
      </c>
      <c r="R34" s="66">
        <f t="shared" si="3"/>
      </c>
      <c r="S34" s="66">
        <f t="shared" si="4"/>
      </c>
    </row>
    <row r="35" spans="1:12" ht="15">
      <c r="A35" s="51"/>
      <c r="B35" s="35"/>
      <c r="C35" s="52"/>
      <c r="D35" s="52"/>
      <c r="E35" s="44"/>
      <c r="F35" s="44"/>
      <c r="G35" s="44"/>
      <c r="H35" s="44"/>
      <c r="I35" s="44"/>
      <c r="J35" s="44"/>
      <c r="K35" s="44"/>
      <c r="L35" s="44"/>
    </row>
    <row r="36" spans="1:13" ht="15">
      <c r="A36" s="51"/>
      <c r="B36" s="35"/>
      <c r="C36" s="52"/>
      <c r="D36" s="52"/>
      <c r="E36" s="44"/>
      <c r="F36" s="44"/>
      <c r="G36" s="44"/>
      <c r="H36" s="44"/>
      <c r="I36" s="44"/>
      <c r="J36" s="44"/>
      <c r="K36" s="44"/>
      <c r="L36" s="53"/>
      <c r="M36" s="64" t="s">
        <v>12</v>
      </c>
    </row>
    <row r="37" spans="1:14" ht="15">
      <c r="A37" s="51"/>
      <c r="B37" s="35"/>
      <c r="C37" s="52"/>
      <c r="D37" s="52"/>
      <c r="E37" s="44"/>
      <c r="F37" s="44"/>
      <c r="G37" s="44"/>
      <c r="H37" s="44"/>
      <c r="I37" s="44"/>
      <c r="J37" s="44"/>
      <c r="K37" s="44"/>
      <c r="L37" s="53"/>
      <c r="M37" s="62">
        <v>0</v>
      </c>
      <c r="N37" s="62" t="s">
        <v>13</v>
      </c>
    </row>
    <row r="38" spans="1:14" ht="15">
      <c r="A38" s="54"/>
      <c r="C38" s="55"/>
      <c r="D38" s="55"/>
      <c r="E38" s="53"/>
      <c r="F38" s="53"/>
      <c r="G38" s="53"/>
      <c r="H38" s="53"/>
      <c r="I38" s="53"/>
      <c r="J38" s="53"/>
      <c r="K38" s="53"/>
      <c r="L38" s="53"/>
      <c r="M38" s="62">
        <v>1</v>
      </c>
      <c r="N38" s="62" t="s">
        <v>14</v>
      </c>
    </row>
    <row r="39" spans="1:14" ht="15">
      <c r="A39" s="54"/>
      <c r="C39" s="55"/>
      <c r="D39" s="55"/>
      <c r="E39" s="53"/>
      <c r="F39" s="53"/>
      <c r="G39" s="53"/>
      <c r="H39" s="53"/>
      <c r="I39" s="53"/>
      <c r="J39" s="53"/>
      <c r="K39" s="53"/>
      <c r="L39" s="53"/>
      <c r="M39" s="62">
        <v>2</v>
      </c>
      <c r="N39" s="62" t="s">
        <v>15</v>
      </c>
    </row>
    <row r="40" spans="1:14" ht="15">
      <c r="A40" s="54"/>
      <c r="C40" s="55"/>
      <c r="D40" s="55"/>
      <c r="E40" s="53"/>
      <c r="F40" s="53"/>
      <c r="G40" s="53"/>
      <c r="H40" s="53"/>
      <c r="I40" s="53"/>
      <c r="J40" s="53"/>
      <c r="K40" s="53"/>
      <c r="L40" s="53"/>
      <c r="M40" s="62">
        <v>3</v>
      </c>
      <c r="N40" s="62" t="s">
        <v>16</v>
      </c>
    </row>
    <row r="41" spans="1:12" ht="15">
      <c r="A41" s="54"/>
      <c r="C41" s="55"/>
      <c r="D41" s="55"/>
      <c r="E41" s="53"/>
      <c r="F41" s="53"/>
      <c r="G41" s="53"/>
      <c r="H41" s="53"/>
      <c r="I41" s="53"/>
      <c r="J41" s="53"/>
      <c r="K41" s="53"/>
      <c r="L41" s="53"/>
    </row>
    <row r="42" spans="1:12" ht="15">
      <c r="A42" s="54"/>
      <c r="C42" s="55"/>
      <c r="D42" s="55"/>
      <c r="E42" s="53"/>
      <c r="F42" s="53"/>
      <c r="G42" s="53"/>
      <c r="H42" s="53"/>
      <c r="I42" s="53"/>
      <c r="J42" s="53"/>
      <c r="K42" s="53"/>
      <c r="L42" s="53"/>
    </row>
  </sheetData>
  <sheetProtection sheet="1" objects="1" scenarios="1"/>
  <mergeCells count="1">
    <mergeCell ref="C3:D3"/>
  </mergeCells>
  <conditionalFormatting sqref="F10:L42">
    <cfRule type="cellIs" priority="1" dxfId="0" operator="equal" stopIfTrue="1">
      <formula>"gleiches Vorzeichen"</formula>
    </cfRule>
    <cfRule type="cellIs" priority="2" dxfId="0" operator="equal" stopIfTrue="1">
      <formula>"Tendenz steigend"</formula>
    </cfRule>
    <cfRule type="cellIs" priority="3" dxfId="0" operator="equal" stopIfTrue="1">
      <formula>"Tendenz fallend"</formula>
    </cfRule>
  </conditionalFormatting>
  <conditionalFormatting sqref="E10:E42">
    <cfRule type="cellIs" priority="4" dxfId="0" operator="equal" stopIfTrue="1">
      <formula>"überschritten"</formula>
    </cfRule>
    <cfRule type="cellIs" priority="5" dxfId="0" operator="equal" stopIfTrue="1">
      <formula>"unterschritten"</formula>
    </cfRule>
  </conditionalFormatting>
  <printOptions/>
  <pageMargins left="0.3937007874015748" right="0.3937007874015748" top="0.7874015748031497" bottom="0.7874015748031497" header="0.5118110236220472" footer="0.5118110236220472"/>
  <pageSetup fitToHeight="1" fitToWidth="1" horizontalDpi="600" verticalDpi="600" orientation="landscape" paperSize="9" scale="86" r:id="rId4"/>
  <headerFooter alignWithMargins="0">
    <oddFooter>&amp;L&amp;9&amp;D</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Tabelle3">
    <pageSetUpPr fitToPage="1"/>
  </sheetPr>
  <dimension ref="A1:S42"/>
  <sheetViews>
    <sheetView showRowColHeaders="0" workbookViewId="0" topLeftCell="A1">
      <selection activeCell="A10" sqref="A10"/>
    </sheetView>
  </sheetViews>
  <sheetFormatPr defaultColWidth="11.00390625" defaultRowHeight="14.25"/>
  <cols>
    <col min="1" max="1" width="10.375" style="34" customWidth="1"/>
    <col min="2" max="2" width="9.375" style="34" customWidth="1"/>
    <col min="3" max="3" width="10.375" style="34" customWidth="1"/>
    <col min="4" max="4" width="12.625" style="34" customWidth="1"/>
    <col min="5" max="5" width="16.125" style="34" customWidth="1"/>
    <col min="6" max="6" width="19.00390625" style="34" customWidth="1"/>
    <col min="7" max="7" width="14.75390625" style="34" customWidth="1"/>
    <col min="8" max="11" width="13.75390625" style="34" customWidth="1"/>
    <col min="12" max="12" width="8.625" style="34" customWidth="1"/>
    <col min="13" max="13" width="12.375" style="62" customWidth="1"/>
    <col min="14" max="14" width="18.00390625" style="62" customWidth="1"/>
    <col min="15" max="15" width="15.625" style="62" customWidth="1"/>
    <col min="16" max="16" width="14.00390625" style="62" customWidth="1"/>
    <col min="17" max="17" width="11.00390625" style="62" customWidth="1"/>
    <col min="18" max="18" width="9.25390625" style="62" customWidth="1"/>
    <col min="19" max="19" width="9.75390625" style="62" customWidth="1"/>
    <col min="20" max="16384" width="11.00390625" style="34" customWidth="1"/>
  </cols>
  <sheetData>
    <row r="1" spans="1:19" s="33" customFormat="1" ht="18">
      <c r="A1" s="31" t="s">
        <v>82</v>
      </c>
      <c r="B1" s="31"/>
      <c r="C1" s="31"/>
      <c r="D1" s="31"/>
      <c r="E1" s="31"/>
      <c r="F1" s="31"/>
      <c r="G1" s="31"/>
      <c r="H1" s="31"/>
      <c r="I1" s="31"/>
      <c r="J1" s="31"/>
      <c r="K1" s="31"/>
      <c r="L1" s="32"/>
      <c r="M1" s="60" t="s">
        <v>22</v>
      </c>
      <c r="N1" s="61"/>
      <c r="O1" s="61"/>
      <c r="P1" s="61"/>
      <c r="Q1" s="61"/>
      <c r="R1" s="61"/>
      <c r="S1" s="61"/>
    </row>
    <row r="2" spans="11:12" ht="14.25">
      <c r="K2" s="35"/>
      <c r="L2" s="35"/>
    </row>
    <row r="3" spans="1:12" ht="15">
      <c r="A3" s="36" t="s">
        <v>71</v>
      </c>
      <c r="C3" s="130"/>
      <c r="D3" s="131"/>
      <c r="K3" s="35"/>
      <c r="L3" s="35"/>
    </row>
    <row r="4" spans="1:12" ht="15">
      <c r="A4" s="36" t="s">
        <v>20</v>
      </c>
      <c r="C4" s="1"/>
      <c r="D4" s="34" t="s">
        <v>0</v>
      </c>
      <c r="E4" s="36" t="s">
        <v>43</v>
      </c>
      <c r="K4" s="35"/>
      <c r="L4" s="35"/>
    </row>
    <row r="5" spans="1:12" ht="14.25">
      <c r="A5" s="34" t="s">
        <v>6</v>
      </c>
      <c r="C5" s="55">
        <f>IF(Soll_NO3="","",Soll_NO3+Soll_NO3*0.1)</f>
      </c>
      <c r="D5" s="34" t="s">
        <v>0</v>
      </c>
      <c r="E5" s="34" t="s">
        <v>44</v>
      </c>
      <c r="K5" s="35"/>
      <c r="L5" s="35"/>
    </row>
    <row r="6" spans="1:19" ht="14.25">
      <c r="A6" s="34" t="s">
        <v>7</v>
      </c>
      <c r="C6" s="55">
        <f>IF(Soll_NO3="","",Soll_NO3-Soll_NO3*0.1)</f>
      </c>
      <c r="D6" s="34" t="s">
        <v>0</v>
      </c>
      <c r="K6" s="35"/>
      <c r="L6" s="35"/>
      <c r="N6" s="63"/>
      <c r="O6" s="63"/>
      <c r="P6" s="63"/>
      <c r="Q6" s="63"/>
      <c r="R6" s="63"/>
      <c r="S6" s="63"/>
    </row>
    <row r="7" spans="11:12" ht="14.25">
      <c r="K7" s="35"/>
      <c r="L7" s="35"/>
    </row>
    <row r="8" spans="11:17" ht="15">
      <c r="K8" s="35"/>
      <c r="L8" s="35"/>
      <c r="M8" s="64" t="s">
        <v>21</v>
      </c>
      <c r="Q8" s="64" t="s">
        <v>23</v>
      </c>
    </row>
    <row r="9" spans="1:19" s="36" customFormat="1" ht="15">
      <c r="A9" s="38" t="s">
        <v>1</v>
      </c>
      <c r="B9" s="38" t="s">
        <v>65</v>
      </c>
      <c r="C9" s="38" t="s">
        <v>2</v>
      </c>
      <c r="D9" s="38" t="s">
        <v>3</v>
      </c>
      <c r="E9" s="38" t="s">
        <v>4</v>
      </c>
      <c r="F9" s="38" t="s">
        <v>5</v>
      </c>
      <c r="K9" s="39"/>
      <c r="L9" s="39"/>
      <c r="M9" s="65" t="s">
        <v>9</v>
      </c>
      <c r="N9" s="65" t="s">
        <v>8</v>
      </c>
      <c r="O9" s="65" t="s">
        <v>10</v>
      </c>
      <c r="P9" s="65" t="s">
        <v>11</v>
      </c>
      <c r="Q9" s="65" t="s">
        <v>17</v>
      </c>
      <c r="R9" s="65" t="s">
        <v>18</v>
      </c>
      <c r="S9" s="65" t="s">
        <v>19</v>
      </c>
    </row>
    <row r="10" spans="1:19" ht="20.25" customHeight="1">
      <c r="A10" s="18"/>
      <c r="B10" s="2"/>
      <c r="C10" s="3"/>
      <c r="D10" s="91">
        <f aca="true" t="shared" si="0" ref="D10:D34">IF(C10="","",C10-Soll_NO3)</f>
      </c>
      <c r="E10" s="41">
        <f aca="true" t="shared" si="1" ref="E10:E34">IF(D10="","",IF(D10&gt;0.1*Soll_NO3,"überschritten",IF(D10&lt;-0.1*Soll_NO3,"unterschritten","ok")))</f>
      </c>
      <c r="F10" s="42">
        <f>IF(C10="","",IF(N10&gt;5,$N$38,IF(O10&gt;5,$N$39,IF(P10&gt;5,$N$40,$N$37))))</f>
      </c>
      <c r="G10" s="43"/>
      <c r="H10" s="41"/>
      <c r="I10" s="41"/>
      <c r="J10" s="41"/>
      <c r="K10" s="42"/>
      <c r="L10" s="44"/>
      <c r="M10" s="65">
        <f>IF(D10="","",IF(D10=0,0,IF(D10&gt;0,1,-1)))</f>
      </c>
      <c r="N10" s="65">
        <f>IF(M10=0,-1,0)</f>
        <v>0</v>
      </c>
      <c r="O10" s="65">
        <v>0</v>
      </c>
      <c r="P10" s="65">
        <v>0</v>
      </c>
      <c r="Q10" s="66">
        <f aca="true" t="shared" si="2" ref="Q10:Q34">Soll_NO3</f>
        <v>0</v>
      </c>
      <c r="R10" s="66">
        <f aca="true" t="shared" si="3" ref="R10:R34">tol_NO3_o</f>
      </c>
      <c r="S10" s="66">
        <f aca="true" t="shared" si="4" ref="S10:S34">tol_NO3_u</f>
      </c>
    </row>
    <row r="11" spans="1:19" ht="15">
      <c r="A11" s="19"/>
      <c r="B11" s="4"/>
      <c r="C11" s="5"/>
      <c r="D11" s="92">
        <f t="shared" si="0"/>
      </c>
      <c r="E11" s="44">
        <f t="shared" si="1"/>
      </c>
      <c r="F11" s="46">
        <f>IF(C11="","",IF(N11&gt;5,$N$38,IF(O11&gt;5,$N$39,IF(P11&gt;5,$N$40,$N$37))))</f>
      </c>
      <c r="G11" s="47"/>
      <c r="H11" s="44"/>
      <c r="I11" s="44"/>
      <c r="J11" s="44"/>
      <c r="K11" s="46"/>
      <c r="L11" s="44"/>
      <c r="M11" s="65">
        <f aca="true" t="shared" si="5" ref="M11:M34">IF(D11="","",IF(D11=0,0,IF(D11&gt;0,1,-1)))</f>
      </c>
      <c r="N11" s="65">
        <f>IF(M11="",0,IF(M11=0,-1,IF(M11+M10=0,0,N10+1)))</f>
        <v>0</v>
      </c>
      <c r="O11" s="65">
        <f aca="true" t="shared" si="6" ref="O11:O34">IF(M11="",0,IF(D11&gt;=D10,O10+1,0))</f>
        <v>0</v>
      </c>
      <c r="P11" s="65">
        <f aca="true" t="shared" si="7" ref="P11:P34">IF(M11="",0,IF(D11&lt;=D10,P10+1,0))</f>
        <v>0</v>
      </c>
      <c r="Q11" s="66">
        <f t="shared" si="2"/>
        <v>0</v>
      </c>
      <c r="R11" s="66">
        <f t="shared" si="3"/>
      </c>
      <c r="S11" s="66">
        <f t="shared" si="4"/>
      </c>
    </row>
    <row r="12" spans="1:19" ht="15">
      <c r="A12" s="19"/>
      <c r="B12" s="4"/>
      <c r="C12" s="5"/>
      <c r="D12" s="92">
        <f t="shared" si="0"/>
      </c>
      <c r="E12" s="44">
        <f t="shared" si="1"/>
      </c>
      <c r="F12" s="46">
        <f aca="true" t="shared" si="8" ref="F12:F33">IF(C12="","",IF(N12&gt;5,$N$38,IF(O12&gt;5,$N$39,IF(P12&gt;5,$N$40,$N$37))))</f>
      </c>
      <c r="G12" s="47"/>
      <c r="H12" s="44"/>
      <c r="I12" s="44"/>
      <c r="J12" s="44"/>
      <c r="K12" s="46"/>
      <c r="L12" s="44"/>
      <c r="M12" s="65">
        <f t="shared" si="5"/>
      </c>
      <c r="N12" s="65">
        <f aca="true" t="shared" si="9" ref="N12:N34">IF(M12="",0,IF(M12=0,-1,IF(M12+M11=0,0,N11+1)))</f>
        <v>0</v>
      </c>
      <c r="O12" s="65">
        <f t="shared" si="6"/>
        <v>0</v>
      </c>
      <c r="P12" s="65">
        <f t="shared" si="7"/>
        <v>0</v>
      </c>
      <c r="Q12" s="66">
        <f t="shared" si="2"/>
        <v>0</v>
      </c>
      <c r="R12" s="66">
        <f t="shared" si="3"/>
      </c>
      <c r="S12" s="66">
        <f t="shared" si="4"/>
      </c>
    </row>
    <row r="13" spans="1:19" ht="15">
      <c r="A13" s="19"/>
      <c r="B13" s="4"/>
      <c r="C13" s="5"/>
      <c r="D13" s="92">
        <f t="shared" si="0"/>
      </c>
      <c r="E13" s="44">
        <f t="shared" si="1"/>
      </c>
      <c r="F13" s="46">
        <f t="shared" si="8"/>
      </c>
      <c r="G13" s="47"/>
      <c r="H13" s="44"/>
      <c r="I13" s="44"/>
      <c r="J13" s="44"/>
      <c r="K13" s="46"/>
      <c r="L13" s="44"/>
      <c r="M13" s="65">
        <f t="shared" si="5"/>
      </c>
      <c r="N13" s="65">
        <f t="shared" si="9"/>
        <v>0</v>
      </c>
      <c r="O13" s="65">
        <f t="shared" si="6"/>
        <v>0</v>
      </c>
      <c r="P13" s="65">
        <f t="shared" si="7"/>
        <v>0</v>
      </c>
      <c r="Q13" s="66">
        <f t="shared" si="2"/>
        <v>0</v>
      </c>
      <c r="R13" s="66">
        <f t="shared" si="3"/>
      </c>
      <c r="S13" s="66">
        <f t="shared" si="4"/>
      </c>
    </row>
    <row r="14" spans="1:19" ht="15">
      <c r="A14" s="19"/>
      <c r="B14" s="4"/>
      <c r="C14" s="5"/>
      <c r="D14" s="92">
        <f t="shared" si="0"/>
      </c>
      <c r="E14" s="44">
        <f t="shared" si="1"/>
      </c>
      <c r="F14" s="46">
        <f t="shared" si="8"/>
      </c>
      <c r="G14" s="47"/>
      <c r="H14" s="44"/>
      <c r="I14" s="44"/>
      <c r="J14" s="44"/>
      <c r="K14" s="46"/>
      <c r="L14" s="44"/>
      <c r="M14" s="65">
        <f t="shared" si="5"/>
      </c>
      <c r="N14" s="65">
        <f t="shared" si="9"/>
        <v>0</v>
      </c>
      <c r="O14" s="65">
        <f t="shared" si="6"/>
        <v>0</v>
      </c>
      <c r="P14" s="65">
        <f t="shared" si="7"/>
        <v>0</v>
      </c>
      <c r="Q14" s="66">
        <f t="shared" si="2"/>
        <v>0</v>
      </c>
      <c r="R14" s="66">
        <f t="shared" si="3"/>
      </c>
      <c r="S14" s="66">
        <f t="shared" si="4"/>
      </c>
    </row>
    <row r="15" spans="1:19" ht="15">
      <c r="A15" s="19"/>
      <c r="B15" s="4"/>
      <c r="C15" s="5"/>
      <c r="D15" s="92">
        <f t="shared" si="0"/>
      </c>
      <c r="E15" s="44">
        <f t="shared" si="1"/>
      </c>
      <c r="F15" s="46">
        <f t="shared" si="8"/>
      </c>
      <c r="G15" s="47"/>
      <c r="H15" s="44"/>
      <c r="I15" s="44"/>
      <c r="J15" s="44"/>
      <c r="K15" s="46"/>
      <c r="L15" s="44"/>
      <c r="M15" s="65">
        <f t="shared" si="5"/>
      </c>
      <c r="N15" s="65">
        <f t="shared" si="9"/>
        <v>0</v>
      </c>
      <c r="O15" s="65">
        <f t="shared" si="6"/>
        <v>0</v>
      </c>
      <c r="P15" s="65">
        <f t="shared" si="7"/>
        <v>0</v>
      </c>
      <c r="Q15" s="66">
        <f t="shared" si="2"/>
        <v>0</v>
      </c>
      <c r="R15" s="66">
        <f t="shared" si="3"/>
      </c>
      <c r="S15" s="66">
        <f t="shared" si="4"/>
      </c>
    </row>
    <row r="16" spans="1:19" ht="15">
      <c r="A16" s="19"/>
      <c r="B16" s="4"/>
      <c r="C16" s="5"/>
      <c r="D16" s="92">
        <f t="shared" si="0"/>
      </c>
      <c r="E16" s="44">
        <f t="shared" si="1"/>
      </c>
      <c r="F16" s="46">
        <f t="shared" si="8"/>
      </c>
      <c r="G16" s="47"/>
      <c r="H16" s="44"/>
      <c r="I16" s="44"/>
      <c r="J16" s="44"/>
      <c r="K16" s="46"/>
      <c r="L16" s="44"/>
      <c r="M16" s="65">
        <f t="shared" si="5"/>
      </c>
      <c r="N16" s="65">
        <f t="shared" si="9"/>
        <v>0</v>
      </c>
      <c r="O16" s="65">
        <f t="shared" si="6"/>
        <v>0</v>
      </c>
      <c r="P16" s="65">
        <f t="shared" si="7"/>
        <v>0</v>
      </c>
      <c r="Q16" s="66">
        <f t="shared" si="2"/>
        <v>0</v>
      </c>
      <c r="R16" s="66">
        <f t="shared" si="3"/>
      </c>
      <c r="S16" s="66">
        <f t="shared" si="4"/>
      </c>
    </row>
    <row r="17" spans="1:19" ht="15">
      <c r="A17" s="19"/>
      <c r="B17" s="4"/>
      <c r="C17" s="5"/>
      <c r="D17" s="92">
        <f t="shared" si="0"/>
      </c>
      <c r="E17" s="44">
        <f t="shared" si="1"/>
      </c>
      <c r="F17" s="46">
        <f t="shared" si="8"/>
      </c>
      <c r="G17" s="47"/>
      <c r="H17" s="44"/>
      <c r="I17" s="44"/>
      <c r="J17" s="44"/>
      <c r="K17" s="46"/>
      <c r="L17" s="44"/>
      <c r="M17" s="65">
        <f t="shared" si="5"/>
      </c>
      <c r="N17" s="65">
        <f t="shared" si="9"/>
        <v>0</v>
      </c>
      <c r="O17" s="65">
        <f t="shared" si="6"/>
        <v>0</v>
      </c>
      <c r="P17" s="65">
        <f t="shared" si="7"/>
        <v>0</v>
      </c>
      <c r="Q17" s="66">
        <f t="shared" si="2"/>
        <v>0</v>
      </c>
      <c r="R17" s="66">
        <f t="shared" si="3"/>
      </c>
      <c r="S17" s="66">
        <f t="shared" si="4"/>
      </c>
    </row>
    <row r="18" spans="1:19" ht="15">
      <c r="A18" s="19"/>
      <c r="B18" s="4"/>
      <c r="C18" s="5"/>
      <c r="D18" s="92">
        <f t="shared" si="0"/>
      </c>
      <c r="E18" s="44">
        <f t="shared" si="1"/>
      </c>
      <c r="F18" s="46">
        <f t="shared" si="8"/>
      </c>
      <c r="G18" s="47"/>
      <c r="H18" s="44"/>
      <c r="I18" s="44"/>
      <c r="J18" s="44"/>
      <c r="K18" s="46"/>
      <c r="L18" s="44"/>
      <c r="M18" s="65">
        <f t="shared" si="5"/>
      </c>
      <c r="N18" s="65">
        <f t="shared" si="9"/>
        <v>0</v>
      </c>
      <c r="O18" s="65">
        <f t="shared" si="6"/>
        <v>0</v>
      </c>
      <c r="P18" s="65">
        <f t="shared" si="7"/>
        <v>0</v>
      </c>
      <c r="Q18" s="66">
        <f t="shared" si="2"/>
        <v>0</v>
      </c>
      <c r="R18" s="66">
        <f t="shared" si="3"/>
      </c>
      <c r="S18" s="66">
        <f t="shared" si="4"/>
      </c>
    </row>
    <row r="19" spans="1:19" ht="15">
      <c r="A19" s="19"/>
      <c r="B19" s="4"/>
      <c r="C19" s="5"/>
      <c r="D19" s="92">
        <f t="shared" si="0"/>
      </c>
      <c r="E19" s="44">
        <f t="shared" si="1"/>
      </c>
      <c r="F19" s="46">
        <f t="shared" si="8"/>
      </c>
      <c r="G19" s="47"/>
      <c r="H19" s="44"/>
      <c r="I19" s="44"/>
      <c r="J19" s="44"/>
      <c r="K19" s="46"/>
      <c r="L19" s="44"/>
      <c r="M19" s="65">
        <f t="shared" si="5"/>
      </c>
      <c r="N19" s="65">
        <f t="shared" si="9"/>
        <v>0</v>
      </c>
      <c r="O19" s="65">
        <f t="shared" si="6"/>
        <v>0</v>
      </c>
      <c r="P19" s="65">
        <f t="shared" si="7"/>
        <v>0</v>
      </c>
      <c r="Q19" s="66">
        <f t="shared" si="2"/>
        <v>0</v>
      </c>
      <c r="R19" s="66">
        <f t="shared" si="3"/>
      </c>
      <c r="S19" s="66">
        <f t="shared" si="4"/>
      </c>
    </row>
    <row r="20" spans="1:19" ht="15">
      <c r="A20" s="19"/>
      <c r="B20" s="4"/>
      <c r="C20" s="5"/>
      <c r="D20" s="92">
        <f t="shared" si="0"/>
      </c>
      <c r="E20" s="44">
        <f t="shared" si="1"/>
      </c>
      <c r="F20" s="46">
        <f t="shared" si="8"/>
      </c>
      <c r="G20" s="47"/>
      <c r="H20" s="44"/>
      <c r="I20" s="44"/>
      <c r="J20" s="44"/>
      <c r="K20" s="46"/>
      <c r="L20" s="44"/>
      <c r="M20" s="65">
        <f t="shared" si="5"/>
      </c>
      <c r="N20" s="65">
        <f t="shared" si="9"/>
        <v>0</v>
      </c>
      <c r="O20" s="65">
        <f t="shared" si="6"/>
        <v>0</v>
      </c>
      <c r="P20" s="65">
        <f t="shared" si="7"/>
        <v>0</v>
      </c>
      <c r="Q20" s="66">
        <f t="shared" si="2"/>
        <v>0</v>
      </c>
      <c r="R20" s="66">
        <f t="shared" si="3"/>
      </c>
      <c r="S20" s="66">
        <f t="shared" si="4"/>
      </c>
    </row>
    <row r="21" spans="1:19" ht="15">
      <c r="A21" s="19"/>
      <c r="B21" s="4"/>
      <c r="C21" s="5"/>
      <c r="D21" s="92">
        <f t="shared" si="0"/>
      </c>
      <c r="E21" s="44">
        <f t="shared" si="1"/>
      </c>
      <c r="F21" s="46">
        <f t="shared" si="8"/>
      </c>
      <c r="G21" s="47"/>
      <c r="H21" s="44"/>
      <c r="I21" s="44"/>
      <c r="J21" s="44"/>
      <c r="K21" s="46"/>
      <c r="L21" s="44"/>
      <c r="M21" s="65">
        <f t="shared" si="5"/>
      </c>
      <c r="N21" s="65">
        <f t="shared" si="9"/>
        <v>0</v>
      </c>
      <c r="O21" s="65">
        <f t="shared" si="6"/>
        <v>0</v>
      </c>
      <c r="P21" s="65">
        <f t="shared" si="7"/>
        <v>0</v>
      </c>
      <c r="Q21" s="66">
        <f t="shared" si="2"/>
        <v>0</v>
      </c>
      <c r="R21" s="66">
        <f t="shared" si="3"/>
      </c>
      <c r="S21" s="66">
        <f t="shared" si="4"/>
      </c>
    </row>
    <row r="22" spans="1:19" ht="15">
      <c r="A22" s="19"/>
      <c r="B22" s="4"/>
      <c r="C22" s="5"/>
      <c r="D22" s="92">
        <f t="shared" si="0"/>
      </c>
      <c r="E22" s="44">
        <f t="shared" si="1"/>
      </c>
      <c r="F22" s="46">
        <f t="shared" si="8"/>
      </c>
      <c r="G22" s="47"/>
      <c r="H22" s="44"/>
      <c r="I22" s="44"/>
      <c r="J22" s="44"/>
      <c r="K22" s="46"/>
      <c r="L22" s="44"/>
      <c r="M22" s="65">
        <f t="shared" si="5"/>
      </c>
      <c r="N22" s="65">
        <f t="shared" si="9"/>
        <v>0</v>
      </c>
      <c r="O22" s="65">
        <f t="shared" si="6"/>
        <v>0</v>
      </c>
      <c r="P22" s="65">
        <f t="shared" si="7"/>
        <v>0</v>
      </c>
      <c r="Q22" s="66">
        <f t="shared" si="2"/>
        <v>0</v>
      </c>
      <c r="R22" s="66">
        <f t="shared" si="3"/>
      </c>
      <c r="S22" s="66">
        <f t="shared" si="4"/>
      </c>
    </row>
    <row r="23" spans="1:19" ht="15">
      <c r="A23" s="19"/>
      <c r="B23" s="4"/>
      <c r="C23" s="5"/>
      <c r="D23" s="92">
        <f t="shared" si="0"/>
      </c>
      <c r="E23" s="44">
        <f t="shared" si="1"/>
      </c>
      <c r="F23" s="46">
        <f t="shared" si="8"/>
      </c>
      <c r="G23" s="47"/>
      <c r="H23" s="44"/>
      <c r="I23" s="44"/>
      <c r="J23" s="44"/>
      <c r="K23" s="46"/>
      <c r="L23" s="44"/>
      <c r="M23" s="65">
        <f t="shared" si="5"/>
      </c>
      <c r="N23" s="65">
        <f t="shared" si="9"/>
        <v>0</v>
      </c>
      <c r="O23" s="65">
        <f t="shared" si="6"/>
        <v>0</v>
      </c>
      <c r="P23" s="65">
        <f t="shared" si="7"/>
        <v>0</v>
      </c>
      <c r="Q23" s="66">
        <f t="shared" si="2"/>
        <v>0</v>
      </c>
      <c r="R23" s="66">
        <f t="shared" si="3"/>
      </c>
      <c r="S23" s="66">
        <f t="shared" si="4"/>
      </c>
    </row>
    <row r="24" spans="1:19" ht="15">
      <c r="A24" s="19"/>
      <c r="B24" s="4"/>
      <c r="C24" s="5"/>
      <c r="D24" s="92">
        <f t="shared" si="0"/>
      </c>
      <c r="E24" s="44">
        <f t="shared" si="1"/>
      </c>
      <c r="F24" s="46">
        <f t="shared" si="8"/>
      </c>
      <c r="G24" s="47"/>
      <c r="H24" s="44"/>
      <c r="I24" s="44"/>
      <c r="J24" s="44"/>
      <c r="K24" s="46"/>
      <c r="L24" s="44"/>
      <c r="M24" s="65">
        <f t="shared" si="5"/>
      </c>
      <c r="N24" s="65">
        <f t="shared" si="9"/>
        <v>0</v>
      </c>
      <c r="O24" s="65">
        <f t="shared" si="6"/>
        <v>0</v>
      </c>
      <c r="P24" s="65">
        <f t="shared" si="7"/>
        <v>0</v>
      </c>
      <c r="Q24" s="66">
        <f t="shared" si="2"/>
        <v>0</v>
      </c>
      <c r="R24" s="66">
        <f t="shared" si="3"/>
      </c>
      <c r="S24" s="66">
        <f t="shared" si="4"/>
      </c>
    </row>
    <row r="25" spans="1:19" ht="15">
      <c r="A25" s="19"/>
      <c r="B25" s="4"/>
      <c r="C25" s="5"/>
      <c r="D25" s="92">
        <f t="shared" si="0"/>
      </c>
      <c r="E25" s="44">
        <f t="shared" si="1"/>
      </c>
      <c r="F25" s="46">
        <f t="shared" si="8"/>
      </c>
      <c r="G25" s="47"/>
      <c r="H25" s="44"/>
      <c r="I25" s="44"/>
      <c r="J25" s="44"/>
      <c r="K25" s="46"/>
      <c r="L25" s="44"/>
      <c r="M25" s="65">
        <f t="shared" si="5"/>
      </c>
      <c r="N25" s="65">
        <f t="shared" si="9"/>
        <v>0</v>
      </c>
      <c r="O25" s="65">
        <f t="shared" si="6"/>
        <v>0</v>
      </c>
      <c r="P25" s="65">
        <f t="shared" si="7"/>
        <v>0</v>
      </c>
      <c r="Q25" s="66">
        <f t="shared" si="2"/>
        <v>0</v>
      </c>
      <c r="R25" s="66">
        <f t="shared" si="3"/>
      </c>
      <c r="S25" s="66">
        <f t="shared" si="4"/>
      </c>
    </row>
    <row r="26" spans="1:19" ht="15">
      <c r="A26" s="19"/>
      <c r="B26" s="4"/>
      <c r="C26" s="5"/>
      <c r="D26" s="92">
        <f t="shared" si="0"/>
      </c>
      <c r="E26" s="44">
        <f t="shared" si="1"/>
      </c>
      <c r="F26" s="46">
        <f t="shared" si="8"/>
      </c>
      <c r="G26" s="47"/>
      <c r="H26" s="44"/>
      <c r="I26" s="44"/>
      <c r="J26" s="44"/>
      <c r="K26" s="46"/>
      <c r="L26" s="44"/>
      <c r="M26" s="65">
        <f t="shared" si="5"/>
      </c>
      <c r="N26" s="65">
        <f t="shared" si="9"/>
        <v>0</v>
      </c>
      <c r="O26" s="65">
        <f t="shared" si="6"/>
        <v>0</v>
      </c>
      <c r="P26" s="65">
        <f t="shared" si="7"/>
        <v>0</v>
      </c>
      <c r="Q26" s="66">
        <f t="shared" si="2"/>
        <v>0</v>
      </c>
      <c r="R26" s="66">
        <f t="shared" si="3"/>
      </c>
      <c r="S26" s="66">
        <f t="shared" si="4"/>
      </c>
    </row>
    <row r="27" spans="1:19" ht="15">
      <c r="A27" s="19"/>
      <c r="B27" s="4"/>
      <c r="C27" s="5"/>
      <c r="D27" s="92">
        <f t="shared" si="0"/>
      </c>
      <c r="E27" s="44">
        <f t="shared" si="1"/>
      </c>
      <c r="F27" s="46">
        <f t="shared" si="8"/>
      </c>
      <c r="G27" s="47"/>
      <c r="H27" s="44"/>
      <c r="I27" s="44"/>
      <c r="J27" s="44"/>
      <c r="K27" s="46"/>
      <c r="L27" s="44"/>
      <c r="M27" s="65">
        <f t="shared" si="5"/>
      </c>
      <c r="N27" s="65">
        <f t="shared" si="9"/>
        <v>0</v>
      </c>
      <c r="O27" s="65">
        <f t="shared" si="6"/>
        <v>0</v>
      </c>
      <c r="P27" s="65">
        <f t="shared" si="7"/>
        <v>0</v>
      </c>
      <c r="Q27" s="66">
        <f t="shared" si="2"/>
        <v>0</v>
      </c>
      <c r="R27" s="66">
        <f t="shared" si="3"/>
      </c>
      <c r="S27" s="66">
        <f t="shared" si="4"/>
      </c>
    </row>
    <row r="28" spans="1:19" ht="15">
      <c r="A28" s="19"/>
      <c r="B28" s="4"/>
      <c r="C28" s="5"/>
      <c r="D28" s="92">
        <f t="shared" si="0"/>
      </c>
      <c r="E28" s="44">
        <f t="shared" si="1"/>
      </c>
      <c r="F28" s="46">
        <f t="shared" si="8"/>
      </c>
      <c r="G28" s="47"/>
      <c r="H28" s="44"/>
      <c r="I28" s="44"/>
      <c r="J28" s="44"/>
      <c r="K28" s="46"/>
      <c r="L28" s="44"/>
      <c r="M28" s="65">
        <f t="shared" si="5"/>
      </c>
      <c r="N28" s="65">
        <f t="shared" si="9"/>
        <v>0</v>
      </c>
      <c r="O28" s="65">
        <f t="shared" si="6"/>
        <v>0</v>
      </c>
      <c r="P28" s="65">
        <f t="shared" si="7"/>
        <v>0</v>
      </c>
      <c r="Q28" s="66">
        <f t="shared" si="2"/>
        <v>0</v>
      </c>
      <c r="R28" s="66">
        <f t="shared" si="3"/>
      </c>
      <c r="S28" s="66">
        <f t="shared" si="4"/>
      </c>
    </row>
    <row r="29" spans="1:19" ht="15">
      <c r="A29" s="19"/>
      <c r="B29" s="4"/>
      <c r="C29" s="5"/>
      <c r="D29" s="92">
        <f t="shared" si="0"/>
      </c>
      <c r="E29" s="44">
        <f t="shared" si="1"/>
      </c>
      <c r="F29" s="46">
        <f t="shared" si="8"/>
      </c>
      <c r="G29" s="47"/>
      <c r="H29" s="44"/>
      <c r="I29" s="44"/>
      <c r="J29" s="44"/>
      <c r="K29" s="46"/>
      <c r="L29" s="44"/>
      <c r="M29" s="65">
        <f t="shared" si="5"/>
      </c>
      <c r="N29" s="65">
        <f t="shared" si="9"/>
        <v>0</v>
      </c>
      <c r="O29" s="65">
        <f t="shared" si="6"/>
        <v>0</v>
      </c>
      <c r="P29" s="65">
        <f t="shared" si="7"/>
        <v>0</v>
      </c>
      <c r="Q29" s="66">
        <f t="shared" si="2"/>
        <v>0</v>
      </c>
      <c r="R29" s="66">
        <f t="shared" si="3"/>
      </c>
      <c r="S29" s="66">
        <f t="shared" si="4"/>
      </c>
    </row>
    <row r="30" spans="1:19" ht="15">
      <c r="A30" s="19"/>
      <c r="B30" s="4"/>
      <c r="C30" s="5"/>
      <c r="D30" s="92">
        <f t="shared" si="0"/>
      </c>
      <c r="E30" s="44">
        <f t="shared" si="1"/>
      </c>
      <c r="F30" s="46">
        <f t="shared" si="8"/>
      </c>
      <c r="G30" s="47"/>
      <c r="H30" s="44"/>
      <c r="I30" s="44"/>
      <c r="J30" s="44"/>
      <c r="K30" s="46"/>
      <c r="L30" s="44"/>
      <c r="M30" s="65">
        <f t="shared" si="5"/>
      </c>
      <c r="N30" s="65">
        <f t="shared" si="9"/>
        <v>0</v>
      </c>
      <c r="O30" s="65">
        <f t="shared" si="6"/>
        <v>0</v>
      </c>
      <c r="P30" s="65">
        <f t="shared" si="7"/>
        <v>0</v>
      </c>
      <c r="Q30" s="66">
        <f t="shared" si="2"/>
        <v>0</v>
      </c>
      <c r="R30" s="66">
        <f t="shared" si="3"/>
      </c>
      <c r="S30" s="66">
        <f t="shared" si="4"/>
      </c>
    </row>
    <row r="31" spans="1:19" ht="15">
      <c r="A31" s="19"/>
      <c r="B31" s="4"/>
      <c r="C31" s="5"/>
      <c r="D31" s="92">
        <f t="shared" si="0"/>
      </c>
      <c r="E31" s="44">
        <f t="shared" si="1"/>
      </c>
      <c r="F31" s="46">
        <f t="shared" si="8"/>
      </c>
      <c r="G31" s="47"/>
      <c r="H31" s="44"/>
      <c r="I31" s="44"/>
      <c r="J31" s="44"/>
      <c r="K31" s="46"/>
      <c r="L31" s="44"/>
      <c r="M31" s="65">
        <f t="shared" si="5"/>
      </c>
      <c r="N31" s="65">
        <f t="shared" si="9"/>
        <v>0</v>
      </c>
      <c r="O31" s="65">
        <f t="shared" si="6"/>
        <v>0</v>
      </c>
      <c r="P31" s="65">
        <f t="shared" si="7"/>
        <v>0</v>
      </c>
      <c r="Q31" s="66">
        <f t="shared" si="2"/>
        <v>0</v>
      </c>
      <c r="R31" s="66">
        <f t="shared" si="3"/>
      </c>
      <c r="S31" s="66">
        <f t="shared" si="4"/>
      </c>
    </row>
    <row r="32" spans="1:19" ht="15">
      <c r="A32" s="19"/>
      <c r="B32" s="4"/>
      <c r="C32" s="5"/>
      <c r="D32" s="92">
        <f t="shared" si="0"/>
      </c>
      <c r="E32" s="44">
        <f t="shared" si="1"/>
      </c>
      <c r="F32" s="46">
        <f t="shared" si="8"/>
      </c>
      <c r="G32" s="47"/>
      <c r="H32" s="44"/>
      <c r="I32" s="44"/>
      <c r="J32" s="44"/>
      <c r="K32" s="46"/>
      <c r="L32" s="44"/>
      <c r="M32" s="65">
        <f t="shared" si="5"/>
      </c>
      <c r="N32" s="65">
        <f t="shared" si="9"/>
        <v>0</v>
      </c>
      <c r="O32" s="65">
        <f t="shared" si="6"/>
        <v>0</v>
      </c>
      <c r="P32" s="65">
        <f t="shared" si="7"/>
        <v>0</v>
      </c>
      <c r="Q32" s="66">
        <f t="shared" si="2"/>
        <v>0</v>
      </c>
      <c r="R32" s="66">
        <f t="shared" si="3"/>
      </c>
      <c r="S32" s="66">
        <f t="shared" si="4"/>
      </c>
    </row>
    <row r="33" spans="1:19" ht="15">
      <c r="A33" s="19"/>
      <c r="B33" s="4"/>
      <c r="C33" s="5"/>
      <c r="D33" s="92">
        <f t="shared" si="0"/>
      </c>
      <c r="E33" s="44">
        <f t="shared" si="1"/>
      </c>
      <c r="F33" s="46">
        <f t="shared" si="8"/>
      </c>
      <c r="G33" s="47"/>
      <c r="H33" s="44"/>
      <c r="I33" s="44"/>
      <c r="J33" s="44"/>
      <c r="K33" s="46"/>
      <c r="L33" s="44"/>
      <c r="M33" s="65">
        <f t="shared" si="5"/>
      </c>
      <c r="N33" s="65">
        <f t="shared" si="9"/>
        <v>0</v>
      </c>
      <c r="O33" s="65">
        <f t="shared" si="6"/>
        <v>0</v>
      </c>
      <c r="P33" s="65">
        <f t="shared" si="7"/>
        <v>0</v>
      </c>
      <c r="Q33" s="66">
        <f t="shared" si="2"/>
        <v>0</v>
      </c>
      <c r="R33" s="66">
        <f t="shared" si="3"/>
      </c>
      <c r="S33" s="66">
        <f t="shared" si="4"/>
      </c>
    </row>
    <row r="34" spans="1:19" ht="15">
      <c r="A34" s="20"/>
      <c r="B34" s="6"/>
      <c r="C34" s="7"/>
      <c r="D34" s="93">
        <f t="shared" si="0"/>
      </c>
      <c r="E34" s="38">
        <f t="shared" si="1"/>
      </c>
      <c r="F34" s="49">
        <f>IF(C34="","",IF(N34&gt;5,$N$38,IF(O34&gt;5,$N$39,IF(P34&gt;5,$N$40,$N$37))))</f>
      </c>
      <c r="G34" s="50"/>
      <c r="H34" s="38"/>
      <c r="I34" s="38"/>
      <c r="J34" s="38"/>
      <c r="K34" s="49"/>
      <c r="L34" s="44"/>
      <c r="M34" s="65">
        <f t="shared" si="5"/>
      </c>
      <c r="N34" s="65">
        <f t="shared" si="9"/>
        <v>0</v>
      </c>
      <c r="O34" s="65">
        <f t="shared" si="6"/>
        <v>0</v>
      </c>
      <c r="P34" s="65">
        <f t="shared" si="7"/>
        <v>0</v>
      </c>
      <c r="Q34" s="66">
        <f t="shared" si="2"/>
        <v>0</v>
      </c>
      <c r="R34" s="66">
        <f t="shared" si="3"/>
      </c>
      <c r="S34" s="66">
        <f t="shared" si="4"/>
      </c>
    </row>
    <row r="35" spans="1:12" ht="15">
      <c r="A35" s="51"/>
      <c r="B35" s="35"/>
      <c r="C35" s="52"/>
      <c r="D35" s="52"/>
      <c r="E35" s="44"/>
      <c r="F35" s="44"/>
      <c r="G35" s="44"/>
      <c r="H35" s="44"/>
      <c r="I35" s="44"/>
      <c r="J35" s="44"/>
      <c r="K35" s="44"/>
      <c r="L35" s="44"/>
    </row>
    <row r="36" spans="1:13" ht="15">
      <c r="A36" s="51"/>
      <c r="B36" s="35"/>
      <c r="C36" s="52"/>
      <c r="D36" s="52"/>
      <c r="E36" s="44"/>
      <c r="F36" s="44"/>
      <c r="G36" s="44"/>
      <c r="H36" s="44"/>
      <c r="I36" s="44"/>
      <c r="J36" s="44"/>
      <c r="K36" s="44"/>
      <c r="L36" s="53"/>
      <c r="M36" s="64" t="s">
        <v>12</v>
      </c>
    </row>
    <row r="37" spans="1:14" ht="15">
      <c r="A37" s="51"/>
      <c r="B37" s="35"/>
      <c r="C37" s="52"/>
      <c r="D37" s="52"/>
      <c r="E37" s="44"/>
      <c r="F37" s="44"/>
      <c r="G37" s="44"/>
      <c r="H37" s="44"/>
      <c r="I37" s="44"/>
      <c r="J37" s="44"/>
      <c r="K37" s="44"/>
      <c r="L37" s="53"/>
      <c r="M37" s="62">
        <v>0</v>
      </c>
      <c r="N37" s="62" t="s">
        <v>13</v>
      </c>
    </row>
    <row r="38" spans="1:14" ht="15">
      <c r="A38" s="54"/>
      <c r="C38" s="55"/>
      <c r="D38" s="55"/>
      <c r="E38" s="53"/>
      <c r="F38" s="53"/>
      <c r="G38" s="53"/>
      <c r="H38" s="53"/>
      <c r="I38" s="53"/>
      <c r="J38" s="53"/>
      <c r="K38" s="53"/>
      <c r="L38" s="53"/>
      <c r="M38" s="62">
        <v>1</v>
      </c>
      <c r="N38" s="62" t="s">
        <v>14</v>
      </c>
    </row>
    <row r="39" spans="1:14" ht="15">
      <c r="A39" s="54"/>
      <c r="C39" s="55"/>
      <c r="D39" s="55"/>
      <c r="E39" s="53"/>
      <c r="F39" s="53"/>
      <c r="G39" s="53"/>
      <c r="H39" s="53"/>
      <c r="I39" s="53"/>
      <c r="J39" s="53"/>
      <c r="K39" s="53"/>
      <c r="L39" s="53"/>
      <c r="M39" s="62">
        <v>2</v>
      </c>
      <c r="N39" s="62" t="s">
        <v>15</v>
      </c>
    </row>
    <row r="40" spans="1:14" ht="15">
      <c r="A40" s="54"/>
      <c r="C40" s="55"/>
      <c r="D40" s="55"/>
      <c r="E40" s="53"/>
      <c r="F40" s="53"/>
      <c r="G40" s="53"/>
      <c r="H40" s="53"/>
      <c r="I40" s="53"/>
      <c r="J40" s="53"/>
      <c r="K40" s="53"/>
      <c r="L40" s="53"/>
      <c r="M40" s="62">
        <v>3</v>
      </c>
      <c r="N40" s="62" t="s">
        <v>16</v>
      </c>
    </row>
    <row r="41" spans="1:12" ht="15">
      <c r="A41" s="54"/>
      <c r="C41" s="55"/>
      <c r="D41" s="55"/>
      <c r="E41" s="53"/>
      <c r="F41" s="53"/>
      <c r="G41" s="53"/>
      <c r="H41" s="53"/>
      <c r="I41" s="53"/>
      <c r="J41" s="53"/>
      <c r="K41" s="53"/>
      <c r="L41" s="53"/>
    </row>
    <row r="42" spans="1:12" ht="15">
      <c r="A42" s="54"/>
      <c r="C42" s="55"/>
      <c r="D42" s="55"/>
      <c r="E42" s="53"/>
      <c r="F42" s="53"/>
      <c r="G42" s="53"/>
      <c r="H42" s="53"/>
      <c r="I42" s="53"/>
      <c r="J42" s="53"/>
      <c r="K42" s="53"/>
      <c r="L42" s="53"/>
    </row>
  </sheetData>
  <sheetProtection sheet="1" objects="1" scenarios="1"/>
  <mergeCells count="1">
    <mergeCell ref="C3:D3"/>
  </mergeCells>
  <conditionalFormatting sqref="F10:L42">
    <cfRule type="cellIs" priority="1" dxfId="0" operator="equal" stopIfTrue="1">
      <formula>"gleiches Vorzeichen"</formula>
    </cfRule>
    <cfRule type="cellIs" priority="2" dxfId="0" operator="equal" stopIfTrue="1">
      <formula>"Tendenz steigend"</formula>
    </cfRule>
    <cfRule type="cellIs" priority="3" dxfId="0" operator="equal" stopIfTrue="1">
      <formula>"Tendenz fallend"</formula>
    </cfRule>
  </conditionalFormatting>
  <conditionalFormatting sqref="E10:E42">
    <cfRule type="cellIs" priority="4" dxfId="0" operator="equal" stopIfTrue="1">
      <formula>"überschritten"</formula>
    </cfRule>
    <cfRule type="cellIs" priority="5" dxfId="0" operator="equal" stopIfTrue="1">
      <formula>"unterschritten"</formula>
    </cfRule>
  </conditionalFormatting>
  <printOptions/>
  <pageMargins left="0.3937007874015748" right="0.3937007874015748" top="0.7874015748031497" bottom="0.7874015748031497" header="0.5118110236220472" footer="0.5118110236220472"/>
  <pageSetup fitToHeight="1" fitToWidth="1" horizontalDpi="600" verticalDpi="600" orientation="landscape" paperSize="9" scale="86" r:id="rId4"/>
  <headerFooter alignWithMargins="0">
    <oddFooter>&amp;L&amp;9&amp;D</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Tabelle5">
    <pageSetUpPr fitToPage="1"/>
  </sheetPr>
  <dimension ref="A1:S42"/>
  <sheetViews>
    <sheetView showRowColHeaders="0" workbookViewId="0" topLeftCell="A1">
      <selection activeCell="A10" sqref="A10"/>
    </sheetView>
  </sheetViews>
  <sheetFormatPr defaultColWidth="11.00390625" defaultRowHeight="14.25"/>
  <cols>
    <col min="1" max="1" width="10.375" style="34" customWidth="1"/>
    <col min="2" max="2" width="9.375" style="34" customWidth="1"/>
    <col min="3" max="3" width="10.375" style="34" customWidth="1"/>
    <col min="4" max="4" width="12.625" style="34" customWidth="1"/>
    <col min="5" max="5" width="16.125" style="34" customWidth="1"/>
    <col min="6" max="6" width="19.00390625" style="34" customWidth="1"/>
    <col min="7" max="7" width="14.75390625" style="34" customWidth="1"/>
    <col min="8" max="11" width="13.75390625" style="34" customWidth="1"/>
    <col min="12" max="12" width="8.625" style="34" customWidth="1"/>
    <col min="13" max="13" width="12.375" style="62" customWidth="1"/>
    <col min="14" max="14" width="18.00390625" style="62" customWidth="1"/>
    <col min="15" max="15" width="15.625" style="62" customWidth="1"/>
    <col min="16" max="16" width="14.00390625" style="62" customWidth="1"/>
    <col min="17" max="17" width="11.00390625" style="62" customWidth="1"/>
    <col min="18" max="18" width="9.25390625" style="62" customWidth="1"/>
    <col min="19" max="19" width="9.75390625" style="62" customWidth="1"/>
    <col min="20" max="16384" width="11.00390625" style="34" customWidth="1"/>
  </cols>
  <sheetData>
    <row r="1" spans="1:19" s="33" customFormat="1" ht="21">
      <c r="A1" s="31" t="s">
        <v>86</v>
      </c>
      <c r="B1" s="31"/>
      <c r="C1" s="31"/>
      <c r="D1" s="31"/>
      <c r="E1" s="31"/>
      <c r="F1" s="31"/>
      <c r="G1" s="31"/>
      <c r="H1" s="31"/>
      <c r="I1" s="31"/>
      <c r="J1" s="31"/>
      <c r="K1" s="31"/>
      <c r="L1" s="32"/>
      <c r="M1" s="60" t="s">
        <v>22</v>
      </c>
      <c r="N1" s="61"/>
      <c r="O1" s="61"/>
      <c r="P1" s="61"/>
      <c r="Q1" s="61"/>
      <c r="R1" s="61"/>
      <c r="S1" s="61"/>
    </row>
    <row r="2" spans="11:12" ht="14.25">
      <c r="K2" s="35"/>
      <c r="L2" s="35"/>
    </row>
    <row r="3" spans="1:12" ht="15">
      <c r="A3" s="36" t="s">
        <v>71</v>
      </c>
      <c r="C3" s="130"/>
      <c r="D3" s="131"/>
      <c r="K3" s="35"/>
      <c r="L3" s="35"/>
    </row>
    <row r="4" spans="1:12" ht="15">
      <c r="A4" s="36" t="s">
        <v>20</v>
      </c>
      <c r="C4" s="123"/>
      <c r="D4" s="34" t="s">
        <v>24</v>
      </c>
      <c r="E4" s="36" t="s">
        <v>43</v>
      </c>
      <c r="K4" s="35"/>
      <c r="L4" s="35"/>
    </row>
    <row r="5" spans="1:12" ht="14.25">
      <c r="A5" s="34" t="s">
        <v>6</v>
      </c>
      <c r="C5" s="122">
        <f>IF(Soll_Pges_ab="","",Soll_Pges_ab+Soll_Pges_ab*0.1)</f>
      </c>
      <c r="D5" s="34" t="s">
        <v>24</v>
      </c>
      <c r="E5" s="34" t="s">
        <v>44</v>
      </c>
      <c r="K5" s="35"/>
      <c r="L5" s="35"/>
    </row>
    <row r="6" spans="1:19" ht="14.25">
      <c r="A6" s="34" t="s">
        <v>7</v>
      </c>
      <c r="C6" s="122">
        <f>IF(Soll_Pges_ab="","",Soll_Pges_ab-Soll_Pges_ab*0.1)</f>
      </c>
      <c r="D6" s="34" t="s">
        <v>24</v>
      </c>
      <c r="K6" s="35"/>
      <c r="L6" s="35"/>
      <c r="N6" s="63"/>
      <c r="O6" s="63"/>
      <c r="P6" s="63"/>
      <c r="Q6" s="63"/>
      <c r="R6" s="63"/>
      <c r="S6" s="63"/>
    </row>
    <row r="7" spans="11:12" ht="14.25">
      <c r="K7" s="35"/>
      <c r="L7" s="35"/>
    </row>
    <row r="8" spans="11:17" ht="15">
      <c r="K8" s="35"/>
      <c r="L8" s="35"/>
      <c r="M8" s="64" t="s">
        <v>21</v>
      </c>
      <c r="Q8" s="64" t="s">
        <v>23</v>
      </c>
    </row>
    <row r="9" spans="1:19" s="36" customFormat="1" ht="15">
      <c r="A9" s="38" t="s">
        <v>1</v>
      </c>
      <c r="B9" s="38" t="s">
        <v>65</v>
      </c>
      <c r="C9" s="38" t="s">
        <v>2</v>
      </c>
      <c r="D9" s="38" t="s">
        <v>3</v>
      </c>
      <c r="E9" s="38" t="s">
        <v>4</v>
      </c>
      <c r="F9" s="38" t="s">
        <v>5</v>
      </c>
      <c r="K9" s="39"/>
      <c r="L9" s="39"/>
      <c r="M9" s="65" t="s">
        <v>9</v>
      </c>
      <c r="N9" s="65" t="s">
        <v>8</v>
      </c>
      <c r="O9" s="65" t="s">
        <v>10</v>
      </c>
      <c r="P9" s="65" t="s">
        <v>11</v>
      </c>
      <c r="Q9" s="65" t="s">
        <v>17</v>
      </c>
      <c r="R9" s="65" t="s">
        <v>18</v>
      </c>
      <c r="S9" s="65" t="s">
        <v>19</v>
      </c>
    </row>
    <row r="10" spans="1:19" ht="20.25" customHeight="1">
      <c r="A10" s="18"/>
      <c r="B10" s="2"/>
      <c r="C10" s="119"/>
      <c r="D10" s="124">
        <f aca="true" t="shared" si="0" ref="D10:D34">IF(C10="","",C10-Soll_Pges_ab)</f>
      </c>
      <c r="E10" s="41">
        <f aca="true" t="shared" si="1" ref="E10:E34">IF(D10="","",IF(D10&gt;0.1*Soll_Pges_ab,"überschritten",IF(D10&lt;-0.1*Soll_Pges_ab,"unterschritten","ok")))</f>
      </c>
      <c r="F10" s="42">
        <f>IF(C10="","",IF(N10&gt;5,$N$38,IF(O10&gt;5,$N$39,IF(P10&gt;5,$N$40,$N$37))))</f>
      </c>
      <c r="G10" s="43"/>
      <c r="H10" s="41"/>
      <c r="I10" s="41"/>
      <c r="J10" s="41"/>
      <c r="K10" s="42"/>
      <c r="L10" s="44"/>
      <c r="M10" s="65">
        <f>IF(D10="","",IF(D10=0,0,IF(D10&gt;0,1,-1)))</f>
      </c>
      <c r="N10" s="65">
        <f>IF(M10=0,-1,0)</f>
        <v>0</v>
      </c>
      <c r="O10" s="65">
        <v>0</v>
      </c>
      <c r="P10" s="65">
        <v>0</v>
      </c>
      <c r="Q10" s="66">
        <f aca="true" t="shared" si="2" ref="Q10:Q34">Soll_Pges_ab</f>
        <v>0</v>
      </c>
      <c r="R10" s="66">
        <f aca="true" t="shared" si="3" ref="R10:R34">tol_Pges_ab_o</f>
      </c>
      <c r="S10" s="66">
        <f aca="true" t="shared" si="4" ref="S10:S34">tol_Pges_ab_u</f>
      </c>
    </row>
    <row r="11" spans="1:19" ht="15">
      <c r="A11" s="19"/>
      <c r="B11" s="4"/>
      <c r="C11" s="120"/>
      <c r="D11" s="125">
        <f t="shared" si="0"/>
      </c>
      <c r="E11" s="44">
        <f t="shared" si="1"/>
      </c>
      <c r="F11" s="46">
        <f>IF(C11="","",IF(N11&gt;5,$N$38,IF(O11&gt;5,$N$39,IF(P11&gt;5,$N$40,$N$37))))</f>
      </c>
      <c r="G11" s="47"/>
      <c r="H11" s="44"/>
      <c r="I11" s="44"/>
      <c r="J11" s="44"/>
      <c r="K11" s="46"/>
      <c r="L11" s="44"/>
      <c r="M11" s="65">
        <f aca="true" t="shared" si="5" ref="M11:M34">IF(D11="","",IF(D11=0,0,IF(D11&gt;0,1,-1)))</f>
      </c>
      <c r="N11" s="65">
        <f>IF(M11="",0,IF(M11=0,-1,IF(M11+M10=0,0,N10+1)))</f>
        <v>0</v>
      </c>
      <c r="O11" s="65">
        <f aca="true" t="shared" si="6" ref="O11:O34">IF(M11="",0,IF(D11&gt;=D10,O10+1,0))</f>
        <v>0</v>
      </c>
      <c r="P11" s="65">
        <f aca="true" t="shared" si="7" ref="P11:P34">IF(M11="",0,IF(D11&lt;=D10,P10+1,0))</f>
        <v>0</v>
      </c>
      <c r="Q11" s="66">
        <f t="shared" si="2"/>
        <v>0</v>
      </c>
      <c r="R11" s="66">
        <f t="shared" si="3"/>
      </c>
      <c r="S11" s="66">
        <f t="shared" si="4"/>
      </c>
    </row>
    <row r="12" spans="1:19" ht="15">
      <c r="A12" s="19"/>
      <c r="B12" s="4"/>
      <c r="C12" s="120"/>
      <c r="D12" s="125">
        <f t="shared" si="0"/>
      </c>
      <c r="E12" s="44">
        <f t="shared" si="1"/>
      </c>
      <c r="F12" s="46">
        <f aca="true" t="shared" si="8" ref="F12:F33">IF(C12="","",IF(N12&gt;5,$N$38,IF(O12&gt;5,$N$39,IF(P12&gt;5,$N$40,$N$37))))</f>
      </c>
      <c r="G12" s="47"/>
      <c r="H12" s="44"/>
      <c r="I12" s="44"/>
      <c r="J12" s="44"/>
      <c r="K12" s="46"/>
      <c r="L12" s="44"/>
      <c r="M12" s="65">
        <f t="shared" si="5"/>
      </c>
      <c r="N12" s="65">
        <f aca="true" t="shared" si="9" ref="N12:N34">IF(M12="",0,IF(M12=0,-1,IF(M12+M11=0,0,N11+1)))</f>
        <v>0</v>
      </c>
      <c r="O12" s="65">
        <f t="shared" si="6"/>
        <v>0</v>
      </c>
      <c r="P12" s="65">
        <f t="shared" si="7"/>
        <v>0</v>
      </c>
      <c r="Q12" s="66">
        <f t="shared" si="2"/>
        <v>0</v>
      </c>
      <c r="R12" s="66">
        <f t="shared" si="3"/>
      </c>
      <c r="S12" s="66">
        <f t="shared" si="4"/>
      </c>
    </row>
    <row r="13" spans="1:19" ht="15">
      <c r="A13" s="19"/>
      <c r="B13" s="4"/>
      <c r="C13" s="120"/>
      <c r="D13" s="125">
        <f t="shared" si="0"/>
      </c>
      <c r="E13" s="44">
        <f t="shared" si="1"/>
      </c>
      <c r="F13" s="46">
        <f t="shared" si="8"/>
      </c>
      <c r="G13" s="47"/>
      <c r="H13" s="44"/>
      <c r="I13" s="44"/>
      <c r="J13" s="44"/>
      <c r="K13" s="46"/>
      <c r="L13" s="44"/>
      <c r="M13" s="65">
        <f t="shared" si="5"/>
      </c>
      <c r="N13" s="65">
        <f t="shared" si="9"/>
        <v>0</v>
      </c>
      <c r="O13" s="65">
        <f t="shared" si="6"/>
        <v>0</v>
      </c>
      <c r="P13" s="65">
        <f t="shared" si="7"/>
        <v>0</v>
      </c>
      <c r="Q13" s="66">
        <f t="shared" si="2"/>
        <v>0</v>
      </c>
      <c r="R13" s="66">
        <f t="shared" si="3"/>
      </c>
      <c r="S13" s="66">
        <f t="shared" si="4"/>
      </c>
    </row>
    <row r="14" spans="1:19" ht="15">
      <c r="A14" s="19"/>
      <c r="B14" s="4"/>
      <c r="C14" s="120"/>
      <c r="D14" s="125">
        <f t="shared" si="0"/>
      </c>
      <c r="E14" s="44">
        <f t="shared" si="1"/>
      </c>
      <c r="F14" s="46">
        <f t="shared" si="8"/>
      </c>
      <c r="G14" s="47"/>
      <c r="H14" s="44"/>
      <c r="I14" s="44"/>
      <c r="J14" s="44"/>
      <c r="K14" s="46"/>
      <c r="L14" s="44"/>
      <c r="M14" s="65">
        <f t="shared" si="5"/>
      </c>
      <c r="N14" s="65">
        <f t="shared" si="9"/>
        <v>0</v>
      </c>
      <c r="O14" s="65">
        <f t="shared" si="6"/>
        <v>0</v>
      </c>
      <c r="P14" s="65">
        <f t="shared" si="7"/>
        <v>0</v>
      </c>
      <c r="Q14" s="66">
        <f t="shared" si="2"/>
        <v>0</v>
      </c>
      <c r="R14" s="66">
        <f t="shared" si="3"/>
      </c>
      <c r="S14" s="66">
        <f t="shared" si="4"/>
      </c>
    </row>
    <row r="15" spans="1:19" ht="15">
      <c r="A15" s="19"/>
      <c r="B15" s="4"/>
      <c r="C15" s="120"/>
      <c r="D15" s="125">
        <f t="shared" si="0"/>
      </c>
      <c r="E15" s="44">
        <f t="shared" si="1"/>
      </c>
      <c r="F15" s="46">
        <f t="shared" si="8"/>
      </c>
      <c r="G15" s="47"/>
      <c r="H15" s="44"/>
      <c r="I15" s="44"/>
      <c r="J15" s="44"/>
      <c r="K15" s="46"/>
      <c r="L15" s="44"/>
      <c r="M15" s="65">
        <f t="shared" si="5"/>
      </c>
      <c r="N15" s="65">
        <f t="shared" si="9"/>
        <v>0</v>
      </c>
      <c r="O15" s="65">
        <f t="shared" si="6"/>
        <v>0</v>
      </c>
      <c r="P15" s="65">
        <f t="shared" si="7"/>
        <v>0</v>
      </c>
      <c r="Q15" s="66">
        <f t="shared" si="2"/>
        <v>0</v>
      </c>
      <c r="R15" s="66">
        <f t="shared" si="3"/>
      </c>
      <c r="S15" s="66">
        <f t="shared" si="4"/>
      </c>
    </row>
    <row r="16" spans="1:19" ht="15">
      <c r="A16" s="19"/>
      <c r="B16" s="4"/>
      <c r="C16" s="120"/>
      <c r="D16" s="125">
        <f t="shared" si="0"/>
      </c>
      <c r="E16" s="44">
        <f t="shared" si="1"/>
      </c>
      <c r="F16" s="46">
        <f t="shared" si="8"/>
      </c>
      <c r="G16" s="47"/>
      <c r="H16" s="44"/>
      <c r="I16" s="44"/>
      <c r="J16" s="44"/>
      <c r="K16" s="46"/>
      <c r="L16" s="44"/>
      <c r="M16" s="65">
        <f t="shared" si="5"/>
      </c>
      <c r="N16" s="65">
        <f t="shared" si="9"/>
        <v>0</v>
      </c>
      <c r="O16" s="65">
        <f t="shared" si="6"/>
        <v>0</v>
      </c>
      <c r="P16" s="65">
        <f t="shared" si="7"/>
        <v>0</v>
      </c>
      <c r="Q16" s="66">
        <f t="shared" si="2"/>
        <v>0</v>
      </c>
      <c r="R16" s="66">
        <f t="shared" si="3"/>
      </c>
      <c r="S16" s="66">
        <f t="shared" si="4"/>
      </c>
    </row>
    <row r="17" spans="1:19" ht="15">
      <c r="A17" s="19"/>
      <c r="B17" s="4"/>
      <c r="C17" s="120"/>
      <c r="D17" s="125">
        <f t="shared" si="0"/>
      </c>
      <c r="E17" s="44">
        <f t="shared" si="1"/>
      </c>
      <c r="F17" s="46">
        <f t="shared" si="8"/>
      </c>
      <c r="G17" s="47"/>
      <c r="H17" s="44"/>
      <c r="I17" s="44"/>
      <c r="J17" s="44"/>
      <c r="K17" s="46"/>
      <c r="L17" s="44"/>
      <c r="M17" s="65">
        <f t="shared" si="5"/>
      </c>
      <c r="N17" s="65">
        <f t="shared" si="9"/>
        <v>0</v>
      </c>
      <c r="O17" s="65">
        <f t="shared" si="6"/>
        <v>0</v>
      </c>
      <c r="P17" s="65">
        <f t="shared" si="7"/>
        <v>0</v>
      </c>
      <c r="Q17" s="66">
        <f t="shared" si="2"/>
        <v>0</v>
      </c>
      <c r="R17" s="66">
        <f t="shared" si="3"/>
      </c>
      <c r="S17" s="66">
        <f t="shared" si="4"/>
      </c>
    </row>
    <row r="18" spans="1:19" ht="15">
      <c r="A18" s="19"/>
      <c r="B18" s="4"/>
      <c r="C18" s="120"/>
      <c r="D18" s="125">
        <f t="shared" si="0"/>
      </c>
      <c r="E18" s="44">
        <f t="shared" si="1"/>
      </c>
      <c r="F18" s="46">
        <f t="shared" si="8"/>
      </c>
      <c r="G18" s="47"/>
      <c r="H18" s="44"/>
      <c r="I18" s="44"/>
      <c r="J18" s="44"/>
      <c r="K18" s="46"/>
      <c r="L18" s="44"/>
      <c r="M18" s="65">
        <f t="shared" si="5"/>
      </c>
      <c r="N18" s="65">
        <f t="shared" si="9"/>
        <v>0</v>
      </c>
      <c r="O18" s="65">
        <f t="shared" si="6"/>
        <v>0</v>
      </c>
      <c r="P18" s="65">
        <f t="shared" si="7"/>
        <v>0</v>
      </c>
      <c r="Q18" s="66">
        <f t="shared" si="2"/>
        <v>0</v>
      </c>
      <c r="R18" s="66">
        <f t="shared" si="3"/>
      </c>
      <c r="S18" s="66">
        <f t="shared" si="4"/>
      </c>
    </row>
    <row r="19" spans="1:19" ht="15">
      <c r="A19" s="19"/>
      <c r="B19" s="4"/>
      <c r="C19" s="120"/>
      <c r="D19" s="125">
        <f t="shared" si="0"/>
      </c>
      <c r="E19" s="44">
        <f t="shared" si="1"/>
      </c>
      <c r="F19" s="46">
        <f t="shared" si="8"/>
      </c>
      <c r="G19" s="47"/>
      <c r="H19" s="44"/>
      <c r="I19" s="44"/>
      <c r="J19" s="44"/>
      <c r="K19" s="46"/>
      <c r="L19" s="44"/>
      <c r="M19" s="65">
        <f t="shared" si="5"/>
      </c>
      <c r="N19" s="65">
        <f t="shared" si="9"/>
        <v>0</v>
      </c>
      <c r="O19" s="65">
        <f t="shared" si="6"/>
        <v>0</v>
      </c>
      <c r="P19" s="65">
        <f t="shared" si="7"/>
        <v>0</v>
      </c>
      <c r="Q19" s="66">
        <f t="shared" si="2"/>
        <v>0</v>
      </c>
      <c r="R19" s="66">
        <f t="shared" si="3"/>
      </c>
      <c r="S19" s="66">
        <f t="shared" si="4"/>
      </c>
    </row>
    <row r="20" spans="1:19" ht="15">
      <c r="A20" s="19"/>
      <c r="B20" s="4"/>
      <c r="C20" s="120"/>
      <c r="D20" s="125">
        <f t="shared" si="0"/>
      </c>
      <c r="E20" s="44">
        <f t="shared" si="1"/>
      </c>
      <c r="F20" s="46">
        <f t="shared" si="8"/>
      </c>
      <c r="G20" s="47"/>
      <c r="H20" s="44"/>
      <c r="I20" s="44"/>
      <c r="J20" s="44"/>
      <c r="K20" s="46"/>
      <c r="L20" s="44"/>
      <c r="M20" s="65">
        <f t="shared" si="5"/>
      </c>
      <c r="N20" s="65">
        <f t="shared" si="9"/>
        <v>0</v>
      </c>
      <c r="O20" s="65">
        <f t="shared" si="6"/>
        <v>0</v>
      </c>
      <c r="P20" s="65">
        <f t="shared" si="7"/>
        <v>0</v>
      </c>
      <c r="Q20" s="66">
        <f t="shared" si="2"/>
        <v>0</v>
      </c>
      <c r="R20" s="66">
        <f t="shared" si="3"/>
      </c>
      <c r="S20" s="66">
        <f t="shared" si="4"/>
      </c>
    </row>
    <row r="21" spans="1:19" ht="15">
      <c r="A21" s="19"/>
      <c r="B21" s="4"/>
      <c r="C21" s="120"/>
      <c r="D21" s="125">
        <f t="shared" si="0"/>
      </c>
      <c r="E21" s="44">
        <f t="shared" si="1"/>
      </c>
      <c r="F21" s="46">
        <f t="shared" si="8"/>
      </c>
      <c r="G21" s="47"/>
      <c r="H21" s="44"/>
      <c r="I21" s="44"/>
      <c r="J21" s="44"/>
      <c r="K21" s="46"/>
      <c r="L21" s="44"/>
      <c r="M21" s="65">
        <f t="shared" si="5"/>
      </c>
      <c r="N21" s="65">
        <f t="shared" si="9"/>
        <v>0</v>
      </c>
      <c r="O21" s="65">
        <f t="shared" si="6"/>
        <v>0</v>
      </c>
      <c r="P21" s="65">
        <f t="shared" si="7"/>
        <v>0</v>
      </c>
      <c r="Q21" s="66">
        <f t="shared" si="2"/>
        <v>0</v>
      </c>
      <c r="R21" s="66">
        <f t="shared" si="3"/>
      </c>
      <c r="S21" s="66">
        <f t="shared" si="4"/>
      </c>
    </row>
    <row r="22" spans="1:19" ht="15">
      <c r="A22" s="19"/>
      <c r="B22" s="4"/>
      <c r="C22" s="120"/>
      <c r="D22" s="125">
        <f t="shared" si="0"/>
      </c>
      <c r="E22" s="44">
        <f t="shared" si="1"/>
      </c>
      <c r="F22" s="46">
        <f t="shared" si="8"/>
      </c>
      <c r="G22" s="47"/>
      <c r="H22" s="44"/>
      <c r="I22" s="44"/>
      <c r="J22" s="44"/>
      <c r="K22" s="46"/>
      <c r="L22" s="44"/>
      <c r="M22" s="65">
        <f t="shared" si="5"/>
      </c>
      <c r="N22" s="65">
        <f t="shared" si="9"/>
        <v>0</v>
      </c>
      <c r="O22" s="65">
        <f t="shared" si="6"/>
        <v>0</v>
      </c>
      <c r="P22" s="65">
        <f t="shared" si="7"/>
        <v>0</v>
      </c>
      <c r="Q22" s="66">
        <f t="shared" si="2"/>
        <v>0</v>
      </c>
      <c r="R22" s="66">
        <f t="shared" si="3"/>
      </c>
      <c r="S22" s="66">
        <f t="shared" si="4"/>
      </c>
    </row>
    <row r="23" spans="1:19" ht="15">
      <c r="A23" s="19"/>
      <c r="B23" s="4"/>
      <c r="C23" s="120"/>
      <c r="D23" s="125">
        <f t="shared" si="0"/>
      </c>
      <c r="E23" s="44">
        <f t="shared" si="1"/>
      </c>
      <c r="F23" s="46">
        <f t="shared" si="8"/>
      </c>
      <c r="G23" s="47"/>
      <c r="H23" s="44"/>
      <c r="I23" s="44"/>
      <c r="J23" s="44"/>
      <c r="K23" s="46"/>
      <c r="L23" s="44"/>
      <c r="M23" s="65">
        <f t="shared" si="5"/>
      </c>
      <c r="N23" s="65">
        <f t="shared" si="9"/>
        <v>0</v>
      </c>
      <c r="O23" s="65">
        <f t="shared" si="6"/>
        <v>0</v>
      </c>
      <c r="P23" s="65">
        <f t="shared" si="7"/>
        <v>0</v>
      </c>
      <c r="Q23" s="66">
        <f t="shared" si="2"/>
        <v>0</v>
      </c>
      <c r="R23" s="66">
        <f t="shared" si="3"/>
      </c>
      <c r="S23" s="66">
        <f t="shared" si="4"/>
      </c>
    </row>
    <row r="24" spans="1:19" ht="15">
      <c r="A24" s="19"/>
      <c r="B24" s="4"/>
      <c r="C24" s="120"/>
      <c r="D24" s="125">
        <f t="shared" si="0"/>
      </c>
      <c r="E24" s="44">
        <f t="shared" si="1"/>
      </c>
      <c r="F24" s="46">
        <f t="shared" si="8"/>
      </c>
      <c r="G24" s="47"/>
      <c r="H24" s="44"/>
      <c r="I24" s="44"/>
      <c r="J24" s="44"/>
      <c r="K24" s="46"/>
      <c r="L24" s="44"/>
      <c r="M24" s="65">
        <f t="shared" si="5"/>
      </c>
      <c r="N24" s="65">
        <f t="shared" si="9"/>
        <v>0</v>
      </c>
      <c r="O24" s="65">
        <f t="shared" si="6"/>
        <v>0</v>
      </c>
      <c r="P24" s="65">
        <f t="shared" si="7"/>
        <v>0</v>
      </c>
      <c r="Q24" s="66">
        <f t="shared" si="2"/>
        <v>0</v>
      </c>
      <c r="R24" s="66">
        <f t="shared" si="3"/>
      </c>
      <c r="S24" s="66">
        <f t="shared" si="4"/>
      </c>
    </row>
    <row r="25" spans="1:19" ht="15">
      <c r="A25" s="19"/>
      <c r="B25" s="4"/>
      <c r="C25" s="120"/>
      <c r="D25" s="125">
        <f t="shared" si="0"/>
      </c>
      <c r="E25" s="44">
        <f t="shared" si="1"/>
      </c>
      <c r="F25" s="46">
        <f t="shared" si="8"/>
      </c>
      <c r="G25" s="47"/>
      <c r="H25" s="44"/>
      <c r="I25" s="44"/>
      <c r="J25" s="44"/>
      <c r="K25" s="46"/>
      <c r="L25" s="44"/>
      <c r="M25" s="65">
        <f t="shared" si="5"/>
      </c>
      <c r="N25" s="65">
        <f t="shared" si="9"/>
        <v>0</v>
      </c>
      <c r="O25" s="65">
        <f t="shared" si="6"/>
        <v>0</v>
      </c>
      <c r="P25" s="65">
        <f t="shared" si="7"/>
        <v>0</v>
      </c>
      <c r="Q25" s="66">
        <f t="shared" si="2"/>
        <v>0</v>
      </c>
      <c r="R25" s="66">
        <f t="shared" si="3"/>
      </c>
      <c r="S25" s="66">
        <f t="shared" si="4"/>
      </c>
    </row>
    <row r="26" spans="1:19" ht="15">
      <c r="A26" s="19"/>
      <c r="B26" s="4"/>
      <c r="C26" s="120"/>
      <c r="D26" s="125">
        <f t="shared" si="0"/>
      </c>
      <c r="E26" s="44">
        <f t="shared" si="1"/>
      </c>
      <c r="F26" s="46">
        <f t="shared" si="8"/>
      </c>
      <c r="G26" s="47"/>
      <c r="H26" s="44"/>
      <c r="I26" s="44"/>
      <c r="J26" s="44"/>
      <c r="K26" s="46"/>
      <c r="L26" s="44"/>
      <c r="M26" s="65">
        <f t="shared" si="5"/>
      </c>
      <c r="N26" s="65">
        <f t="shared" si="9"/>
        <v>0</v>
      </c>
      <c r="O26" s="65">
        <f t="shared" si="6"/>
        <v>0</v>
      </c>
      <c r="P26" s="65">
        <f t="shared" si="7"/>
        <v>0</v>
      </c>
      <c r="Q26" s="66">
        <f t="shared" si="2"/>
        <v>0</v>
      </c>
      <c r="R26" s="66">
        <f t="shared" si="3"/>
      </c>
      <c r="S26" s="66">
        <f t="shared" si="4"/>
      </c>
    </row>
    <row r="27" spans="1:19" ht="15">
      <c r="A27" s="19"/>
      <c r="B27" s="4"/>
      <c r="C27" s="120"/>
      <c r="D27" s="125">
        <f t="shared" si="0"/>
      </c>
      <c r="E27" s="44">
        <f t="shared" si="1"/>
      </c>
      <c r="F27" s="46">
        <f t="shared" si="8"/>
      </c>
      <c r="G27" s="47"/>
      <c r="H27" s="44"/>
      <c r="I27" s="44"/>
      <c r="J27" s="44"/>
      <c r="K27" s="46"/>
      <c r="L27" s="44"/>
      <c r="M27" s="65">
        <f t="shared" si="5"/>
      </c>
      <c r="N27" s="65">
        <f t="shared" si="9"/>
        <v>0</v>
      </c>
      <c r="O27" s="65">
        <f t="shared" si="6"/>
        <v>0</v>
      </c>
      <c r="P27" s="65">
        <f t="shared" si="7"/>
        <v>0</v>
      </c>
      <c r="Q27" s="66">
        <f t="shared" si="2"/>
        <v>0</v>
      </c>
      <c r="R27" s="66">
        <f t="shared" si="3"/>
      </c>
      <c r="S27" s="66">
        <f t="shared" si="4"/>
      </c>
    </row>
    <row r="28" spans="1:19" ht="15">
      <c r="A28" s="19"/>
      <c r="B28" s="4"/>
      <c r="C28" s="120"/>
      <c r="D28" s="125">
        <f t="shared" si="0"/>
      </c>
      <c r="E28" s="44">
        <f t="shared" si="1"/>
      </c>
      <c r="F28" s="46">
        <f t="shared" si="8"/>
      </c>
      <c r="G28" s="47"/>
      <c r="H28" s="44"/>
      <c r="I28" s="44"/>
      <c r="J28" s="44"/>
      <c r="K28" s="46"/>
      <c r="L28" s="44"/>
      <c r="M28" s="65">
        <f t="shared" si="5"/>
      </c>
      <c r="N28" s="65">
        <f t="shared" si="9"/>
        <v>0</v>
      </c>
      <c r="O28" s="65">
        <f t="shared" si="6"/>
        <v>0</v>
      </c>
      <c r="P28" s="65">
        <f t="shared" si="7"/>
        <v>0</v>
      </c>
      <c r="Q28" s="66">
        <f t="shared" si="2"/>
        <v>0</v>
      </c>
      <c r="R28" s="66">
        <f t="shared" si="3"/>
      </c>
      <c r="S28" s="66">
        <f t="shared" si="4"/>
      </c>
    </row>
    <row r="29" spans="1:19" ht="15">
      <c r="A29" s="19"/>
      <c r="B29" s="4"/>
      <c r="C29" s="120"/>
      <c r="D29" s="125">
        <f t="shared" si="0"/>
      </c>
      <c r="E29" s="44">
        <f t="shared" si="1"/>
      </c>
      <c r="F29" s="46">
        <f t="shared" si="8"/>
      </c>
      <c r="G29" s="47"/>
      <c r="H29" s="44"/>
      <c r="I29" s="44"/>
      <c r="J29" s="44"/>
      <c r="K29" s="46"/>
      <c r="L29" s="44"/>
      <c r="M29" s="65">
        <f t="shared" si="5"/>
      </c>
      <c r="N29" s="65">
        <f t="shared" si="9"/>
        <v>0</v>
      </c>
      <c r="O29" s="65">
        <f t="shared" si="6"/>
        <v>0</v>
      </c>
      <c r="P29" s="65">
        <f t="shared" si="7"/>
        <v>0</v>
      </c>
      <c r="Q29" s="66">
        <f t="shared" si="2"/>
        <v>0</v>
      </c>
      <c r="R29" s="66">
        <f t="shared" si="3"/>
      </c>
      <c r="S29" s="66">
        <f t="shared" si="4"/>
      </c>
    </row>
    <row r="30" spans="1:19" ht="15">
      <c r="A30" s="19"/>
      <c r="B30" s="4"/>
      <c r="C30" s="120"/>
      <c r="D30" s="125">
        <f t="shared" si="0"/>
      </c>
      <c r="E30" s="44">
        <f t="shared" si="1"/>
      </c>
      <c r="F30" s="46">
        <f t="shared" si="8"/>
      </c>
      <c r="G30" s="47"/>
      <c r="H30" s="44"/>
      <c r="I30" s="44"/>
      <c r="J30" s="44"/>
      <c r="K30" s="46"/>
      <c r="L30" s="44"/>
      <c r="M30" s="65">
        <f t="shared" si="5"/>
      </c>
      <c r="N30" s="65">
        <f t="shared" si="9"/>
        <v>0</v>
      </c>
      <c r="O30" s="65">
        <f t="shared" si="6"/>
        <v>0</v>
      </c>
      <c r="P30" s="65">
        <f t="shared" si="7"/>
        <v>0</v>
      </c>
      <c r="Q30" s="66">
        <f t="shared" si="2"/>
        <v>0</v>
      </c>
      <c r="R30" s="66">
        <f t="shared" si="3"/>
      </c>
      <c r="S30" s="66">
        <f t="shared" si="4"/>
      </c>
    </row>
    <row r="31" spans="1:19" ht="15">
      <c r="A31" s="19"/>
      <c r="B31" s="4"/>
      <c r="C31" s="120"/>
      <c r="D31" s="125">
        <f t="shared" si="0"/>
      </c>
      <c r="E31" s="44">
        <f t="shared" si="1"/>
      </c>
      <c r="F31" s="46">
        <f t="shared" si="8"/>
      </c>
      <c r="G31" s="47"/>
      <c r="H31" s="44"/>
      <c r="I31" s="44"/>
      <c r="J31" s="44"/>
      <c r="K31" s="46"/>
      <c r="L31" s="44"/>
      <c r="M31" s="65">
        <f t="shared" si="5"/>
      </c>
      <c r="N31" s="65">
        <f t="shared" si="9"/>
        <v>0</v>
      </c>
      <c r="O31" s="65">
        <f t="shared" si="6"/>
        <v>0</v>
      </c>
      <c r="P31" s="65">
        <f t="shared" si="7"/>
        <v>0</v>
      </c>
      <c r="Q31" s="66">
        <f t="shared" si="2"/>
        <v>0</v>
      </c>
      <c r="R31" s="66">
        <f t="shared" si="3"/>
      </c>
      <c r="S31" s="66">
        <f t="shared" si="4"/>
      </c>
    </row>
    <row r="32" spans="1:19" ht="15">
      <c r="A32" s="19"/>
      <c r="B32" s="4"/>
      <c r="C32" s="120"/>
      <c r="D32" s="125">
        <f t="shared" si="0"/>
      </c>
      <c r="E32" s="44">
        <f t="shared" si="1"/>
      </c>
      <c r="F32" s="46">
        <f t="shared" si="8"/>
      </c>
      <c r="G32" s="47"/>
      <c r="H32" s="44"/>
      <c r="I32" s="44"/>
      <c r="J32" s="44"/>
      <c r="K32" s="46"/>
      <c r="L32" s="44"/>
      <c r="M32" s="65">
        <f t="shared" si="5"/>
      </c>
      <c r="N32" s="65">
        <f t="shared" si="9"/>
        <v>0</v>
      </c>
      <c r="O32" s="65">
        <f t="shared" si="6"/>
        <v>0</v>
      </c>
      <c r="P32" s="65">
        <f t="shared" si="7"/>
        <v>0</v>
      </c>
      <c r="Q32" s="66">
        <f t="shared" si="2"/>
        <v>0</v>
      </c>
      <c r="R32" s="66">
        <f t="shared" si="3"/>
      </c>
      <c r="S32" s="66">
        <f t="shared" si="4"/>
      </c>
    </row>
    <row r="33" spans="1:19" ht="15">
      <c r="A33" s="19"/>
      <c r="B33" s="4"/>
      <c r="C33" s="120"/>
      <c r="D33" s="125">
        <f t="shared" si="0"/>
      </c>
      <c r="E33" s="44">
        <f t="shared" si="1"/>
      </c>
      <c r="F33" s="46">
        <f t="shared" si="8"/>
      </c>
      <c r="G33" s="47"/>
      <c r="H33" s="44"/>
      <c r="I33" s="44"/>
      <c r="J33" s="44"/>
      <c r="K33" s="46"/>
      <c r="L33" s="44"/>
      <c r="M33" s="65">
        <f t="shared" si="5"/>
      </c>
      <c r="N33" s="65">
        <f t="shared" si="9"/>
        <v>0</v>
      </c>
      <c r="O33" s="65">
        <f t="shared" si="6"/>
        <v>0</v>
      </c>
      <c r="P33" s="65">
        <f t="shared" si="7"/>
        <v>0</v>
      </c>
      <c r="Q33" s="66">
        <f t="shared" si="2"/>
        <v>0</v>
      </c>
      <c r="R33" s="66">
        <f t="shared" si="3"/>
      </c>
      <c r="S33" s="66">
        <f t="shared" si="4"/>
      </c>
    </row>
    <row r="34" spans="1:19" ht="15">
      <c r="A34" s="20"/>
      <c r="B34" s="6"/>
      <c r="C34" s="121"/>
      <c r="D34" s="126">
        <f t="shared" si="0"/>
      </c>
      <c r="E34" s="38">
        <f t="shared" si="1"/>
      </c>
      <c r="F34" s="49">
        <f>IF(C34="","",IF(N34&gt;5,$N$38,IF(O34&gt;5,$N$39,IF(P34&gt;5,$N$40,$N$37))))</f>
      </c>
      <c r="G34" s="50"/>
      <c r="H34" s="38"/>
      <c r="I34" s="38"/>
      <c r="J34" s="38"/>
      <c r="K34" s="49"/>
      <c r="L34" s="44"/>
      <c r="M34" s="65">
        <f t="shared" si="5"/>
      </c>
      <c r="N34" s="65">
        <f t="shared" si="9"/>
        <v>0</v>
      </c>
      <c r="O34" s="65">
        <f t="shared" si="6"/>
        <v>0</v>
      </c>
      <c r="P34" s="65">
        <f t="shared" si="7"/>
        <v>0</v>
      </c>
      <c r="Q34" s="66">
        <f t="shared" si="2"/>
        <v>0</v>
      </c>
      <c r="R34" s="66">
        <f t="shared" si="3"/>
      </c>
      <c r="S34" s="66">
        <f t="shared" si="4"/>
      </c>
    </row>
    <row r="35" spans="1:12" ht="15">
      <c r="A35" s="51"/>
      <c r="B35" s="35"/>
      <c r="C35" s="52"/>
      <c r="D35" s="52"/>
      <c r="E35" s="44"/>
      <c r="F35" s="44"/>
      <c r="G35" s="44"/>
      <c r="H35" s="44"/>
      <c r="I35" s="44"/>
      <c r="J35" s="44"/>
      <c r="K35" s="44"/>
      <c r="L35" s="44"/>
    </row>
    <row r="36" spans="1:13" ht="15">
      <c r="A36" s="51"/>
      <c r="B36" s="35"/>
      <c r="C36" s="52"/>
      <c r="D36" s="52"/>
      <c r="E36" s="44"/>
      <c r="F36" s="44"/>
      <c r="G36" s="44"/>
      <c r="H36" s="44"/>
      <c r="I36" s="44"/>
      <c r="J36" s="44"/>
      <c r="K36" s="44"/>
      <c r="L36" s="53"/>
      <c r="M36" s="64" t="s">
        <v>12</v>
      </c>
    </row>
    <row r="37" spans="1:14" ht="15">
      <c r="A37" s="51"/>
      <c r="B37" s="35"/>
      <c r="C37" s="52"/>
      <c r="D37" s="52"/>
      <c r="E37" s="44"/>
      <c r="F37" s="44"/>
      <c r="G37" s="44"/>
      <c r="H37" s="44"/>
      <c r="I37" s="44"/>
      <c r="J37" s="44"/>
      <c r="K37" s="44"/>
      <c r="L37" s="53"/>
      <c r="M37" s="62">
        <v>0</v>
      </c>
      <c r="N37" s="62" t="s">
        <v>13</v>
      </c>
    </row>
    <row r="38" spans="1:14" ht="15">
      <c r="A38" s="54"/>
      <c r="C38" s="55"/>
      <c r="D38" s="55"/>
      <c r="E38" s="53"/>
      <c r="F38" s="53"/>
      <c r="G38" s="53"/>
      <c r="H38" s="53"/>
      <c r="I38" s="53"/>
      <c r="J38" s="53"/>
      <c r="K38" s="53"/>
      <c r="L38" s="53"/>
      <c r="M38" s="62">
        <v>1</v>
      </c>
      <c r="N38" s="62" t="s">
        <v>14</v>
      </c>
    </row>
    <row r="39" spans="1:14" ht="15">
      <c r="A39" s="54"/>
      <c r="C39" s="55"/>
      <c r="D39" s="55"/>
      <c r="E39" s="53"/>
      <c r="F39" s="53"/>
      <c r="G39" s="53"/>
      <c r="H39" s="53"/>
      <c r="I39" s="53"/>
      <c r="J39" s="53"/>
      <c r="K39" s="53"/>
      <c r="L39" s="53"/>
      <c r="M39" s="62">
        <v>2</v>
      </c>
      <c r="N39" s="62" t="s">
        <v>15</v>
      </c>
    </row>
    <row r="40" spans="1:14" ht="15">
      <c r="A40" s="54"/>
      <c r="C40" s="55"/>
      <c r="D40" s="55"/>
      <c r="E40" s="53"/>
      <c r="F40" s="53"/>
      <c r="G40" s="53"/>
      <c r="H40" s="53"/>
      <c r="I40" s="53"/>
      <c r="J40" s="53"/>
      <c r="K40" s="53"/>
      <c r="L40" s="53"/>
      <c r="M40" s="62">
        <v>3</v>
      </c>
      <c r="N40" s="62" t="s">
        <v>16</v>
      </c>
    </row>
    <row r="41" spans="1:12" ht="15">
      <c r="A41" s="54"/>
      <c r="C41" s="55"/>
      <c r="D41" s="55"/>
      <c r="E41" s="53"/>
      <c r="F41" s="53"/>
      <c r="G41" s="53"/>
      <c r="H41" s="53"/>
      <c r="I41" s="53"/>
      <c r="J41" s="53"/>
      <c r="K41" s="53"/>
      <c r="L41" s="53"/>
    </row>
    <row r="42" spans="1:12" ht="15">
      <c r="A42" s="54"/>
      <c r="C42" s="55"/>
      <c r="D42" s="55"/>
      <c r="E42" s="53"/>
      <c r="F42" s="53"/>
      <c r="G42" s="53"/>
      <c r="H42" s="53"/>
      <c r="I42" s="53"/>
      <c r="J42" s="53"/>
      <c r="K42" s="53"/>
      <c r="L42" s="53"/>
    </row>
  </sheetData>
  <sheetProtection sheet="1" objects="1" scenarios="1"/>
  <mergeCells count="1">
    <mergeCell ref="C3:D3"/>
  </mergeCells>
  <conditionalFormatting sqref="F10:L42">
    <cfRule type="cellIs" priority="1" dxfId="0" operator="equal" stopIfTrue="1">
      <formula>"gleiches Vorzeichen"</formula>
    </cfRule>
    <cfRule type="cellIs" priority="2" dxfId="0" operator="equal" stopIfTrue="1">
      <formula>"Tendenz steigend"</formula>
    </cfRule>
    <cfRule type="cellIs" priority="3" dxfId="0" operator="equal" stopIfTrue="1">
      <formula>"Tendenz fallend"</formula>
    </cfRule>
  </conditionalFormatting>
  <conditionalFormatting sqref="E10:E42">
    <cfRule type="cellIs" priority="4" dxfId="0" operator="equal" stopIfTrue="1">
      <formula>"überschritten"</formula>
    </cfRule>
    <cfRule type="cellIs" priority="5" dxfId="0" operator="equal" stopIfTrue="1">
      <formula>"unterschritten"</formula>
    </cfRule>
  </conditionalFormatting>
  <printOptions/>
  <pageMargins left="0.3937007874015748" right="0.3937007874015748" top="0.7874015748031497" bottom="0.7874015748031497" header="0.5118110236220472" footer="0.5118110236220472"/>
  <pageSetup fitToHeight="1" fitToWidth="1" horizontalDpi="600" verticalDpi="600" orientation="landscape" paperSize="9" scale="86" r:id="rId4"/>
  <headerFooter alignWithMargins="0">
    <oddFooter>&amp;L&amp;9&amp;D</oddFooter>
  </headerFooter>
  <drawing r:id="rId3"/>
  <legacyDrawing r:id="rId2"/>
</worksheet>
</file>

<file path=xl/worksheets/sheet8.xml><?xml version="1.0" encoding="utf-8"?>
<worksheet xmlns="http://schemas.openxmlformats.org/spreadsheetml/2006/main" xmlns:r="http://schemas.openxmlformats.org/officeDocument/2006/relationships">
  <sheetPr codeName="Tabelle4">
    <pageSetUpPr fitToPage="1"/>
  </sheetPr>
  <dimension ref="A1:S42"/>
  <sheetViews>
    <sheetView showRowColHeaders="0" workbookViewId="0" topLeftCell="A1">
      <selection activeCell="A10" sqref="A10"/>
    </sheetView>
  </sheetViews>
  <sheetFormatPr defaultColWidth="11.00390625" defaultRowHeight="14.25"/>
  <cols>
    <col min="1" max="1" width="10.375" style="34" customWidth="1"/>
    <col min="2" max="2" width="9.375" style="34" customWidth="1"/>
    <col min="3" max="3" width="10.375" style="34" customWidth="1"/>
    <col min="4" max="4" width="12.625" style="34" customWidth="1"/>
    <col min="5" max="5" width="16.125" style="34" customWidth="1"/>
    <col min="6" max="6" width="19.00390625" style="34" customWidth="1"/>
    <col min="7" max="7" width="14.75390625" style="34" customWidth="1"/>
    <col min="8" max="11" width="13.75390625" style="34" customWidth="1"/>
    <col min="12" max="12" width="8.625" style="34" customWidth="1"/>
    <col min="13" max="13" width="12.375" style="62" customWidth="1"/>
    <col min="14" max="14" width="18.00390625" style="62" customWidth="1"/>
    <col min="15" max="15" width="15.625" style="62" customWidth="1"/>
    <col min="16" max="16" width="14.00390625" style="62" customWidth="1"/>
    <col min="17" max="17" width="11.00390625" style="62" customWidth="1"/>
    <col min="18" max="18" width="9.25390625" style="62" customWidth="1"/>
    <col min="19" max="19" width="9.75390625" style="62" customWidth="1"/>
    <col min="20" max="16384" width="11.00390625" style="34" customWidth="1"/>
  </cols>
  <sheetData>
    <row r="1" spans="1:19" s="33" customFormat="1" ht="18">
      <c r="A1" s="31" t="s">
        <v>83</v>
      </c>
      <c r="B1" s="31"/>
      <c r="C1" s="31"/>
      <c r="D1" s="31"/>
      <c r="E1" s="31"/>
      <c r="F1" s="31"/>
      <c r="G1" s="31"/>
      <c r="H1" s="31"/>
      <c r="I1" s="31"/>
      <c r="J1" s="31"/>
      <c r="K1" s="31"/>
      <c r="L1" s="32"/>
      <c r="M1" s="60" t="s">
        <v>22</v>
      </c>
      <c r="N1" s="61"/>
      <c r="O1" s="61"/>
      <c r="P1" s="61"/>
      <c r="Q1" s="61"/>
      <c r="R1" s="61"/>
      <c r="S1" s="61"/>
    </row>
    <row r="2" spans="11:12" ht="14.25">
      <c r="K2" s="35"/>
      <c r="L2" s="35"/>
    </row>
    <row r="3" spans="1:12" ht="15">
      <c r="A3" s="36" t="s">
        <v>71</v>
      </c>
      <c r="C3" s="130"/>
      <c r="D3" s="131"/>
      <c r="K3" s="35"/>
      <c r="L3" s="35"/>
    </row>
    <row r="4" spans="1:12" ht="15">
      <c r="A4" s="36" t="s">
        <v>20</v>
      </c>
      <c r="C4" s="123"/>
      <c r="D4" s="34" t="s">
        <v>0</v>
      </c>
      <c r="E4" s="36" t="s">
        <v>43</v>
      </c>
      <c r="K4" s="35"/>
      <c r="L4" s="35"/>
    </row>
    <row r="5" spans="1:12" ht="14.25">
      <c r="A5" s="34" t="s">
        <v>6</v>
      </c>
      <c r="C5" s="122">
        <f>IF(Soll_NO2="","",Soll_NO2+Soll_NO2*0.1)</f>
      </c>
      <c r="D5" s="34" t="s">
        <v>0</v>
      </c>
      <c r="E5" s="34" t="s">
        <v>44</v>
      </c>
      <c r="K5" s="35"/>
      <c r="L5" s="35"/>
    </row>
    <row r="6" spans="1:19" ht="14.25">
      <c r="A6" s="34" t="s">
        <v>7</v>
      </c>
      <c r="C6" s="122">
        <f>IF(Soll_NO2="","",Soll_NO2-Soll_NO2*0.1)</f>
      </c>
      <c r="D6" s="34" t="s">
        <v>0</v>
      </c>
      <c r="K6" s="35"/>
      <c r="L6" s="35"/>
      <c r="N6" s="63"/>
      <c r="O6" s="63"/>
      <c r="P6" s="63"/>
      <c r="Q6" s="63"/>
      <c r="R6" s="63"/>
      <c r="S6" s="63"/>
    </row>
    <row r="7" spans="11:12" ht="14.25">
      <c r="K7" s="35"/>
      <c r="L7" s="35"/>
    </row>
    <row r="8" spans="11:17" ht="15">
      <c r="K8" s="35"/>
      <c r="L8" s="35"/>
      <c r="M8" s="64" t="s">
        <v>21</v>
      </c>
      <c r="Q8" s="64" t="s">
        <v>23</v>
      </c>
    </row>
    <row r="9" spans="1:19" s="36" customFormat="1" ht="15">
      <c r="A9" s="38" t="s">
        <v>1</v>
      </c>
      <c r="B9" s="38" t="s">
        <v>65</v>
      </c>
      <c r="C9" s="38" t="s">
        <v>2</v>
      </c>
      <c r="D9" s="38" t="s">
        <v>3</v>
      </c>
      <c r="E9" s="38" t="s">
        <v>4</v>
      </c>
      <c r="F9" s="38" t="s">
        <v>5</v>
      </c>
      <c r="K9" s="39"/>
      <c r="L9" s="39"/>
      <c r="M9" s="65" t="s">
        <v>9</v>
      </c>
      <c r="N9" s="65" t="s">
        <v>8</v>
      </c>
      <c r="O9" s="65" t="s">
        <v>10</v>
      </c>
      <c r="P9" s="65" t="s">
        <v>11</v>
      </c>
      <c r="Q9" s="65" t="s">
        <v>17</v>
      </c>
      <c r="R9" s="65" t="s">
        <v>18</v>
      </c>
      <c r="S9" s="65" t="s">
        <v>19</v>
      </c>
    </row>
    <row r="10" spans="1:19" ht="20.25" customHeight="1">
      <c r="A10" s="18"/>
      <c r="B10" s="2"/>
      <c r="C10" s="119"/>
      <c r="D10" s="124">
        <f aca="true" t="shared" si="0" ref="D10:D34">IF(C10="","",C10-Soll_NO2)</f>
      </c>
      <c r="E10" s="41">
        <f aca="true" t="shared" si="1" ref="E10:E34">IF(D10="","",IF(D10&gt;0.1*Soll_NO2,"überschritten",IF(D10&lt;-0.1*Soll_NO2,"unterschritten","ok")))</f>
      </c>
      <c r="F10" s="42">
        <f>IF(C10="","",IF(N10&gt;5,$N$38,IF(O10&gt;5,$N$39,IF(P10&gt;5,$N$40,$N$37))))</f>
      </c>
      <c r="G10" s="43"/>
      <c r="H10" s="41"/>
      <c r="I10" s="41"/>
      <c r="J10" s="41"/>
      <c r="K10" s="42"/>
      <c r="L10" s="44"/>
      <c r="M10" s="65">
        <f>IF(D10="","",IF(D10=0,0,IF(D10&gt;0,1,-1)))</f>
      </c>
      <c r="N10" s="65">
        <f>IF(M10=0,-1,0)</f>
        <v>0</v>
      </c>
      <c r="O10" s="65">
        <v>0</v>
      </c>
      <c r="P10" s="65">
        <v>0</v>
      </c>
      <c r="Q10" s="66">
        <f aca="true" t="shared" si="2" ref="Q10:Q34">Soll_NO2</f>
        <v>0</v>
      </c>
      <c r="R10" s="66">
        <f aca="true" t="shared" si="3" ref="R10:R34">tol_NO2_o</f>
      </c>
      <c r="S10" s="66">
        <f aca="true" t="shared" si="4" ref="S10:S34">tol_NO2_u</f>
      </c>
    </row>
    <row r="11" spans="1:19" ht="15">
      <c r="A11" s="19"/>
      <c r="B11" s="4"/>
      <c r="C11" s="120"/>
      <c r="D11" s="125">
        <f t="shared" si="0"/>
      </c>
      <c r="E11" s="44">
        <f t="shared" si="1"/>
      </c>
      <c r="F11" s="46">
        <f>IF(C11="","",IF(N11&gt;5,$N$38,IF(O11&gt;5,$N$39,IF(P11&gt;5,$N$40,$N$37))))</f>
      </c>
      <c r="G11" s="47"/>
      <c r="H11" s="44"/>
      <c r="I11" s="44"/>
      <c r="J11" s="44"/>
      <c r="K11" s="46"/>
      <c r="L11" s="44"/>
      <c r="M11" s="65">
        <f aca="true" t="shared" si="5" ref="M11:M34">IF(D11="","",IF(D11=0,0,IF(D11&gt;0,1,-1)))</f>
      </c>
      <c r="N11" s="65">
        <f>IF(M11="",0,IF(M11=0,-1,IF(M11+M10=0,0,N10+1)))</f>
        <v>0</v>
      </c>
      <c r="O11" s="65">
        <f aca="true" t="shared" si="6" ref="O11:O34">IF(M11="",0,IF(D11&gt;=D10,O10+1,0))</f>
        <v>0</v>
      </c>
      <c r="P11" s="65">
        <f aca="true" t="shared" si="7" ref="P11:P34">IF(M11="",0,IF(D11&lt;=D10,P10+1,0))</f>
        <v>0</v>
      </c>
      <c r="Q11" s="66">
        <f t="shared" si="2"/>
        <v>0</v>
      </c>
      <c r="R11" s="66">
        <f t="shared" si="3"/>
      </c>
      <c r="S11" s="66">
        <f t="shared" si="4"/>
      </c>
    </row>
    <row r="12" spans="1:19" ht="15">
      <c r="A12" s="19"/>
      <c r="B12" s="4"/>
      <c r="C12" s="120"/>
      <c r="D12" s="125">
        <f t="shared" si="0"/>
      </c>
      <c r="E12" s="44">
        <f t="shared" si="1"/>
      </c>
      <c r="F12" s="46">
        <f aca="true" t="shared" si="8" ref="F12:F33">IF(C12="","",IF(N12&gt;5,$N$38,IF(O12&gt;5,$N$39,IF(P12&gt;5,$N$40,$N$37))))</f>
      </c>
      <c r="G12" s="47"/>
      <c r="H12" s="44"/>
      <c r="I12" s="44"/>
      <c r="J12" s="44"/>
      <c r="K12" s="46"/>
      <c r="L12" s="44"/>
      <c r="M12" s="65">
        <f t="shared" si="5"/>
      </c>
      <c r="N12" s="65">
        <f aca="true" t="shared" si="9" ref="N12:N34">IF(M12="",0,IF(M12=0,-1,IF(M12+M11=0,0,N11+1)))</f>
        <v>0</v>
      </c>
      <c r="O12" s="65">
        <f t="shared" si="6"/>
        <v>0</v>
      </c>
      <c r="P12" s="65">
        <f t="shared" si="7"/>
        <v>0</v>
      </c>
      <c r="Q12" s="66">
        <f t="shared" si="2"/>
        <v>0</v>
      </c>
      <c r="R12" s="66">
        <f t="shared" si="3"/>
      </c>
      <c r="S12" s="66">
        <f t="shared" si="4"/>
      </c>
    </row>
    <row r="13" spans="1:19" ht="15">
      <c r="A13" s="19"/>
      <c r="B13" s="4"/>
      <c r="C13" s="120"/>
      <c r="D13" s="125">
        <f t="shared" si="0"/>
      </c>
      <c r="E13" s="44">
        <f t="shared" si="1"/>
      </c>
      <c r="F13" s="46">
        <f t="shared" si="8"/>
      </c>
      <c r="G13" s="47"/>
      <c r="H13" s="44"/>
      <c r="I13" s="44"/>
      <c r="J13" s="44"/>
      <c r="K13" s="46"/>
      <c r="L13" s="44"/>
      <c r="M13" s="65">
        <f t="shared" si="5"/>
      </c>
      <c r="N13" s="65">
        <f t="shared" si="9"/>
        <v>0</v>
      </c>
      <c r="O13" s="65">
        <f t="shared" si="6"/>
        <v>0</v>
      </c>
      <c r="P13" s="65">
        <f t="shared" si="7"/>
        <v>0</v>
      </c>
      <c r="Q13" s="66">
        <f t="shared" si="2"/>
        <v>0</v>
      </c>
      <c r="R13" s="66">
        <f t="shared" si="3"/>
      </c>
      <c r="S13" s="66">
        <f t="shared" si="4"/>
      </c>
    </row>
    <row r="14" spans="1:19" ht="15">
      <c r="A14" s="19"/>
      <c r="B14" s="4"/>
      <c r="C14" s="120"/>
      <c r="D14" s="125">
        <f t="shared" si="0"/>
      </c>
      <c r="E14" s="44">
        <f t="shared" si="1"/>
      </c>
      <c r="F14" s="46">
        <f t="shared" si="8"/>
      </c>
      <c r="G14" s="47"/>
      <c r="H14" s="44"/>
      <c r="I14" s="44"/>
      <c r="J14" s="44"/>
      <c r="K14" s="46"/>
      <c r="L14" s="44"/>
      <c r="M14" s="65">
        <f t="shared" si="5"/>
      </c>
      <c r="N14" s="65">
        <f t="shared" si="9"/>
        <v>0</v>
      </c>
      <c r="O14" s="65">
        <f t="shared" si="6"/>
        <v>0</v>
      </c>
      <c r="P14" s="65">
        <f t="shared" si="7"/>
        <v>0</v>
      </c>
      <c r="Q14" s="66">
        <f t="shared" si="2"/>
        <v>0</v>
      </c>
      <c r="R14" s="66">
        <f t="shared" si="3"/>
      </c>
      <c r="S14" s="66">
        <f t="shared" si="4"/>
      </c>
    </row>
    <row r="15" spans="1:19" ht="15">
      <c r="A15" s="19"/>
      <c r="B15" s="4"/>
      <c r="C15" s="120"/>
      <c r="D15" s="125">
        <f t="shared" si="0"/>
      </c>
      <c r="E15" s="44">
        <f t="shared" si="1"/>
      </c>
      <c r="F15" s="46">
        <f t="shared" si="8"/>
      </c>
      <c r="G15" s="47"/>
      <c r="H15" s="44"/>
      <c r="I15" s="44"/>
      <c r="J15" s="44"/>
      <c r="K15" s="46"/>
      <c r="L15" s="44"/>
      <c r="M15" s="65">
        <f t="shared" si="5"/>
      </c>
      <c r="N15" s="65">
        <f t="shared" si="9"/>
        <v>0</v>
      </c>
      <c r="O15" s="65">
        <f t="shared" si="6"/>
        <v>0</v>
      </c>
      <c r="P15" s="65">
        <f t="shared" si="7"/>
        <v>0</v>
      </c>
      <c r="Q15" s="66">
        <f t="shared" si="2"/>
        <v>0</v>
      </c>
      <c r="R15" s="66">
        <f t="shared" si="3"/>
      </c>
      <c r="S15" s="66">
        <f t="shared" si="4"/>
      </c>
    </row>
    <row r="16" spans="1:19" ht="15">
      <c r="A16" s="19"/>
      <c r="B16" s="4"/>
      <c r="C16" s="120"/>
      <c r="D16" s="125">
        <f t="shared" si="0"/>
      </c>
      <c r="E16" s="44">
        <f t="shared" si="1"/>
      </c>
      <c r="F16" s="46">
        <f t="shared" si="8"/>
      </c>
      <c r="G16" s="47"/>
      <c r="H16" s="44"/>
      <c r="I16" s="44"/>
      <c r="J16" s="44"/>
      <c r="K16" s="46"/>
      <c r="L16" s="44"/>
      <c r="M16" s="65">
        <f t="shared" si="5"/>
      </c>
      <c r="N16" s="65">
        <f t="shared" si="9"/>
        <v>0</v>
      </c>
      <c r="O16" s="65">
        <f t="shared" si="6"/>
        <v>0</v>
      </c>
      <c r="P16" s="65">
        <f t="shared" si="7"/>
        <v>0</v>
      </c>
      <c r="Q16" s="66">
        <f t="shared" si="2"/>
        <v>0</v>
      </c>
      <c r="R16" s="66">
        <f t="shared" si="3"/>
      </c>
      <c r="S16" s="66">
        <f t="shared" si="4"/>
      </c>
    </row>
    <row r="17" spans="1:19" ht="15">
      <c r="A17" s="19"/>
      <c r="B17" s="4"/>
      <c r="C17" s="120"/>
      <c r="D17" s="125">
        <f t="shared" si="0"/>
      </c>
      <c r="E17" s="44">
        <f t="shared" si="1"/>
      </c>
      <c r="F17" s="46">
        <f t="shared" si="8"/>
      </c>
      <c r="G17" s="47"/>
      <c r="H17" s="44"/>
      <c r="I17" s="44"/>
      <c r="J17" s="44"/>
      <c r="K17" s="46"/>
      <c r="L17" s="44"/>
      <c r="M17" s="65">
        <f t="shared" si="5"/>
      </c>
      <c r="N17" s="65">
        <f t="shared" si="9"/>
        <v>0</v>
      </c>
      <c r="O17" s="65">
        <f t="shared" si="6"/>
        <v>0</v>
      </c>
      <c r="P17" s="65">
        <f t="shared" si="7"/>
        <v>0</v>
      </c>
      <c r="Q17" s="66">
        <f t="shared" si="2"/>
        <v>0</v>
      </c>
      <c r="R17" s="66">
        <f t="shared" si="3"/>
      </c>
      <c r="S17" s="66">
        <f t="shared" si="4"/>
      </c>
    </row>
    <row r="18" spans="1:19" ht="15">
      <c r="A18" s="19"/>
      <c r="B18" s="4"/>
      <c r="C18" s="120"/>
      <c r="D18" s="125">
        <f t="shared" si="0"/>
      </c>
      <c r="E18" s="44">
        <f t="shared" si="1"/>
      </c>
      <c r="F18" s="46">
        <f t="shared" si="8"/>
      </c>
      <c r="G18" s="47"/>
      <c r="H18" s="44"/>
      <c r="I18" s="44"/>
      <c r="J18" s="44"/>
      <c r="K18" s="46"/>
      <c r="L18" s="44"/>
      <c r="M18" s="65">
        <f t="shared" si="5"/>
      </c>
      <c r="N18" s="65">
        <f t="shared" si="9"/>
        <v>0</v>
      </c>
      <c r="O18" s="65">
        <f t="shared" si="6"/>
        <v>0</v>
      </c>
      <c r="P18" s="65">
        <f t="shared" si="7"/>
        <v>0</v>
      </c>
      <c r="Q18" s="66">
        <f t="shared" si="2"/>
        <v>0</v>
      </c>
      <c r="R18" s="66">
        <f t="shared" si="3"/>
      </c>
      <c r="S18" s="66">
        <f t="shared" si="4"/>
      </c>
    </row>
    <row r="19" spans="1:19" ht="15">
      <c r="A19" s="19"/>
      <c r="B19" s="4"/>
      <c r="C19" s="120"/>
      <c r="D19" s="125">
        <f t="shared" si="0"/>
      </c>
      <c r="E19" s="44">
        <f t="shared" si="1"/>
      </c>
      <c r="F19" s="46">
        <f t="shared" si="8"/>
      </c>
      <c r="G19" s="47"/>
      <c r="H19" s="44"/>
      <c r="I19" s="44"/>
      <c r="J19" s="44"/>
      <c r="K19" s="46"/>
      <c r="L19" s="44"/>
      <c r="M19" s="65">
        <f t="shared" si="5"/>
      </c>
      <c r="N19" s="65">
        <f t="shared" si="9"/>
        <v>0</v>
      </c>
      <c r="O19" s="65">
        <f t="shared" si="6"/>
        <v>0</v>
      </c>
      <c r="P19" s="65">
        <f t="shared" si="7"/>
        <v>0</v>
      </c>
      <c r="Q19" s="66">
        <f t="shared" si="2"/>
        <v>0</v>
      </c>
      <c r="R19" s="66">
        <f t="shared" si="3"/>
      </c>
      <c r="S19" s="66">
        <f t="shared" si="4"/>
      </c>
    </row>
    <row r="20" spans="1:19" ht="15">
      <c r="A20" s="19"/>
      <c r="B20" s="4"/>
      <c r="C20" s="120"/>
      <c r="D20" s="125">
        <f t="shared" si="0"/>
      </c>
      <c r="E20" s="44">
        <f t="shared" si="1"/>
      </c>
      <c r="F20" s="46">
        <f t="shared" si="8"/>
      </c>
      <c r="G20" s="47"/>
      <c r="H20" s="44"/>
      <c r="I20" s="44"/>
      <c r="J20" s="44"/>
      <c r="K20" s="46"/>
      <c r="L20" s="44"/>
      <c r="M20" s="65">
        <f t="shared" si="5"/>
      </c>
      <c r="N20" s="65">
        <f t="shared" si="9"/>
        <v>0</v>
      </c>
      <c r="O20" s="65">
        <f t="shared" si="6"/>
        <v>0</v>
      </c>
      <c r="P20" s="65">
        <f t="shared" si="7"/>
        <v>0</v>
      </c>
      <c r="Q20" s="66">
        <f t="shared" si="2"/>
        <v>0</v>
      </c>
      <c r="R20" s="66">
        <f t="shared" si="3"/>
      </c>
      <c r="S20" s="66">
        <f t="shared" si="4"/>
      </c>
    </row>
    <row r="21" spans="1:19" ht="15">
      <c r="A21" s="19"/>
      <c r="B21" s="4"/>
      <c r="C21" s="120"/>
      <c r="D21" s="125">
        <f t="shared" si="0"/>
      </c>
      <c r="E21" s="44">
        <f t="shared" si="1"/>
      </c>
      <c r="F21" s="46">
        <f t="shared" si="8"/>
      </c>
      <c r="G21" s="47"/>
      <c r="H21" s="44"/>
      <c r="I21" s="44"/>
      <c r="J21" s="44"/>
      <c r="K21" s="46"/>
      <c r="L21" s="44"/>
      <c r="M21" s="65">
        <f t="shared" si="5"/>
      </c>
      <c r="N21" s="65">
        <f t="shared" si="9"/>
        <v>0</v>
      </c>
      <c r="O21" s="65">
        <f t="shared" si="6"/>
        <v>0</v>
      </c>
      <c r="P21" s="65">
        <f t="shared" si="7"/>
        <v>0</v>
      </c>
      <c r="Q21" s="66">
        <f t="shared" si="2"/>
        <v>0</v>
      </c>
      <c r="R21" s="66">
        <f t="shared" si="3"/>
      </c>
      <c r="S21" s="66">
        <f t="shared" si="4"/>
      </c>
    </row>
    <row r="22" spans="1:19" ht="15">
      <c r="A22" s="19"/>
      <c r="B22" s="4"/>
      <c r="C22" s="120"/>
      <c r="D22" s="125">
        <f t="shared" si="0"/>
      </c>
      <c r="E22" s="44">
        <f t="shared" si="1"/>
      </c>
      <c r="F22" s="46">
        <f t="shared" si="8"/>
      </c>
      <c r="G22" s="47"/>
      <c r="H22" s="44"/>
      <c r="I22" s="44"/>
      <c r="J22" s="44"/>
      <c r="K22" s="46"/>
      <c r="L22" s="44"/>
      <c r="M22" s="65">
        <f t="shared" si="5"/>
      </c>
      <c r="N22" s="65">
        <f t="shared" si="9"/>
        <v>0</v>
      </c>
      <c r="O22" s="65">
        <f t="shared" si="6"/>
        <v>0</v>
      </c>
      <c r="P22" s="65">
        <f t="shared" si="7"/>
        <v>0</v>
      </c>
      <c r="Q22" s="66">
        <f t="shared" si="2"/>
        <v>0</v>
      </c>
      <c r="R22" s="66">
        <f t="shared" si="3"/>
      </c>
      <c r="S22" s="66">
        <f t="shared" si="4"/>
      </c>
    </row>
    <row r="23" spans="1:19" ht="15">
      <c r="A23" s="19"/>
      <c r="B23" s="4"/>
      <c r="C23" s="120"/>
      <c r="D23" s="125">
        <f t="shared" si="0"/>
      </c>
      <c r="E23" s="44">
        <f t="shared" si="1"/>
      </c>
      <c r="F23" s="46">
        <f t="shared" si="8"/>
      </c>
      <c r="G23" s="47"/>
      <c r="H23" s="44"/>
      <c r="I23" s="44"/>
      <c r="J23" s="44"/>
      <c r="K23" s="46"/>
      <c r="L23" s="44"/>
      <c r="M23" s="65">
        <f t="shared" si="5"/>
      </c>
      <c r="N23" s="65">
        <f t="shared" si="9"/>
        <v>0</v>
      </c>
      <c r="O23" s="65">
        <f t="shared" si="6"/>
        <v>0</v>
      </c>
      <c r="P23" s="65">
        <f t="shared" si="7"/>
        <v>0</v>
      </c>
      <c r="Q23" s="66">
        <f t="shared" si="2"/>
        <v>0</v>
      </c>
      <c r="R23" s="66">
        <f t="shared" si="3"/>
      </c>
      <c r="S23" s="66">
        <f t="shared" si="4"/>
      </c>
    </row>
    <row r="24" spans="1:19" ht="15">
      <c r="A24" s="19"/>
      <c r="B24" s="4"/>
      <c r="C24" s="120"/>
      <c r="D24" s="125">
        <f t="shared" si="0"/>
      </c>
      <c r="E24" s="44">
        <f t="shared" si="1"/>
      </c>
      <c r="F24" s="46">
        <f t="shared" si="8"/>
      </c>
      <c r="G24" s="47"/>
      <c r="H24" s="44"/>
      <c r="I24" s="44"/>
      <c r="J24" s="44"/>
      <c r="K24" s="46"/>
      <c r="L24" s="44"/>
      <c r="M24" s="65">
        <f t="shared" si="5"/>
      </c>
      <c r="N24" s="65">
        <f t="shared" si="9"/>
        <v>0</v>
      </c>
      <c r="O24" s="65">
        <f t="shared" si="6"/>
        <v>0</v>
      </c>
      <c r="P24" s="65">
        <f t="shared" si="7"/>
        <v>0</v>
      </c>
      <c r="Q24" s="66">
        <f t="shared" si="2"/>
        <v>0</v>
      </c>
      <c r="R24" s="66">
        <f t="shared" si="3"/>
      </c>
      <c r="S24" s="66">
        <f t="shared" si="4"/>
      </c>
    </row>
    <row r="25" spans="1:19" ht="15">
      <c r="A25" s="19"/>
      <c r="B25" s="4"/>
      <c r="C25" s="120"/>
      <c r="D25" s="125">
        <f t="shared" si="0"/>
      </c>
      <c r="E25" s="44">
        <f t="shared" si="1"/>
      </c>
      <c r="F25" s="46">
        <f t="shared" si="8"/>
      </c>
      <c r="G25" s="47"/>
      <c r="H25" s="44"/>
      <c r="I25" s="44"/>
      <c r="J25" s="44"/>
      <c r="K25" s="46"/>
      <c r="L25" s="44"/>
      <c r="M25" s="65">
        <f t="shared" si="5"/>
      </c>
      <c r="N25" s="65">
        <f t="shared" si="9"/>
        <v>0</v>
      </c>
      <c r="O25" s="65">
        <f t="shared" si="6"/>
        <v>0</v>
      </c>
      <c r="P25" s="65">
        <f t="shared" si="7"/>
        <v>0</v>
      </c>
      <c r="Q25" s="66">
        <f t="shared" si="2"/>
        <v>0</v>
      </c>
      <c r="R25" s="66">
        <f t="shared" si="3"/>
      </c>
      <c r="S25" s="66">
        <f t="shared" si="4"/>
      </c>
    </row>
    <row r="26" spans="1:19" ht="15">
      <c r="A26" s="19"/>
      <c r="B26" s="4"/>
      <c r="C26" s="120"/>
      <c r="D26" s="125">
        <f t="shared" si="0"/>
      </c>
      <c r="E26" s="44">
        <f t="shared" si="1"/>
      </c>
      <c r="F26" s="46">
        <f t="shared" si="8"/>
      </c>
      <c r="G26" s="47"/>
      <c r="H26" s="44"/>
      <c r="I26" s="44"/>
      <c r="J26" s="44"/>
      <c r="K26" s="46"/>
      <c r="L26" s="44"/>
      <c r="M26" s="65">
        <f t="shared" si="5"/>
      </c>
      <c r="N26" s="65">
        <f t="shared" si="9"/>
        <v>0</v>
      </c>
      <c r="O26" s="65">
        <f t="shared" si="6"/>
        <v>0</v>
      </c>
      <c r="P26" s="65">
        <f t="shared" si="7"/>
        <v>0</v>
      </c>
      <c r="Q26" s="66">
        <f t="shared" si="2"/>
        <v>0</v>
      </c>
      <c r="R26" s="66">
        <f t="shared" si="3"/>
      </c>
      <c r="S26" s="66">
        <f t="shared" si="4"/>
      </c>
    </row>
    <row r="27" spans="1:19" ht="15">
      <c r="A27" s="19"/>
      <c r="B27" s="4"/>
      <c r="C27" s="120"/>
      <c r="D27" s="125">
        <f t="shared" si="0"/>
      </c>
      <c r="E27" s="44">
        <f t="shared" si="1"/>
      </c>
      <c r="F27" s="46">
        <f t="shared" si="8"/>
      </c>
      <c r="G27" s="47"/>
      <c r="H27" s="44"/>
      <c r="I27" s="44"/>
      <c r="J27" s="44"/>
      <c r="K27" s="46"/>
      <c r="L27" s="44"/>
      <c r="M27" s="65">
        <f t="shared" si="5"/>
      </c>
      <c r="N27" s="65">
        <f t="shared" si="9"/>
        <v>0</v>
      </c>
      <c r="O27" s="65">
        <f t="shared" si="6"/>
        <v>0</v>
      </c>
      <c r="P27" s="65">
        <f t="shared" si="7"/>
        <v>0</v>
      </c>
      <c r="Q27" s="66">
        <f t="shared" si="2"/>
        <v>0</v>
      </c>
      <c r="R27" s="66">
        <f t="shared" si="3"/>
      </c>
      <c r="S27" s="66">
        <f t="shared" si="4"/>
      </c>
    </row>
    <row r="28" spans="1:19" ht="15">
      <c r="A28" s="19"/>
      <c r="B28" s="4"/>
      <c r="C28" s="120"/>
      <c r="D28" s="125">
        <f t="shared" si="0"/>
      </c>
      <c r="E28" s="44">
        <f t="shared" si="1"/>
      </c>
      <c r="F28" s="46">
        <f t="shared" si="8"/>
      </c>
      <c r="G28" s="47"/>
      <c r="H28" s="44"/>
      <c r="I28" s="44"/>
      <c r="J28" s="44"/>
      <c r="K28" s="46"/>
      <c r="L28" s="44"/>
      <c r="M28" s="65">
        <f t="shared" si="5"/>
      </c>
      <c r="N28" s="65">
        <f t="shared" si="9"/>
        <v>0</v>
      </c>
      <c r="O28" s="65">
        <f t="shared" si="6"/>
        <v>0</v>
      </c>
      <c r="P28" s="65">
        <f t="shared" si="7"/>
        <v>0</v>
      </c>
      <c r="Q28" s="66">
        <f t="shared" si="2"/>
        <v>0</v>
      </c>
      <c r="R28" s="66">
        <f t="shared" si="3"/>
      </c>
      <c r="S28" s="66">
        <f t="shared" si="4"/>
      </c>
    </row>
    <row r="29" spans="1:19" ht="15">
      <c r="A29" s="19"/>
      <c r="B29" s="4"/>
      <c r="C29" s="120"/>
      <c r="D29" s="125">
        <f t="shared" si="0"/>
      </c>
      <c r="E29" s="44">
        <f t="shared" si="1"/>
      </c>
      <c r="F29" s="46">
        <f t="shared" si="8"/>
      </c>
      <c r="G29" s="47"/>
      <c r="H29" s="44"/>
      <c r="I29" s="44"/>
      <c r="J29" s="44"/>
      <c r="K29" s="46"/>
      <c r="L29" s="44"/>
      <c r="M29" s="65">
        <f t="shared" si="5"/>
      </c>
      <c r="N29" s="65">
        <f t="shared" si="9"/>
        <v>0</v>
      </c>
      <c r="O29" s="65">
        <f t="shared" si="6"/>
        <v>0</v>
      </c>
      <c r="P29" s="65">
        <f t="shared" si="7"/>
        <v>0</v>
      </c>
      <c r="Q29" s="66">
        <f t="shared" si="2"/>
        <v>0</v>
      </c>
      <c r="R29" s="66">
        <f t="shared" si="3"/>
      </c>
      <c r="S29" s="66">
        <f t="shared" si="4"/>
      </c>
    </row>
    <row r="30" spans="1:19" ht="15">
      <c r="A30" s="19"/>
      <c r="B30" s="4"/>
      <c r="C30" s="120"/>
      <c r="D30" s="125">
        <f t="shared" si="0"/>
      </c>
      <c r="E30" s="44">
        <f t="shared" si="1"/>
      </c>
      <c r="F30" s="46">
        <f t="shared" si="8"/>
      </c>
      <c r="G30" s="47"/>
      <c r="H30" s="44"/>
      <c r="I30" s="44"/>
      <c r="J30" s="44"/>
      <c r="K30" s="46"/>
      <c r="L30" s="44"/>
      <c r="M30" s="65">
        <f t="shared" si="5"/>
      </c>
      <c r="N30" s="65">
        <f t="shared" si="9"/>
        <v>0</v>
      </c>
      <c r="O30" s="65">
        <f t="shared" si="6"/>
        <v>0</v>
      </c>
      <c r="P30" s="65">
        <f t="shared" si="7"/>
        <v>0</v>
      </c>
      <c r="Q30" s="66">
        <f t="shared" si="2"/>
        <v>0</v>
      </c>
      <c r="R30" s="66">
        <f t="shared" si="3"/>
      </c>
      <c r="S30" s="66">
        <f t="shared" si="4"/>
      </c>
    </row>
    <row r="31" spans="1:19" ht="15">
      <c r="A31" s="19"/>
      <c r="B31" s="4"/>
      <c r="C31" s="120"/>
      <c r="D31" s="125">
        <f t="shared" si="0"/>
      </c>
      <c r="E31" s="44">
        <f t="shared" si="1"/>
      </c>
      <c r="F31" s="46">
        <f t="shared" si="8"/>
      </c>
      <c r="G31" s="47"/>
      <c r="H31" s="44"/>
      <c r="I31" s="44"/>
      <c r="J31" s="44"/>
      <c r="K31" s="46"/>
      <c r="L31" s="44"/>
      <c r="M31" s="65">
        <f t="shared" si="5"/>
      </c>
      <c r="N31" s="65">
        <f t="shared" si="9"/>
        <v>0</v>
      </c>
      <c r="O31" s="65">
        <f t="shared" si="6"/>
        <v>0</v>
      </c>
      <c r="P31" s="65">
        <f t="shared" si="7"/>
        <v>0</v>
      </c>
      <c r="Q31" s="66">
        <f t="shared" si="2"/>
        <v>0</v>
      </c>
      <c r="R31" s="66">
        <f t="shared" si="3"/>
      </c>
      <c r="S31" s="66">
        <f t="shared" si="4"/>
      </c>
    </row>
    <row r="32" spans="1:19" ht="15">
      <c r="A32" s="19"/>
      <c r="B32" s="4"/>
      <c r="C32" s="120"/>
      <c r="D32" s="125">
        <f t="shared" si="0"/>
      </c>
      <c r="E32" s="44">
        <f t="shared" si="1"/>
      </c>
      <c r="F32" s="46">
        <f t="shared" si="8"/>
      </c>
      <c r="G32" s="47"/>
      <c r="H32" s="44"/>
      <c r="I32" s="44"/>
      <c r="J32" s="44"/>
      <c r="K32" s="46"/>
      <c r="L32" s="44"/>
      <c r="M32" s="65">
        <f t="shared" si="5"/>
      </c>
      <c r="N32" s="65">
        <f t="shared" si="9"/>
        <v>0</v>
      </c>
      <c r="O32" s="65">
        <f t="shared" si="6"/>
        <v>0</v>
      </c>
      <c r="P32" s="65">
        <f t="shared" si="7"/>
        <v>0</v>
      </c>
      <c r="Q32" s="66">
        <f t="shared" si="2"/>
        <v>0</v>
      </c>
      <c r="R32" s="66">
        <f t="shared" si="3"/>
      </c>
      <c r="S32" s="66">
        <f t="shared" si="4"/>
      </c>
    </row>
    <row r="33" spans="1:19" ht="15">
      <c r="A33" s="19"/>
      <c r="B33" s="4"/>
      <c r="C33" s="120"/>
      <c r="D33" s="125">
        <f t="shared" si="0"/>
      </c>
      <c r="E33" s="44">
        <f t="shared" si="1"/>
      </c>
      <c r="F33" s="46">
        <f t="shared" si="8"/>
      </c>
      <c r="G33" s="47"/>
      <c r="H33" s="44"/>
      <c r="I33" s="44"/>
      <c r="J33" s="44"/>
      <c r="K33" s="46"/>
      <c r="L33" s="44"/>
      <c r="M33" s="65">
        <f t="shared" si="5"/>
      </c>
      <c r="N33" s="65">
        <f t="shared" si="9"/>
        <v>0</v>
      </c>
      <c r="O33" s="65">
        <f t="shared" si="6"/>
        <v>0</v>
      </c>
      <c r="P33" s="65">
        <f t="shared" si="7"/>
        <v>0</v>
      </c>
      <c r="Q33" s="66">
        <f t="shared" si="2"/>
        <v>0</v>
      </c>
      <c r="R33" s="66">
        <f t="shared" si="3"/>
      </c>
      <c r="S33" s="66">
        <f t="shared" si="4"/>
      </c>
    </row>
    <row r="34" spans="1:19" ht="15">
      <c r="A34" s="20"/>
      <c r="B34" s="6"/>
      <c r="C34" s="121"/>
      <c r="D34" s="126">
        <f t="shared" si="0"/>
      </c>
      <c r="E34" s="38">
        <f t="shared" si="1"/>
      </c>
      <c r="F34" s="49">
        <f>IF(C34="","",IF(N34&gt;5,$N$38,IF(O34&gt;5,$N$39,IF(P34&gt;5,$N$40,$N$37))))</f>
      </c>
      <c r="G34" s="50"/>
      <c r="H34" s="38"/>
      <c r="I34" s="38"/>
      <c r="J34" s="38"/>
      <c r="K34" s="49"/>
      <c r="L34" s="44"/>
      <c r="M34" s="65">
        <f t="shared" si="5"/>
      </c>
      <c r="N34" s="65">
        <f t="shared" si="9"/>
        <v>0</v>
      </c>
      <c r="O34" s="65">
        <f t="shared" si="6"/>
        <v>0</v>
      </c>
      <c r="P34" s="65">
        <f t="shared" si="7"/>
        <v>0</v>
      </c>
      <c r="Q34" s="66">
        <f t="shared" si="2"/>
        <v>0</v>
      </c>
      <c r="R34" s="66">
        <f t="shared" si="3"/>
      </c>
      <c r="S34" s="66">
        <f t="shared" si="4"/>
      </c>
    </row>
    <row r="35" spans="1:12" ht="15">
      <c r="A35" s="51"/>
      <c r="B35" s="35"/>
      <c r="C35" s="52"/>
      <c r="D35" s="52"/>
      <c r="E35" s="44"/>
      <c r="F35" s="44"/>
      <c r="G35" s="44"/>
      <c r="H35" s="44"/>
      <c r="I35" s="44"/>
      <c r="J35" s="44"/>
      <c r="K35" s="44"/>
      <c r="L35" s="44"/>
    </row>
    <row r="36" spans="1:13" ht="15">
      <c r="A36" s="51"/>
      <c r="B36" s="35"/>
      <c r="C36" s="52"/>
      <c r="D36" s="52"/>
      <c r="E36" s="44"/>
      <c r="F36" s="44"/>
      <c r="G36" s="44"/>
      <c r="H36" s="44"/>
      <c r="I36" s="44"/>
      <c r="J36" s="44"/>
      <c r="K36" s="44"/>
      <c r="L36" s="53"/>
      <c r="M36" s="64" t="s">
        <v>12</v>
      </c>
    </row>
    <row r="37" spans="1:14" ht="15">
      <c r="A37" s="51"/>
      <c r="B37" s="35"/>
      <c r="C37" s="52"/>
      <c r="D37" s="52"/>
      <c r="E37" s="44"/>
      <c r="F37" s="44"/>
      <c r="G37" s="44"/>
      <c r="H37" s="44"/>
      <c r="I37" s="44"/>
      <c r="J37" s="44"/>
      <c r="K37" s="44"/>
      <c r="L37" s="53"/>
      <c r="M37" s="62">
        <v>0</v>
      </c>
      <c r="N37" s="62" t="s">
        <v>13</v>
      </c>
    </row>
    <row r="38" spans="1:14" ht="15">
      <c r="A38" s="54"/>
      <c r="C38" s="55"/>
      <c r="D38" s="55"/>
      <c r="E38" s="53"/>
      <c r="F38" s="53"/>
      <c r="G38" s="53"/>
      <c r="H38" s="53"/>
      <c r="I38" s="53"/>
      <c r="J38" s="53"/>
      <c r="K38" s="53"/>
      <c r="L38" s="53"/>
      <c r="M38" s="62">
        <v>1</v>
      </c>
      <c r="N38" s="62" t="s">
        <v>14</v>
      </c>
    </row>
    <row r="39" spans="1:14" ht="15">
      <c r="A39" s="54"/>
      <c r="C39" s="55"/>
      <c r="D39" s="55"/>
      <c r="E39" s="53"/>
      <c r="F39" s="53"/>
      <c r="G39" s="53"/>
      <c r="H39" s="53"/>
      <c r="I39" s="53"/>
      <c r="J39" s="53"/>
      <c r="K39" s="53"/>
      <c r="L39" s="53"/>
      <c r="M39" s="62">
        <v>2</v>
      </c>
      <c r="N39" s="62" t="s">
        <v>15</v>
      </c>
    </row>
    <row r="40" spans="1:14" ht="15">
      <c r="A40" s="54"/>
      <c r="C40" s="55"/>
      <c r="D40" s="55"/>
      <c r="E40" s="53"/>
      <c r="F40" s="53"/>
      <c r="G40" s="53"/>
      <c r="H40" s="53"/>
      <c r="I40" s="53"/>
      <c r="J40" s="53"/>
      <c r="K40" s="53"/>
      <c r="L40" s="53"/>
      <c r="M40" s="62">
        <v>3</v>
      </c>
      <c r="N40" s="62" t="s">
        <v>16</v>
      </c>
    </row>
    <row r="41" spans="1:12" ht="15">
      <c r="A41" s="54"/>
      <c r="C41" s="55"/>
      <c r="D41" s="55"/>
      <c r="E41" s="53"/>
      <c r="F41" s="53"/>
      <c r="G41" s="53"/>
      <c r="H41" s="53"/>
      <c r="I41" s="53"/>
      <c r="J41" s="53"/>
      <c r="K41" s="53"/>
      <c r="L41" s="53"/>
    </row>
    <row r="42" spans="1:12" ht="15">
      <c r="A42" s="54"/>
      <c r="C42" s="55"/>
      <c r="D42" s="55"/>
      <c r="E42" s="53"/>
      <c r="F42" s="53"/>
      <c r="G42" s="53"/>
      <c r="H42" s="53"/>
      <c r="I42" s="53"/>
      <c r="J42" s="53"/>
      <c r="K42" s="53"/>
      <c r="L42" s="53"/>
    </row>
  </sheetData>
  <sheetProtection sheet="1" objects="1" scenarios="1"/>
  <mergeCells count="1">
    <mergeCell ref="C3:D3"/>
  </mergeCells>
  <conditionalFormatting sqref="F10:L42">
    <cfRule type="cellIs" priority="1" dxfId="0" operator="equal" stopIfTrue="1">
      <formula>"gleiches Vorzeichen"</formula>
    </cfRule>
    <cfRule type="cellIs" priority="2" dxfId="0" operator="equal" stopIfTrue="1">
      <formula>"Tendenz steigend"</formula>
    </cfRule>
    <cfRule type="cellIs" priority="3" dxfId="0" operator="equal" stopIfTrue="1">
      <formula>"Tendenz fallend"</formula>
    </cfRule>
  </conditionalFormatting>
  <conditionalFormatting sqref="E10:E42">
    <cfRule type="cellIs" priority="4" dxfId="0" operator="equal" stopIfTrue="1">
      <formula>"überschritten"</formula>
    </cfRule>
    <cfRule type="cellIs" priority="5" dxfId="0" operator="equal" stopIfTrue="1">
      <formula>"unterschritten"</formula>
    </cfRule>
  </conditionalFormatting>
  <printOptions/>
  <pageMargins left="0.3937007874015748" right="0.3937007874015748" top="0.7874015748031497" bottom="0.7874015748031497" header="0.5118110236220472" footer="0.5118110236220472"/>
  <pageSetup fitToHeight="1" fitToWidth="1" horizontalDpi="600" verticalDpi="600" orientation="landscape" paperSize="9" scale="86" r:id="rId4"/>
  <headerFooter alignWithMargins="0">
    <oddFooter>&amp;L&amp;9&amp;D</oddFooter>
  </headerFooter>
  <drawing r:id="rId3"/>
  <legacyDrawing r:id="rId2"/>
</worksheet>
</file>

<file path=xl/worksheets/sheet9.xml><?xml version="1.0" encoding="utf-8"?>
<worksheet xmlns="http://schemas.openxmlformats.org/spreadsheetml/2006/main" xmlns:r="http://schemas.openxmlformats.org/officeDocument/2006/relationships">
  <sheetPr codeName="Tabelle9">
    <pageSetUpPr fitToPage="1"/>
  </sheetPr>
  <dimension ref="A1:S42"/>
  <sheetViews>
    <sheetView showRowColHeaders="0" workbookViewId="0" topLeftCell="A1">
      <selection activeCell="A10" sqref="A10"/>
    </sheetView>
  </sheetViews>
  <sheetFormatPr defaultColWidth="11.00390625" defaultRowHeight="14.25"/>
  <cols>
    <col min="1" max="1" width="10.375" style="34" customWidth="1"/>
    <col min="2" max="2" width="9.375" style="34" customWidth="1"/>
    <col min="3" max="3" width="10.375" style="34" customWidth="1"/>
    <col min="4" max="4" width="12.625" style="34" customWidth="1"/>
    <col min="5" max="5" width="16.125" style="34" customWidth="1"/>
    <col min="6" max="6" width="19.00390625" style="34" customWidth="1"/>
    <col min="7" max="7" width="14.75390625" style="34" customWidth="1"/>
    <col min="8" max="11" width="13.75390625" style="34" customWidth="1"/>
    <col min="12" max="12" width="8.625" style="34" customWidth="1"/>
    <col min="13" max="13" width="12.375" style="62" customWidth="1"/>
    <col min="14" max="14" width="18.00390625" style="62" customWidth="1"/>
    <col min="15" max="15" width="15.625" style="62" customWidth="1"/>
    <col min="16" max="16" width="14.00390625" style="62" customWidth="1"/>
    <col min="17" max="17" width="11.00390625" style="62" customWidth="1"/>
    <col min="18" max="18" width="9.25390625" style="62" customWidth="1"/>
    <col min="19" max="19" width="9.75390625" style="62" customWidth="1"/>
    <col min="20" max="16384" width="11.00390625" style="34" customWidth="1"/>
  </cols>
  <sheetData>
    <row r="1" spans="1:19" s="33" customFormat="1" ht="21">
      <c r="A1" s="31" t="s">
        <v>87</v>
      </c>
      <c r="B1" s="31"/>
      <c r="C1" s="31"/>
      <c r="D1" s="31"/>
      <c r="E1" s="31"/>
      <c r="F1" s="31"/>
      <c r="G1" s="31"/>
      <c r="H1" s="31"/>
      <c r="I1" s="31"/>
      <c r="J1" s="31"/>
      <c r="K1" s="31"/>
      <c r="L1" s="32"/>
      <c r="M1" s="60" t="s">
        <v>22</v>
      </c>
      <c r="N1" s="61"/>
      <c r="O1" s="61"/>
      <c r="P1" s="61"/>
      <c r="Q1" s="61"/>
      <c r="R1" s="61"/>
      <c r="S1" s="61"/>
    </row>
    <row r="2" spans="11:12" ht="14.25">
      <c r="K2" s="35"/>
      <c r="L2" s="35"/>
    </row>
    <row r="3" spans="1:12" ht="15">
      <c r="A3" s="36" t="s">
        <v>71</v>
      </c>
      <c r="C3" s="130"/>
      <c r="D3" s="131"/>
      <c r="K3" s="35"/>
      <c r="L3" s="35"/>
    </row>
    <row r="4" spans="1:12" ht="15">
      <c r="A4" s="36" t="s">
        <v>20</v>
      </c>
      <c r="C4" s="8"/>
      <c r="D4" s="34" t="s">
        <v>0</v>
      </c>
      <c r="E4" s="36" t="s">
        <v>43</v>
      </c>
      <c r="K4" s="35"/>
      <c r="L4" s="35"/>
    </row>
    <row r="5" spans="1:12" ht="14.25">
      <c r="A5" s="34" t="s">
        <v>6</v>
      </c>
      <c r="C5" s="37">
        <f>IF(Soll_Nges_ab="","",Soll_Nges_ab+Soll_Nges_ab*0.1)</f>
      </c>
      <c r="D5" s="34" t="s">
        <v>0</v>
      </c>
      <c r="E5" s="34" t="s">
        <v>44</v>
      </c>
      <c r="K5" s="35"/>
      <c r="L5" s="35"/>
    </row>
    <row r="6" spans="1:19" ht="14.25">
      <c r="A6" s="34" t="s">
        <v>7</v>
      </c>
      <c r="C6" s="37">
        <f>IF(Soll_Nges_ab="","",Soll_Nges_ab-Soll_Nges_ab*0.1)</f>
      </c>
      <c r="D6" s="34" t="s">
        <v>0</v>
      </c>
      <c r="K6" s="35"/>
      <c r="L6" s="35"/>
      <c r="N6" s="63"/>
      <c r="O6" s="63"/>
      <c r="P6" s="63"/>
      <c r="Q6" s="63"/>
      <c r="R6" s="63"/>
      <c r="S6" s="63"/>
    </row>
    <row r="7" spans="11:12" ht="14.25">
      <c r="K7" s="35"/>
      <c r="L7" s="35"/>
    </row>
    <row r="8" spans="11:17" ht="15">
      <c r="K8" s="35"/>
      <c r="L8" s="35"/>
      <c r="M8" s="64" t="s">
        <v>21</v>
      </c>
      <c r="Q8" s="64" t="s">
        <v>23</v>
      </c>
    </row>
    <row r="9" spans="1:19" s="36" customFormat="1" ht="15">
      <c r="A9" s="38" t="s">
        <v>1</v>
      </c>
      <c r="B9" s="38" t="s">
        <v>65</v>
      </c>
      <c r="C9" s="38" t="s">
        <v>2</v>
      </c>
      <c r="D9" s="38" t="s">
        <v>3</v>
      </c>
      <c r="E9" s="38" t="s">
        <v>4</v>
      </c>
      <c r="F9" s="38" t="s">
        <v>5</v>
      </c>
      <c r="K9" s="39"/>
      <c r="L9" s="39"/>
      <c r="M9" s="65" t="s">
        <v>9</v>
      </c>
      <c r="N9" s="65" t="s">
        <v>8</v>
      </c>
      <c r="O9" s="65" t="s">
        <v>10</v>
      </c>
      <c r="P9" s="65" t="s">
        <v>11</v>
      </c>
      <c r="Q9" s="65" t="s">
        <v>17</v>
      </c>
      <c r="R9" s="65" t="s">
        <v>18</v>
      </c>
      <c r="S9" s="65" t="s">
        <v>19</v>
      </c>
    </row>
    <row r="10" spans="1:19" ht="20.25" customHeight="1">
      <c r="A10" s="18"/>
      <c r="B10" s="2"/>
      <c r="C10" s="3"/>
      <c r="D10" s="91">
        <f aca="true" t="shared" si="0" ref="D10:D34">IF(C10="","",C10-Soll_Nges_ab)</f>
      </c>
      <c r="E10" s="41">
        <f aca="true" t="shared" si="1" ref="E10:E34">IF(D10="","",IF(D10&gt;0.1*Soll_Nges_ab,"überschritten",IF(D10&lt;-0.1*Soll_Nges_ab,"unterschritten","ok")))</f>
      </c>
      <c r="F10" s="42">
        <f>IF(C10="","",IF(N10&gt;5,$N$38,IF(O10&gt;5,$N$39,IF(P10&gt;5,$N$40,$N$37))))</f>
      </c>
      <c r="G10" s="43"/>
      <c r="H10" s="41"/>
      <c r="I10" s="41"/>
      <c r="J10" s="41"/>
      <c r="K10" s="42"/>
      <c r="L10" s="44"/>
      <c r="M10" s="65">
        <f>IF(D10="","",IF(D10=0,0,IF(D10&gt;0,1,-1)))</f>
      </c>
      <c r="N10" s="65">
        <f>IF(M10=0,-1,0)</f>
        <v>0</v>
      </c>
      <c r="O10" s="65">
        <v>0</v>
      </c>
      <c r="P10" s="65">
        <v>0</v>
      </c>
      <c r="Q10" s="66">
        <f aca="true" t="shared" si="2" ref="Q10:Q34">Soll_Nges_ab</f>
        <v>0</v>
      </c>
      <c r="R10" s="66">
        <f aca="true" t="shared" si="3" ref="R10:R34">tol_Nges_ab_o</f>
      </c>
      <c r="S10" s="66">
        <f aca="true" t="shared" si="4" ref="S10:S34">tol_Nges_ab_u</f>
      </c>
    </row>
    <row r="11" spans="1:19" ht="15">
      <c r="A11" s="19"/>
      <c r="B11" s="4"/>
      <c r="C11" s="5"/>
      <c r="D11" s="92">
        <f t="shared" si="0"/>
      </c>
      <c r="E11" s="44">
        <f t="shared" si="1"/>
      </c>
      <c r="F11" s="46">
        <f>IF(C11="","",IF(N11&gt;5,$N$38,IF(O11&gt;5,$N$39,IF(P11&gt;5,$N$40,$N$37))))</f>
      </c>
      <c r="G11" s="47"/>
      <c r="H11" s="44"/>
      <c r="I11" s="44"/>
      <c r="J11" s="44"/>
      <c r="K11" s="46"/>
      <c r="L11" s="44"/>
      <c r="M11" s="65">
        <f aca="true" t="shared" si="5" ref="M11:M34">IF(D11="","",IF(D11=0,0,IF(D11&gt;0,1,-1)))</f>
      </c>
      <c r="N11" s="65">
        <f>IF(M11="",0,IF(M11=0,-1,IF(M11+M10=0,0,N10+1)))</f>
        <v>0</v>
      </c>
      <c r="O11" s="65">
        <f aca="true" t="shared" si="6" ref="O11:O34">IF(M11="",0,IF(D11&gt;=D10,O10+1,0))</f>
        <v>0</v>
      </c>
      <c r="P11" s="65">
        <f aca="true" t="shared" si="7" ref="P11:P34">IF(M11="",0,IF(D11&lt;=D10,P10+1,0))</f>
        <v>0</v>
      </c>
      <c r="Q11" s="66">
        <f t="shared" si="2"/>
        <v>0</v>
      </c>
      <c r="R11" s="66">
        <f t="shared" si="3"/>
      </c>
      <c r="S11" s="66">
        <f t="shared" si="4"/>
      </c>
    </row>
    <row r="12" spans="1:19" ht="15">
      <c r="A12" s="19"/>
      <c r="B12" s="4"/>
      <c r="C12" s="5"/>
      <c r="D12" s="92">
        <f t="shared" si="0"/>
      </c>
      <c r="E12" s="44">
        <f t="shared" si="1"/>
      </c>
      <c r="F12" s="46">
        <f aca="true" t="shared" si="8" ref="F12:F33">IF(C12="","",IF(N12&gt;5,$N$38,IF(O12&gt;5,$N$39,IF(P12&gt;5,$N$40,$N$37))))</f>
      </c>
      <c r="G12" s="47"/>
      <c r="H12" s="44"/>
      <c r="I12" s="44"/>
      <c r="J12" s="44"/>
      <c r="K12" s="46"/>
      <c r="L12" s="44"/>
      <c r="M12" s="65">
        <f t="shared" si="5"/>
      </c>
      <c r="N12" s="65">
        <f aca="true" t="shared" si="9" ref="N12:N34">IF(M12="",0,IF(M12=0,-1,IF(M12+M11=0,0,N11+1)))</f>
        <v>0</v>
      </c>
      <c r="O12" s="65">
        <f t="shared" si="6"/>
        <v>0</v>
      </c>
      <c r="P12" s="65">
        <f t="shared" si="7"/>
        <v>0</v>
      </c>
      <c r="Q12" s="66">
        <f t="shared" si="2"/>
        <v>0</v>
      </c>
      <c r="R12" s="66">
        <f t="shared" si="3"/>
      </c>
      <c r="S12" s="66">
        <f t="shared" si="4"/>
      </c>
    </row>
    <row r="13" spans="1:19" ht="15">
      <c r="A13" s="19"/>
      <c r="B13" s="4"/>
      <c r="C13" s="5"/>
      <c r="D13" s="92">
        <f t="shared" si="0"/>
      </c>
      <c r="E13" s="44">
        <f t="shared" si="1"/>
      </c>
      <c r="F13" s="46">
        <f t="shared" si="8"/>
      </c>
      <c r="G13" s="47"/>
      <c r="H13" s="44"/>
      <c r="I13" s="44"/>
      <c r="J13" s="44"/>
      <c r="K13" s="46"/>
      <c r="L13" s="44"/>
      <c r="M13" s="65">
        <f t="shared" si="5"/>
      </c>
      <c r="N13" s="65">
        <f t="shared" si="9"/>
        <v>0</v>
      </c>
      <c r="O13" s="65">
        <f t="shared" si="6"/>
        <v>0</v>
      </c>
      <c r="P13" s="65">
        <f t="shared" si="7"/>
        <v>0</v>
      </c>
      <c r="Q13" s="66">
        <f t="shared" si="2"/>
        <v>0</v>
      </c>
      <c r="R13" s="66">
        <f t="shared" si="3"/>
      </c>
      <c r="S13" s="66">
        <f t="shared" si="4"/>
      </c>
    </row>
    <row r="14" spans="1:19" ht="15">
      <c r="A14" s="19"/>
      <c r="B14" s="4"/>
      <c r="C14" s="5"/>
      <c r="D14" s="92">
        <f t="shared" si="0"/>
      </c>
      <c r="E14" s="44">
        <f t="shared" si="1"/>
      </c>
      <c r="F14" s="46">
        <f t="shared" si="8"/>
      </c>
      <c r="G14" s="47"/>
      <c r="H14" s="44"/>
      <c r="I14" s="44"/>
      <c r="J14" s="44"/>
      <c r="K14" s="46"/>
      <c r="L14" s="44"/>
      <c r="M14" s="65">
        <f t="shared" si="5"/>
      </c>
      <c r="N14" s="65">
        <f t="shared" si="9"/>
        <v>0</v>
      </c>
      <c r="O14" s="65">
        <f t="shared" si="6"/>
        <v>0</v>
      </c>
      <c r="P14" s="65">
        <f t="shared" si="7"/>
        <v>0</v>
      </c>
      <c r="Q14" s="66">
        <f t="shared" si="2"/>
        <v>0</v>
      </c>
      <c r="R14" s="66">
        <f t="shared" si="3"/>
      </c>
      <c r="S14" s="66">
        <f t="shared" si="4"/>
      </c>
    </row>
    <row r="15" spans="1:19" ht="15">
      <c r="A15" s="19"/>
      <c r="B15" s="4"/>
      <c r="C15" s="5"/>
      <c r="D15" s="92">
        <f t="shared" si="0"/>
      </c>
      <c r="E15" s="44">
        <f t="shared" si="1"/>
      </c>
      <c r="F15" s="46">
        <f t="shared" si="8"/>
      </c>
      <c r="G15" s="47"/>
      <c r="H15" s="44"/>
      <c r="I15" s="44"/>
      <c r="J15" s="44"/>
      <c r="K15" s="46"/>
      <c r="L15" s="44"/>
      <c r="M15" s="65">
        <f t="shared" si="5"/>
      </c>
      <c r="N15" s="65">
        <f t="shared" si="9"/>
        <v>0</v>
      </c>
      <c r="O15" s="65">
        <f t="shared" si="6"/>
        <v>0</v>
      </c>
      <c r="P15" s="65">
        <f t="shared" si="7"/>
        <v>0</v>
      </c>
      <c r="Q15" s="66">
        <f t="shared" si="2"/>
        <v>0</v>
      </c>
      <c r="R15" s="66">
        <f t="shared" si="3"/>
      </c>
      <c r="S15" s="66">
        <f t="shared" si="4"/>
      </c>
    </row>
    <row r="16" spans="1:19" ht="15">
      <c r="A16" s="19"/>
      <c r="B16" s="4"/>
      <c r="C16" s="5"/>
      <c r="D16" s="92">
        <f t="shared" si="0"/>
      </c>
      <c r="E16" s="44">
        <f t="shared" si="1"/>
      </c>
      <c r="F16" s="46">
        <f t="shared" si="8"/>
      </c>
      <c r="G16" s="47"/>
      <c r="H16" s="44"/>
      <c r="I16" s="44"/>
      <c r="J16" s="44"/>
      <c r="K16" s="46"/>
      <c r="L16" s="44"/>
      <c r="M16" s="65">
        <f t="shared" si="5"/>
      </c>
      <c r="N16" s="65">
        <f t="shared" si="9"/>
        <v>0</v>
      </c>
      <c r="O16" s="65">
        <f t="shared" si="6"/>
        <v>0</v>
      </c>
      <c r="P16" s="65">
        <f t="shared" si="7"/>
        <v>0</v>
      </c>
      <c r="Q16" s="66">
        <f t="shared" si="2"/>
        <v>0</v>
      </c>
      <c r="R16" s="66">
        <f t="shared" si="3"/>
      </c>
      <c r="S16" s="66">
        <f t="shared" si="4"/>
      </c>
    </row>
    <row r="17" spans="1:19" ht="15">
      <c r="A17" s="19"/>
      <c r="B17" s="4"/>
      <c r="C17" s="5"/>
      <c r="D17" s="92">
        <f t="shared" si="0"/>
      </c>
      <c r="E17" s="44">
        <f t="shared" si="1"/>
      </c>
      <c r="F17" s="46">
        <f t="shared" si="8"/>
      </c>
      <c r="G17" s="47"/>
      <c r="H17" s="44"/>
      <c r="I17" s="44"/>
      <c r="J17" s="44"/>
      <c r="K17" s="46"/>
      <c r="L17" s="44"/>
      <c r="M17" s="65">
        <f t="shared" si="5"/>
      </c>
      <c r="N17" s="65">
        <f t="shared" si="9"/>
        <v>0</v>
      </c>
      <c r="O17" s="65">
        <f t="shared" si="6"/>
        <v>0</v>
      </c>
      <c r="P17" s="65">
        <f t="shared" si="7"/>
        <v>0</v>
      </c>
      <c r="Q17" s="66">
        <f t="shared" si="2"/>
        <v>0</v>
      </c>
      <c r="R17" s="66">
        <f t="shared" si="3"/>
      </c>
      <c r="S17" s="66">
        <f t="shared" si="4"/>
      </c>
    </row>
    <row r="18" spans="1:19" ht="15">
      <c r="A18" s="19"/>
      <c r="B18" s="4"/>
      <c r="C18" s="5"/>
      <c r="D18" s="92">
        <f t="shared" si="0"/>
      </c>
      <c r="E18" s="44">
        <f t="shared" si="1"/>
      </c>
      <c r="F18" s="46">
        <f t="shared" si="8"/>
      </c>
      <c r="G18" s="47"/>
      <c r="H18" s="44"/>
      <c r="I18" s="44"/>
      <c r="J18" s="44"/>
      <c r="K18" s="46"/>
      <c r="L18" s="44"/>
      <c r="M18" s="65">
        <f t="shared" si="5"/>
      </c>
      <c r="N18" s="65">
        <f t="shared" si="9"/>
        <v>0</v>
      </c>
      <c r="O18" s="65">
        <f t="shared" si="6"/>
        <v>0</v>
      </c>
      <c r="P18" s="65">
        <f t="shared" si="7"/>
        <v>0</v>
      </c>
      <c r="Q18" s="66">
        <f t="shared" si="2"/>
        <v>0</v>
      </c>
      <c r="R18" s="66">
        <f t="shared" si="3"/>
      </c>
      <c r="S18" s="66">
        <f t="shared" si="4"/>
      </c>
    </row>
    <row r="19" spans="1:19" ht="15">
      <c r="A19" s="19"/>
      <c r="B19" s="4"/>
      <c r="C19" s="5"/>
      <c r="D19" s="92">
        <f t="shared" si="0"/>
      </c>
      <c r="E19" s="44">
        <f t="shared" si="1"/>
      </c>
      <c r="F19" s="46">
        <f t="shared" si="8"/>
      </c>
      <c r="G19" s="47"/>
      <c r="H19" s="44"/>
      <c r="I19" s="44"/>
      <c r="J19" s="44"/>
      <c r="K19" s="46"/>
      <c r="L19" s="44"/>
      <c r="M19" s="65">
        <f t="shared" si="5"/>
      </c>
      <c r="N19" s="65">
        <f t="shared" si="9"/>
        <v>0</v>
      </c>
      <c r="O19" s="65">
        <f t="shared" si="6"/>
        <v>0</v>
      </c>
      <c r="P19" s="65">
        <f t="shared" si="7"/>
        <v>0</v>
      </c>
      <c r="Q19" s="66">
        <f t="shared" si="2"/>
        <v>0</v>
      </c>
      <c r="R19" s="66">
        <f t="shared" si="3"/>
      </c>
      <c r="S19" s="66">
        <f t="shared" si="4"/>
      </c>
    </row>
    <row r="20" spans="1:19" ht="15">
      <c r="A20" s="19"/>
      <c r="B20" s="4"/>
      <c r="C20" s="5"/>
      <c r="D20" s="92">
        <f t="shared" si="0"/>
      </c>
      <c r="E20" s="44">
        <f t="shared" si="1"/>
      </c>
      <c r="F20" s="46">
        <f t="shared" si="8"/>
      </c>
      <c r="G20" s="47"/>
      <c r="H20" s="44"/>
      <c r="I20" s="44"/>
      <c r="J20" s="44"/>
      <c r="K20" s="46"/>
      <c r="L20" s="44"/>
      <c r="M20" s="65">
        <f t="shared" si="5"/>
      </c>
      <c r="N20" s="65">
        <f t="shared" si="9"/>
        <v>0</v>
      </c>
      <c r="O20" s="65">
        <f t="shared" si="6"/>
        <v>0</v>
      </c>
      <c r="P20" s="65">
        <f t="shared" si="7"/>
        <v>0</v>
      </c>
      <c r="Q20" s="66">
        <f t="shared" si="2"/>
        <v>0</v>
      </c>
      <c r="R20" s="66">
        <f t="shared" si="3"/>
      </c>
      <c r="S20" s="66">
        <f t="shared" si="4"/>
      </c>
    </row>
    <row r="21" spans="1:19" ht="15">
      <c r="A21" s="19"/>
      <c r="B21" s="4"/>
      <c r="C21" s="5"/>
      <c r="D21" s="92">
        <f t="shared" si="0"/>
      </c>
      <c r="E21" s="44">
        <f t="shared" si="1"/>
      </c>
      <c r="F21" s="46">
        <f t="shared" si="8"/>
      </c>
      <c r="G21" s="47"/>
      <c r="H21" s="44"/>
      <c r="I21" s="44"/>
      <c r="J21" s="44"/>
      <c r="K21" s="46"/>
      <c r="L21" s="44"/>
      <c r="M21" s="65">
        <f t="shared" si="5"/>
      </c>
      <c r="N21" s="65">
        <f t="shared" si="9"/>
        <v>0</v>
      </c>
      <c r="O21" s="65">
        <f t="shared" si="6"/>
        <v>0</v>
      </c>
      <c r="P21" s="65">
        <f t="shared" si="7"/>
        <v>0</v>
      </c>
      <c r="Q21" s="66">
        <f t="shared" si="2"/>
        <v>0</v>
      </c>
      <c r="R21" s="66">
        <f t="shared" si="3"/>
      </c>
      <c r="S21" s="66">
        <f t="shared" si="4"/>
      </c>
    </row>
    <row r="22" spans="1:19" ht="15">
      <c r="A22" s="19"/>
      <c r="B22" s="4"/>
      <c r="C22" s="5"/>
      <c r="D22" s="92">
        <f t="shared" si="0"/>
      </c>
      <c r="E22" s="44">
        <f t="shared" si="1"/>
      </c>
      <c r="F22" s="46">
        <f t="shared" si="8"/>
      </c>
      <c r="G22" s="47"/>
      <c r="H22" s="44"/>
      <c r="I22" s="44"/>
      <c r="J22" s="44"/>
      <c r="K22" s="46"/>
      <c r="L22" s="44"/>
      <c r="M22" s="65">
        <f t="shared" si="5"/>
      </c>
      <c r="N22" s="65">
        <f t="shared" si="9"/>
        <v>0</v>
      </c>
      <c r="O22" s="65">
        <f t="shared" si="6"/>
        <v>0</v>
      </c>
      <c r="P22" s="65">
        <f t="shared" si="7"/>
        <v>0</v>
      </c>
      <c r="Q22" s="66">
        <f t="shared" si="2"/>
        <v>0</v>
      </c>
      <c r="R22" s="66">
        <f t="shared" si="3"/>
      </c>
      <c r="S22" s="66">
        <f t="shared" si="4"/>
      </c>
    </row>
    <row r="23" spans="1:19" ht="15">
      <c r="A23" s="19"/>
      <c r="B23" s="4"/>
      <c r="C23" s="5"/>
      <c r="D23" s="92">
        <f t="shared" si="0"/>
      </c>
      <c r="E23" s="44">
        <f t="shared" si="1"/>
      </c>
      <c r="F23" s="46">
        <f t="shared" si="8"/>
      </c>
      <c r="G23" s="47"/>
      <c r="H23" s="44"/>
      <c r="I23" s="44"/>
      <c r="J23" s="44"/>
      <c r="K23" s="46"/>
      <c r="L23" s="44"/>
      <c r="M23" s="65">
        <f t="shared" si="5"/>
      </c>
      <c r="N23" s="65">
        <f t="shared" si="9"/>
        <v>0</v>
      </c>
      <c r="O23" s="65">
        <f t="shared" si="6"/>
        <v>0</v>
      </c>
      <c r="P23" s="65">
        <f t="shared" si="7"/>
        <v>0</v>
      </c>
      <c r="Q23" s="66">
        <f t="shared" si="2"/>
        <v>0</v>
      </c>
      <c r="R23" s="66">
        <f t="shared" si="3"/>
      </c>
      <c r="S23" s="66">
        <f t="shared" si="4"/>
      </c>
    </row>
    <row r="24" spans="1:19" ht="15">
      <c r="A24" s="19"/>
      <c r="B24" s="4"/>
      <c r="C24" s="5"/>
      <c r="D24" s="92">
        <f t="shared" si="0"/>
      </c>
      <c r="E24" s="44">
        <f t="shared" si="1"/>
      </c>
      <c r="F24" s="46">
        <f t="shared" si="8"/>
      </c>
      <c r="G24" s="47"/>
      <c r="H24" s="44"/>
      <c r="I24" s="44"/>
      <c r="J24" s="44"/>
      <c r="K24" s="46"/>
      <c r="L24" s="44"/>
      <c r="M24" s="65">
        <f t="shared" si="5"/>
      </c>
      <c r="N24" s="65">
        <f t="shared" si="9"/>
        <v>0</v>
      </c>
      <c r="O24" s="65">
        <f t="shared" si="6"/>
        <v>0</v>
      </c>
      <c r="P24" s="65">
        <f t="shared" si="7"/>
        <v>0</v>
      </c>
      <c r="Q24" s="66">
        <f t="shared" si="2"/>
        <v>0</v>
      </c>
      <c r="R24" s="66">
        <f t="shared" si="3"/>
      </c>
      <c r="S24" s="66">
        <f t="shared" si="4"/>
      </c>
    </row>
    <row r="25" spans="1:19" ht="15">
      <c r="A25" s="19"/>
      <c r="B25" s="4"/>
      <c r="C25" s="5"/>
      <c r="D25" s="92">
        <f t="shared" si="0"/>
      </c>
      <c r="E25" s="44">
        <f t="shared" si="1"/>
      </c>
      <c r="F25" s="46">
        <f t="shared" si="8"/>
      </c>
      <c r="G25" s="47"/>
      <c r="H25" s="44"/>
      <c r="I25" s="44"/>
      <c r="J25" s="44"/>
      <c r="K25" s="46"/>
      <c r="L25" s="44"/>
      <c r="M25" s="65">
        <f t="shared" si="5"/>
      </c>
      <c r="N25" s="65">
        <f t="shared" si="9"/>
        <v>0</v>
      </c>
      <c r="O25" s="65">
        <f t="shared" si="6"/>
        <v>0</v>
      </c>
      <c r="P25" s="65">
        <f t="shared" si="7"/>
        <v>0</v>
      </c>
      <c r="Q25" s="66">
        <f t="shared" si="2"/>
        <v>0</v>
      </c>
      <c r="R25" s="66">
        <f t="shared" si="3"/>
      </c>
      <c r="S25" s="66">
        <f t="shared" si="4"/>
      </c>
    </row>
    <row r="26" spans="1:19" ht="15">
      <c r="A26" s="19"/>
      <c r="B26" s="4"/>
      <c r="C26" s="5"/>
      <c r="D26" s="92">
        <f t="shared" si="0"/>
      </c>
      <c r="E26" s="44">
        <f t="shared" si="1"/>
      </c>
      <c r="F26" s="46">
        <f t="shared" si="8"/>
      </c>
      <c r="G26" s="47"/>
      <c r="H26" s="44"/>
      <c r="I26" s="44"/>
      <c r="J26" s="44"/>
      <c r="K26" s="46"/>
      <c r="L26" s="44"/>
      <c r="M26" s="65">
        <f t="shared" si="5"/>
      </c>
      <c r="N26" s="65">
        <f t="shared" si="9"/>
        <v>0</v>
      </c>
      <c r="O26" s="65">
        <f t="shared" si="6"/>
        <v>0</v>
      </c>
      <c r="P26" s="65">
        <f t="shared" si="7"/>
        <v>0</v>
      </c>
      <c r="Q26" s="66">
        <f t="shared" si="2"/>
        <v>0</v>
      </c>
      <c r="R26" s="66">
        <f t="shared" si="3"/>
      </c>
      <c r="S26" s="66">
        <f t="shared" si="4"/>
      </c>
    </row>
    <row r="27" spans="1:19" ht="15">
      <c r="A27" s="19"/>
      <c r="B27" s="4"/>
      <c r="C27" s="5"/>
      <c r="D27" s="92">
        <f t="shared" si="0"/>
      </c>
      <c r="E27" s="44">
        <f t="shared" si="1"/>
      </c>
      <c r="F27" s="46">
        <f t="shared" si="8"/>
      </c>
      <c r="G27" s="47"/>
      <c r="H27" s="44"/>
      <c r="I27" s="44"/>
      <c r="J27" s="44"/>
      <c r="K27" s="46"/>
      <c r="L27" s="44"/>
      <c r="M27" s="65">
        <f t="shared" si="5"/>
      </c>
      <c r="N27" s="65">
        <f t="shared" si="9"/>
        <v>0</v>
      </c>
      <c r="O27" s="65">
        <f t="shared" si="6"/>
        <v>0</v>
      </c>
      <c r="P27" s="65">
        <f t="shared" si="7"/>
        <v>0</v>
      </c>
      <c r="Q27" s="66">
        <f t="shared" si="2"/>
        <v>0</v>
      </c>
      <c r="R27" s="66">
        <f t="shared" si="3"/>
      </c>
      <c r="S27" s="66">
        <f t="shared" si="4"/>
      </c>
    </row>
    <row r="28" spans="1:19" ht="15">
      <c r="A28" s="19"/>
      <c r="B28" s="4"/>
      <c r="C28" s="5"/>
      <c r="D28" s="92">
        <f t="shared" si="0"/>
      </c>
      <c r="E28" s="44">
        <f t="shared" si="1"/>
      </c>
      <c r="F28" s="46">
        <f t="shared" si="8"/>
      </c>
      <c r="G28" s="47"/>
      <c r="H28" s="44"/>
      <c r="I28" s="44"/>
      <c r="J28" s="44"/>
      <c r="K28" s="46"/>
      <c r="L28" s="44"/>
      <c r="M28" s="65">
        <f t="shared" si="5"/>
      </c>
      <c r="N28" s="65">
        <f t="shared" si="9"/>
        <v>0</v>
      </c>
      <c r="O28" s="65">
        <f t="shared" si="6"/>
        <v>0</v>
      </c>
      <c r="P28" s="65">
        <f t="shared" si="7"/>
        <v>0</v>
      </c>
      <c r="Q28" s="66">
        <f t="shared" si="2"/>
        <v>0</v>
      </c>
      <c r="R28" s="66">
        <f t="shared" si="3"/>
      </c>
      <c r="S28" s="66">
        <f t="shared" si="4"/>
      </c>
    </row>
    <row r="29" spans="1:19" ht="15">
      <c r="A29" s="19"/>
      <c r="B29" s="4"/>
      <c r="C29" s="5"/>
      <c r="D29" s="92">
        <f t="shared" si="0"/>
      </c>
      <c r="E29" s="44">
        <f t="shared" si="1"/>
      </c>
      <c r="F29" s="46">
        <f t="shared" si="8"/>
      </c>
      <c r="G29" s="47"/>
      <c r="H29" s="44"/>
      <c r="I29" s="44"/>
      <c r="J29" s="44"/>
      <c r="K29" s="46"/>
      <c r="L29" s="44"/>
      <c r="M29" s="65">
        <f t="shared" si="5"/>
      </c>
      <c r="N29" s="65">
        <f t="shared" si="9"/>
        <v>0</v>
      </c>
      <c r="O29" s="65">
        <f t="shared" si="6"/>
        <v>0</v>
      </c>
      <c r="P29" s="65">
        <f t="shared" si="7"/>
        <v>0</v>
      </c>
      <c r="Q29" s="66">
        <f t="shared" si="2"/>
        <v>0</v>
      </c>
      <c r="R29" s="66">
        <f t="shared" si="3"/>
      </c>
      <c r="S29" s="66">
        <f t="shared" si="4"/>
      </c>
    </row>
    <row r="30" spans="1:19" ht="15">
      <c r="A30" s="19"/>
      <c r="B30" s="4"/>
      <c r="C30" s="5"/>
      <c r="D30" s="92">
        <f t="shared" si="0"/>
      </c>
      <c r="E30" s="44">
        <f t="shared" si="1"/>
      </c>
      <c r="F30" s="46">
        <f t="shared" si="8"/>
      </c>
      <c r="G30" s="47"/>
      <c r="H30" s="44"/>
      <c r="I30" s="44"/>
      <c r="J30" s="44"/>
      <c r="K30" s="46"/>
      <c r="L30" s="44"/>
      <c r="M30" s="65">
        <f t="shared" si="5"/>
      </c>
      <c r="N30" s="65">
        <f t="shared" si="9"/>
        <v>0</v>
      </c>
      <c r="O30" s="65">
        <f t="shared" si="6"/>
        <v>0</v>
      </c>
      <c r="P30" s="65">
        <f t="shared" si="7"/>
        <v>0</v>
      </c>
      <c r="Q30" s="66">
        <f t="shared" si="2"/>
        <v>0</v>
      </c>
      <c r="R30" s="66">
        <f t="shared" si="3"/>
      </c>
      <c r="S30" s="66">
        <f t="shared" si="4"/>
      </c>
    </row>
    <row r="31" spans="1:19" ht="15">
      <c r="A31" s="19"/>
      <c r="B31" s="4"/>
      <c r="C31" s="5"/>
      <c r="D31" s="92">
        <f t="shared" si="0"/>
      </c>
      <c r="E31" s="44">
        <f t="shared" si="1"/>
      </c>
      <c r="F31" s="46">
        <f t="shared" si="8"/>
      </c>
      <c r="G31" s="47"/>
      <c r="H31" s="44"/>
      <c r="I31" s="44"/>
      <c r="J31" s="44"/>
      <c r="K31" s="46"/>
      <c r="L31" s="44"/>
      <c r="M31" s="65">
        <f t="shared" si="5"/>
      </c>
      <c r="N31" s="65">
        <f t="shared" si="9"/>
        <v>0</v>
      </c>
      <c r="O31" s="65">
        <f t="shared" si="6"/>
        <v>0</v>
      </c>
      <c r="P31" s="65">
        <f t="shared" si="7"/>
        <v>0</v>
      </c>
      <c r="Q31" s="66">
        <f t="shared" si="2"/>
        <v>0</v>
      </c>
      <c r="R31" s="66">
        <f t="shared" si="3"/>
      </c>
      <c r="S31" s="66">
        <f t="shared" si="4"/>
      </c>
    </row>
    <row r="32" spans="1:19" ht="15">
      <c r="A32" s="19"/>
      <c r="B32" s="4"/>
      <c r="C32" s="5"/>
      <c r="D32" s="92">
        <f t="shared" si="0"/>
      </c>
      <c r="E32" s="44">
        <f t="shared" si="1"/>
      </c>
      <c r="F32" s="46">
        <f t="shared" si="8"/>
      </c>
      <c r="G32" s="47"/>
      <c r="H32" s="44"/>
      <c r="I32" s="44"/>
      <c r="J32" s="44"/>
      <c r="K32" s="46"/>
      <c r="L32" s="44"/>
      <c r="M32" s="65">
        <f t="shared" si="5"/>
      </c>
      <c r="N32" s="65">
        <f t="shared" si="9"/>
        <v>0</v>
      </c>
      <c r="O32" s="65">
        <f t="shared" si="6"/>
        <v>0</v>
      </c>
      <c r="P32" s="65">
        <f t="shared" si="7"/>
        <v>0</v>
      </c>
      <c r="Q32" s="66">
        <f t="shared" si="2"/>
        <v>0</v>
      </c>
      <c r="R32" s="66">
        <f t="shared" si="3"/>
      </c>
      <c r="S32" s="66">
        <f t="shared" si="4"/>
      </c>
    </row>
    <row r="33" spans="1:19" ht="15">
      <c r="A33" s="19"/>
      <c r="B33" s="4"/>
      <c r="C33" s="5"/>
      <c r="D33" s="92">
        <f t="shared" si="0"/>
      </c>
      <c r="E33" s="44">
        <f t="shared" si="1"/>
      </c>
      <c r="F33" s="46">
        <f t="shared" si="8"/>
      </c>
      <c r="G33" s="47"/>
      <c r="H33" s="44"/>
      <c r="I33" s="44"/>
      <c r="J33" s="44"/>
      <c r="K33" s="46"/>
      <c r="L33" s="44"/>
      <c r="M33" s="65">
        <f t="shared" si="5"/>
      </c>
      <c r="N33" s="65">
        <f t="shared" si="9"/>
        <v>0</v>
      </c>
      <c r="O33" s="65">
        <f t="shared" si="6"/>
        <v>0</v>
      </c>
      <c r="P33" s="65">
        <f t="shared" si="7"/>
        <v>0</v>
      </c>
      <c r="Q33" s="66">
        <f t="shared" si="2"/>
        <v>0</v>
      </c>
      <c r="R33" s="66">
        <f t="shared" si="3"/>
      </c>
      <c r="S33" s="66">
        <f t="shared" si="4"/>
      </c>
    </row>
    <row r="34" spans="1:19" ht="15">
      <c r="A34" s="20"/>
      <c r="B34" s="6"/>
      <c r="C34" s="7"/>
      <c r="D34" s="93">
        <f t="shared" si="0"/>
      </c>
      <c r="E34" s="38">
        <f t="shared" si="1"/>
      </c>
      <c r="F34" s="49">
        <f>IF(C34="","",IF(N34&gt;5,$N$38,IF(O34&gt;5,$N$39,IF(P34&gt;5,$N$40,$N$37))))</f>
      </c>
      <c r="G34" s="50"/>
      <c r="H34" s="38"/>
      <c r="I34" s="38"/>
      <c r="J34" s="38"/>
      <c r="K34" s="49"/>
      <c r="L34" s="44"/>
      <c r="M34" s="65">
        <f t="shared" si="5"/>
      </c>
      <c r="N34" s="65">
        <f t="shared" si="9"/>
        <v>0</v>
      </c>
      <c r="O34" s="65">
        <f t="shared" si="6"/>
        <v>0</v>
      </c>
      <c r="P34" s="65">
        <f t="shared" si="7"/>
        <v>0</v>
      </c>
      <c r="Q34" s="66">
        <f t="shared" si="2"/>
        <v>0</v>
      </c>
      <c r="R34" s="66">
        <f t="shared" si="3"/>
      </c>
      <c r="S34" s="66">
        <f t="shared" si="4"/>
      </c>
    </row>
    <row r="35" spans="1:12" ht="15">
      <c r="A35" s="51"/>
      <c r="B35" s="35"/>
      <c r="C35" s="52"/>
      <c r="D35" s="52"/>
      <c r="E35" s="44"/>
      <c r="F35" s="44"/>
      <c r="G35" s="44"/>
      <c r="H35" s="44"/>
      <c r="I35" s="44"/>
      <c r="J35" s="44"/>
      <c r="K35" s="44"/>
      <c r="L35" s="44"/>
    </row>
    <row r="36" spans="1:13" ht="15">
      <c r="A36" s="51"/>
      <c r="B36" s="35"/>
      <c r="C36" s="52"/>
      <c r="D36" s="52"/>
      <c r="E36" s="44"/>
      <c r="F36" s="44"/>
      <c r="G36" s="44"/>
      <c r="H36" s="44"/>
      <c r="I36" s="44"/>
      <c r="J36" s="44"/>
      <c r="K36" s="44"/>
      <c r="L36" s="53"/>
      <c r="M36" s="64" t="s">
        <v>12</v>
      </c>
    </row>
    <row r="37" spans="1:14" ht="15">
      <c r="A37" s="51"/>
      <c r="B37" s="35"/>
      <c r="C37" s="52"/>
      <c r="D37" s="52"/>
      <c r="E37" s="44"/>
      <c r="F37" s="44"/>
      <c r="G37" s="44"/>
      <c r="H37" s="44"/>
      <c r="I37" s="44"/>
      <c r="J37" s="44"/>
      <c r="K37" s="44"/>
      <c r="L37" s="53"/>
      <c r="M37" s="62">
        <v>0</v>
      </c>
      <c r="N37" s="62" t="s">
        <v>13</v>
      </c>
    </row>
    <row r="38" spans="1:14" ht="15">
      <c r="A38" s="54"/>
      <c r="C38" s="55"/>
      <c r="D38" s="55"/>
      <c r="E38" s="53"/>
      <c r="F38" s="53"/>
      <c r="G38" s="53"/>
      <c r="H38" s="53"/>
      <c r="I38" s="53"/>
      <c r="J38" s="53"/>
      <c r="K38" s="53"/>
      <c r="L38" s="53"/>
      <c r="M38" s="62">
        <v>1</v>
      </c>
      <c r="N38" s="62" t="s">
        <v>14</v>
      </c>
    </row>
    <row r="39" spans="1:14" ht="15">
      <c r="A39" s="54"/>
      <c r="C39" s="55"/>
      <c r="D39" s="55"/>
      <c r="E39" s="53"/>
      <c r="F39" s="53"/>
      <c r="G39" s="53"/>
      <c r="H39" s="53"/>
      <c r="I39" s="53"/>
      <c r="J39" s="53"/>
      <c r="K39" s="53"/>
      <c r="L39" s="53"/>
      <c r="M39" s="62">
        <v>2</v>
      </c>
      <c r="N39" s="62" t="s">
        <v>15</v>
      </c>
    </row>
    <row r="40" spans="1:14" ht="15">
      <c r="A40" s="54"/>
      <c r="C40" s="55"/>
      <c r="D40" s="55"/>
      <c r="E40" s="53"/>
      <c r="F40" s="53"/>
      <c r="G40" s="53"/>
      <c r="H40" s="53"/>
      <c r="I40" s="53"/>
      <c r="J40" s="53"/>
      <c r="K40" s="53"/>
      <c r="L40" s="53"/>
      <c r="M40" s="62">
        <v>3</v>
      </c>
      <c r="N40" s="62" t="s">
        <v>16</v>
      </c>
    </row>
    <row r="41" spans="1:12" ht="15">
      <c r="A41" s="54"/>
      <c r="C41" s="55"/>
      <c r="D41" s="55"/>
      <c r="E41" s="53"/>
      <c r="F41" s="53"/>
      <c r="G41" s="53"/>
      <c r="H41" s="53"/>
      <c r="I41" s="53"/>
      <c r="J41" s="53"/>
      <c r="K41" s="53"/>
      <c r="L41" s="53"/>
    </row>
    <row r="42" spans="1:12" ht="15">
      <c r="A42" s="54"/>
      <c r="C42" s="55"/>
      <c r="D42" s="55"/>
      <c r="E42" s="53"/>
      <c r="F42" s="53"/>
      <c r="G42" s="53"/>
      <c r="H42" s="53"/>
      <c r="I42" s="53"/>
      <c r="J42" s="53"/>
      <c r="K42" s="53"/>
      <c r="L42" s="53"/>
    </row>
  </sheetData>
  <sheetProtection sheet="1" objects="1" scenarios="1"/>
  <mergeCells count="1">
    <mergeCell ref="C3:D3"/>
  </mergeCells>
  <conditionalFormatting sqref="F10:L42">
    <cfRule type="cellIs" priority="1" dxfId="0" operator="equal" stopIfTrue="1">
      <formula>"gleiches Vorzeichen"</formula>
    </cfRule>
    <cfRule type="cellIs" priority="2" dxfId="0" operator="equal" stopIfTrue="1">
      <formula>"Tendenz steigend"</formula>
    </cfRule>
    <cfRule type="cellIs" priority="3" dxfId="0" operator="equal" stopIfTrue="1">
      <formula>"Tendenz fallend"</formula>
    </cfRule>
  </conditionalFormatting>
  <conditionalFormatting sqref="E10:E42">
    <cfRule type="cellIs" priority="4" dxfId="0" operator="equal" stopIfTrue="1">
      <formula>"überschritten"</formula>
    </cfRule>
    <cfRule type="cellIs" priority="5" dxfId="0" operator="equal" stopIfTrue="1">
      <formula>"unterschritten"</formula>
    </cfRule>
  </conditionalFormatting>
  <printOptions/>
  <pageMargins left="0.3937007874015748" right="0.3937007874015748" top="0.7874015748031497" bottom="0.7874015748031497" header="0.5118110236220472" footer="0.5118110236220472"/>
  <pageSetup fitToHeight="1" fitToWidth="1" horizontalDpi="600" verticalDpi="600" orientation="landscape" paperSize="9" scale="86" r:id="rId4"/>
  <headerFooter alignWithMargins="0">
    <oddFooter>&amp;L&amp;9&amp;D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BVE_AWA_SWW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ARA: Kontrollkarten Analytik</dc:title>
  <dc:subject>ARA, Analytik, Kontrollkarten</dc:subject>
  <dc:creator>Fachbereich Abwasserentsorgung</dc:creator>
  <cp:keywords/>
  <dc:description/>
  <cp:lastModifiedBy>Reto Battaglia</cp:lastModifiedBy>
  <cp:lastPrinted>2006-11-23T12:22:57Z</cp:lastPrinted>
  <dcterms:created xsi:type="dcterms:W3CDTF">2006-11-13T13:54:11Z</dcterms:created>
  <dcterms:modified xsi:type="dcterms:W3CDTF">2010-07-05T06:33:16Z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-234234895</vt:i4>
  </property>
  <property fmtid="{D5CDD505-2E9C-101B-9397-08002B2CF9AE}" pid="3" name="_EmailSubject">
    <vt:lpwstr>File für GSA Homepage</vt:lpwstr>
  </property>
  <property fmtid="{D5CDD505-2E9C-101B-9397-08002B2CF9AE}" pid="4" name="_AuthorEmail">
    <vt:lpwstr>reto.manser@bve.be.ch</vt:lpwstr>
  </property>
  <property fmtid="{D5CDD505-2E9C-101B-9397-08002B2CF9AE}" pid="5" name="_AuthorEmailDisplayName">
    <vt:lpwstr>Manser Reto, BVE-GSA-Abwasserentsorgung</vt:lpwstr>
  </property>
  <property fmtid="{D5CDD505-2E9C-101B-9397-08002B2CF9AE}" pid="6" name="_ReviewingToolsShownOnce">
    <vt:lpwstr/>
  </property>
</Properties>
</file>