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13C" lockStructure="1"/>
  <bookViews>
    <workbookView xWindow="-12" yWindow="-12" windowWidth="9156" windowHeight="5052"/>
  </bookViews>
  <sheets>
    <sheet name="Titelblatt" sheetId="1" r:id="rId1"/>
    <sheet name="Zusammenfassung Energiesysteme" sheetId="2" r:id="rId2"/>
    <sheet name="Variante 1" sheetId="3" r:id="rId3"/>
    <sheet name="Variante 2" sheetId="4" r:id="rId4"/>
    <sheet name="Variante 3" sheetId="5" r:id="rId5"/>
    <sheet name="Variante 4" sheetId="6" r:id="rId6"/>
  </sheets>
  <definedNames>
    <definedName name="_xlnm.Print_Area" localSheetId="0">Titelblatt!$A$1:$G$48</definedName>
    <definedName name="_xlnm.Print_Area" localSheetId="2">'Variante 1'!$A$1:$G$70</definedName>
    <definedName name="_xlnm.Print_Area" localSheetId="3">'Variante 2'!$A$1:$G$70</definedName>
    <definedName name="_xlnm.Print_Area" localSheetId="4">'Variante 3'!$A$1:$G$70</definedName>
    <definedName name="_xlnm.Print_Area" localSheetId="5">'Variante 4'!$A$1:$G$70</definedName>
    <definedName name="_xlnm.Print_Area" localSheetId="1">'Zusammenfassung Energiesysteme'!$A$1:$F$53</definedName>
  </definedNames>
  <calcPr calcId="145621"/>
</workbook>
</file>

<file path=xl/calcChain.xml><?xml version="1.0" encoding="utf-8"?>
<calcChain xmlns="http://schemas.openxmlformats.org/spreadsheetml/2006/main">
  <c r="B1" i="6" l="1"/>
  <c r="G1" i="6"/>
  <c r="C4" i="6"/>
  <c r="F6" i="6"/>
  <c r="J6" i="6"/>
  <c r="F10" i="6"/>
  <c r="I10" i="6"/>
  <c r="G10" i="6" s="1"/>
  <c r="J10" i="6"/>
  <c r="K10" i="6"/>
  <c r="M10" i="6"/>
  <c r="I11" i="6"/>
  <c r="G11" i="6" s="1"/>
  <c r="J11" i="6"/>
  <c r="F11" i="6" s="1"/>
  <c r="K11" i="6"/>
  <c r="K20" i="6" s="1"/>
  <c r="L20" i="6" s="1"/>
  <c r="H39" i="2" s="1"/>
  <c r="M11" i="6"/>
  <c r="I12" i="6"/>
  <c r="G12" i="6" s="1"/>
  <c r="J12" i="6"/>
  <c r="F12" i="6" s="1"/>
  <c r="K12" i="6"/>
  <c r="M12" i="6"/>
  <c r="F13" i="6"/>
  <c r="G13" i="6"/>
  <c r="I13" i="6"/>
  <c r="J13" i="6"/>
  <c r="K13" i="6"/>
  <c r="M13" i="6"/>
  <c r="F14" i="6"/>
  <c r="I14" i="6"/>
  <c r="G14" i="6" s="1"/>
  <c r="J14" i="6"/>
  <c r="K14" i="6"/>
  <c r="M14" i="6"/>
  <c r="G15" i="6"/>
  <c r="I15" i="6"/>
  <c r="J15" i="6"/>
  <c r="F15" i="6" s="1"/>
  <c r="K15" i="6"/>
  <c r="M15" i="6"/>
  <c r="I16" i="6"/>
  <c r="G16" i="6" s="1"/>
  <c r="J16" i="6"/>
  <c r="F16" i="6" s="1"/>
  <c r="K16" i="6"/>
  <c r="M16" i="6"/>
  <c r="F17" i="6"/>
  <c r="G17" i="6"/>
  <c r="I17" i="6"/>
  <c r="J17" i="6"/>
  <c r="K17" i="6"/>
  <c r="M17" i="6"/>
  <c r="F18" i="6"/>
  <c r="G18" i="6"/>
  <c r="I18" i="6"/>
  <c r="J18" i="6"/>
  <c r="K18" i="6"/>
  <c r="M18" i="6"/>
  <c r="C19" i="6"/>
  <c r="F19" i="6"/>
  <c r="I19" i="6"/>
  <c r="G19" i="6" s="1"/>
  <c r="J19" i="6"/>
  <c r="K19" i="6"/>
  <c r="M19" i="6"/>
  <c r="N19" i="6"/>
  <c r="D20" i="6"/>
  <c r="I26" i="6"/>
  <c r="J26" i="6"/>
  <c r="K26" i="6"/>
  <c r="L26" i="6"/>
  <c r="G26" i="6" s="1"/>
  <c r="G27" i="6"/>
  <c r="I27" i="6"/>
  <c r="L27" i="6" s="1"/>
  <c r="J27" i="6"/>
  <c r="K27" i="6"/>
  <c r="I28" i="6"/>
  <c r="J28" i="6"/>
  <c r="K28" i="6"/>
  <c r="L28" i="6"/>
  <c r="G28" i="6" s="1"/>
  <c r="I29" i="6"/>
  <c r="J29" i="6"/>
  <c r="K29" i="6"/>
  <c r="L29" i="6"/>
  <c r="G29" i="6" s="1"/>
  <c r="I30" i="6"/>
  <c r="J30" i="6"/>
  <c r="K30" i="6"/>
  <c r="I31" i="6"/>
  <c r="J31" i="6"/>
  <c r="K31" i="6"/>
  <c r="L31" i="6" s="1"/>
  <c r="G31" i="6" s="1"/>
  <c r="I32" i="6"/>
  <c r="L32" i="6" s="1"/>
  <c r="G32" i="6" s="1"/>
  <c r="J32" i="6"/>
  <c r="K32" i="6"/>
  <c r="I33" i="6"/>
  <c r="J33" i="6"/>
  <c r="K33" i="6"/>
  <c r="K40" i="6"/>
  <c r="C41" i="6"/>
  <c r="I41" i="6"/>
  <c r="J41" i="6"/>
  <c r="K41" i="6"/>
  <c r="L41" i="6"/>
  <c r="G41" i="6" s="1"/>
  <c r="E59" i="6" s="1"/>
  <c r="C42" i="6"/>
  <c r="I42" i="6"/>
  <c r="L42" i="6" s="1"/>
  <c r="G42" i="6" s="1"/>
  <c r="E60" i="6" s="1"/>
  <c r="J42" i="6"/>
  <c r="K42" i="6"/>
  <c r="C43" i="6"/>
  <c r="I43" i="6"/>
  <c r="L43" i="6" s="1"/>
  <c r="G43" i="6" s="1"/>
  <c r="E61" i="6" s="1"/>
  <c r="J43" i="6"/>
  <c r="K43" i="6" s="1"/>
  <c r="G44" i="6"/>
  <c r="I44" i="6"/>
  <c r="L44" i="6" s="1"/>
  <c r="J44" i="6"/>
  <c r="I45" i="6"/>
  <c r="J45" i="6"/>
  <c r="K45" i="6" s="1"/>
  <c r="F46" i="6"/>
  <c r="I46" i="6"/>
  <c r="J46" i="6"/>
  <c r="K46" i="6" s="1"/>
  <c r="I47" i="6"/>
  <c r="J47" i="6"/>
  <c r="K47" i="6" s="1"/>
  <c r="F48" i="6"/>
  <c r="I48" i="6"/>
  <c r="J48" i="6"/>
  <c r="K48" i="6" s="1"/>
  <c r="I53" i="6"/>
  <c r="C58" i="6"/>
  <c r="C59" i="6"/>
  <c r="C60" i="6"/>
  <c r="C61" i="6"/>
  <c r="C62" i="6"/>
  <c r="E62" i="6"/>
  <c r="B63" i="6"/>
  <c r="B45" i="6" s="1"/>
  <c r="F45" i="6" s="1"/>
  <c r="C63" i="6"/>
  <c r="B64" i="6"/>
  <c r="B46" i="6" s="1"/>
  <c r="C64" i="6"/>
  <c r="B65" i="6"/>
  <c r="B47" i="6" s="1"/>
  <c r="F47" i="6" s="1"/>
  <c r="C65" i="6"/>
  <c r="B66" i="6"/>
  <c r="B48" i="6" s="1"/>
  <c r="C66" i="6"/>
  <c r="B1" i="5"/>
  <c r="G1" i="5"/>
  <c r="C4" i="5"/>
  <c r="F6" i="5"/>
  <c r="J6" i="5" s="1"/>
  <c r="F10" i="5"/>
  <c r="G10" i="5"/>
  <c r="I10" i="5"/>
  <c r="J10" i="5"/>
  <c r="K10" i="5"/>
  <c r="M10" i="5"/>
  <c r="M20" i="5" s="1"/>
  <c r="F11" i="5"/>
  <c r="I11" i="5"/>
  <c r="G11" i="5" s="1"/>
  <c r="J11" i="5"/>
  <c r="K11" i="5"/>
  <c r="M11" i="5"/>
  <c r="I12" i="5"/>
  <c r="G12" i="5" s="1"/>
  <c r="J12" i="5"/>
  <c r="F12" i="5" s="1"/>
  <c r="K12" i="5"/>
  <c r="M12" i="5"/>
  <c r="F13" i="5"/>
  <c r="I13" i="5"/>
  <c r="G13" i="5" s="1"/>
  <c r="J13" i="5"/>
  <c r="K13" i="5"/>
  <c r="M13" i="5"/>
  <c r="F14" i="5"/>
  <c r="G14" i="5"/>
  <c r="I14" i="5"/>
  <c r="J14" i="5"/>
  <c r="K14" i="5"/>
  <c r="M14" i="5"/>
  <c r="I15" i="5"/>
  <c r="G15" i="5" s="1"/>
  <c r="J15" i="5"/>
  <c r="F15" i="5" s="1"/>
  <c r="K15" i="5"/>
  <c r="M15" i="5"/>
  <c r="I16" i="5"/>
  <c r="G16" i="5" s="1"/>
  <c r="J16" i="5"/>
  <c r="F16" i="5" s="1"/>
  <c r="K16" i="5"/>
  <c r="M16" i="5"/>
  <c r="F17" i="5"/>
  <c r="I17" i="5"/>
  <c r="G17" i="5" s="1"/>
  <c r="J17" i="5"/>
  <c r="K17" i="5"/>
  <c r="M17" i="5"/>
  <c r="F18" i="5"/>
  <c r="G18" i="5"/>
  <c r="I18" i="5"/>
  <c r="J18" i="5"/>
  <c r="K18" i="5"/>
  <c r="M18" i="5"/>
  <c r="C19" i="5"/>
  <c r="F19" i="5"/>
  <c r="I19" i="5"/>
  <c r="G19" i="5" s="1"/>
  <c r="J19" i="5"/>
  <c r="K19" i="5"/>
  <c r="M19" i="5"/>
  <c r="N19" i="5"/>
  <c r="D20" i="5"/>
  <c r="I26" i="5"/>
  <c r="J26" i="5"/>
  <c r="K26" i="5"/>
  <c r="L26" i="5" s="1"/>
  <c r="G26" i="5" s="1"/>
  <c r="G27" i="5"/>
  <c r="I27" i="5"/>
  <c r="L27" i="5" s="1"/>
  <c r="J27" i="5"/>
  <c r="K27" i="5"/>
  <c r="I28" i="5"/>
  <c r="L28" i="5" s="1"/>
  <c r="G28" i="5" s="1"/>
  <c r="J28" i="5"/>
  <c r="K28" i="5"/>
  <c r="I29" i="5"/>
  <c r="J29" i="5"/>
  <c r="K29" i="5"/>
  <c r="L29" i="5"/>
  <c r="G29" i="5" s="1"/>
  <c r="I30" i="5"/>
  <c r="L30" i="5" s="1"/>
  <c r="G30" i="5" s="1"/>
  <c r="J30" i="5"/>
  <c r="K30" i="5"/>
  <c r="I31" i="5"/>
  <c r="L31" i="5" s="1"/>
  <c r="G31" i="5" s="1"/>
  <c r="J31" i="5"/>
  <c r="K31" i="5"/>
  <c r="I32" i="5"/>
  <c r="J32" i="5"/>
  <c r="K32" i="5"/>
  <c r="L32" i="5"/>
  <c r="G32" i="5" s="1"/>
  <c r="G33" i="5"/>
  <c r="I33" i="5"/>
  <c r="L33" i="5" s="1"/>
  <c r="J33" i="5"/>
  <c r="K33" i="5"/>
  <c r="K40" i="5"/>
  <c r="L40" i="5"/>
  <c r="G40" i="5" s="1"/>
  <c r="C41" i="5"/>
  <c r="I41" i="5"/>
  <c r="J41" i="5"/>
  <c r="K41" i="5"/>
  <c r="L41" i="5"/>
  <c r="G41" i="5" s="1"/>
  <c r="E59" i="5" s="1"/>
  <c r="C42" i="5"/>
  <c r="I42" i="5"/>
  <c r="J42" i="5"/>
  <c r="K42" i="5"/>
  <c r="L42" i="5"/>
  <c r="G42" i="5" s="1"/>
  <c r="E60" i="5" s="1"/>
  <c r="C43" i="5"/>
  <c r="I43" i="5"/>
  <c r="L43" i="5" s="1"/>
  <c r="G43" i="5" s="1"/>
  <c r="E61" i="5" s="1"/>
  <c r="J43" i="5"/>
  <c r="K43" i="5"/>
  <c r="C44" i="5"/>
  <c r="I44" i="5"/>
  <c r="L44" i="5" s="1"/>
  <c r="G44" i="5" s="1"/>
  <c r="E62" i="5" s="1"/>
  <c r="J44" i="5"/>
  <c r="K44" i="5" s="1"/>
  <c r="I45" i="5"/>
  <c r="L45" i="5" s="1"/>
  <c r="G45" i="5" s="1"/>
  <c r="E63" i="5" s="1"/>
  <c r="J45" i="5"/>
  <c r="K45" i="5" s="1"/>
  <c r="F46" i="5"/>
  <c r="I46" i="5"/>
  <c r="J46" i="5"/>
  <c r="K46" i="5" s="1"/>
  <c r="F47" i="5"/>
  <c r="I47" i="5"/>
  <c r="J47" i="5"/>
  <c r="K47" i="5" s="1"/>
  <c r="F48" i="5"/>
  <c r="I48" i="5"/>
  <c r="J48" i="5"/>
  <c r="K48" i="5" s="1"/>
  <c r="I53" i="5"/>
  <c r="C58" i="5"/>
  <c r="C59" i="5"/>
  <c r="C60" i="5"/>
  <c r="C61" i="5"/>
  <c r="C62" i="5"/>
  <c r="B63" i="5"/>
  <c r="B45" i="5" s="1"/>
  <c r="F45" i="5" s="1"/>
  <c r="C63" i="5"/>
  <c r="B64" i="5"/>
  <c r="B46" i="5" s="1"/>
  <c r="C64" i="5"/>
  <c r="B65" i="5"/>
  <c r="B47" i="5" s="1"/>
  <c r="C65" i="5"/>
  <c r="B66" i="5"/>
  <c r="B48" i="5" s="1"/>
  <c r="C66" i="5"/>
  <c r="B1" i="4"/>
  <c r="G1" i="4"/>
  <c r="C4" i="4"/>
  <c r="F6" i="4"/>
  <c r="J6" i="4" s="1"/>
  <c r="F10" i="4"/>
  <c r="G10" i="4"/>
  <c r="I10" i="4"/>
  <c r="J10" i="4"/>
  <c r="K10" i="4"/>
  <c r="M10" i="4"/>
  <c r="F11" i="4"/>
  <c r="G11" i="4"/>
  <c r="I11" i="4"/>
  <c r="J11" i="4"/>
  <c r="K11" i="4"/>
  <c r="M11" i="4"/>
  <c r="G12" i="4"/>
  <c r="G20" i="4" s="1"/>
  <c r="I12" i="4"/>
  <c r="J12" i="4"/>
  <c r="F12" i="4" s="1"/>
  <c r="K12" i="4"/>
  <c r="M12" i="4"/>
  <c r="I13" i="4"/>
  <c r="G13" i="4" s="1"/>
  <c r="J13" i="4"/>
  <c r="F13" i="4" s="1"/>
  <c r="K13" i="4"/>
  <c r="M13" i="4"/>
  <c r="F14" i="4"/>
  <c r="G14" i="4"/>
  <c r="I14" i="4"/>
  <c r="J14" i="4"/>
  <c r="K14" i="4"/>
  <c r="M14" i="4"/>
  <c r="G15" i="4"/>
  <c r="I15" i="4"/>
  <c r="J15" i="4"/>
  <c r="F15" i="4" s="1"/>
  <c r="K15" i="4"/>
  <c r="M15" i="4"/>
  <c r="I16" i="4"/>
  <c r="G16" i="4" s="1"/>
  <c r="J16" i="4"/>
  <c r="F16" i="4" s="1"/>
  <c r="K16" i="4"/>
  <c r="M16" i="4"/>
  <c r="I17" i="4"/>
  <c r="G17" i="4" s="1"/>
  <c r="J17" i="4"/>
  <c r="F17" i="4" s="1"/>
  <c r="K17" i="4"/>
  <c r="M17" i="4"/>
  <c r="F18" i="4"/>
  <c r="G18" i="4"/>
  <c r="I18" i="4"/>
  <c r="J18" i="4"/>
  <c r="K18" i="4"/>
  <c r="M18" i="4"/>
  <c r="F19" i="4"/>
  <c r="I19" i="4"/>
  <c r="G19" i="4" s="1"/>
  <c r="J19" i="4"/>
  <c r="K19" i="4"/>
  <c r="M19" i="4"/>
  <c r="N19" i="4"/>
  <c r="C19" i="4" s="1"/>
  <c r="D20" i="4"/>
  <c r="K20" i="4"/>
  <c r="I26" i="4"/>
  <c r="L26" i="4" s="1"/>
  <c r="G26" i="4" s="1"/>
  <c r="J26" i="4"/>
  <c r="K26" i="4"/>
  <c r="I27" i="4"/>
  <c r="J27" i="4"/>
  <c r="K27" i="4"/>
  <c r="L27" i="4"/>
  <c r="G27" i="4" s="1"/>
  <c r="I28" i="4"/>
  <c r="L28" i="4" s="1"/>
  <c r="G28" i="4" s="1"/>
  <c r="J28" i="4"/>
  <c r="K28" i="4"/>
  <c r="I29" i="4"/>
  <c r="J29" i="4"/>
  <c r="K29" i="4"/>
  <c r="L29" i="4" s="1"/>
  <c r="G29" i="4" s="1"/>
  <c r="I30" i="4"/>
  <c r="L30" i="4" s="1"/>
  <c r="G30" i="4" s="1"/>
  <c r="J30" i="4"/>
  <c r="K30" i="4"/>
  <c r="I31" i="4"/>
  <c r="L31" i="4" s="1"/>
  <c r="G31" i="4" s="1"/>
  <c r="J31" i="4"/>
  <c r="K31" i="4"/>
  <c r="I32" i="4"/>
  <c r="J32" i="4"/>
  <c r="K32" i="4"/>
  <c r="L32" i="4"/>
  <c r="G32" i="4" s="1"/>
  <c r="I33" i="4"/>
  <c r="L33" i="4" s="1"/>
  <c r="G33" i="4" s="1"/>
  <c r="J33" i="4"/>
  <c r="K33" i="4"/>
  <c r="K40" i="4"/>
  <c r="C41" i="4"/>
  <c r="I41" i="4"/>
  <c r="L41" i="4" s="1"/>
  <c r="G41" i="4" s="1"/>
  <c r="E59" i="4" s="1"/>
  <c r="J41" i="4"/>
  <c r="K41" i="4"/>
  <c r="I42" i="4"/>
  <c r="J42" i="4"/>
  <c r="C42" i="4" s="1"/>
  <c r="L42" i="4"/>
  <c r="G42" i="4" s="1"/>
  <c r="C43" i="4"/>
  <c r="I43" i="4"/>
  <c r="J43" i="4"/>
  <c r="K43" i="4"/>
  <c r="L43" i="4"/>
  <c r="G43" i="4" s="1"/>
  <c r="E61" i="4" s="1"/>
  <c r="C44" i="4"/>
  <c r="I44" i="4"/>
  <c r="J44" i="4"/>
  <c r="K44" i="4"/>
  <c r="L44" i="4"/>
  <c r="G44" i="4" s="1"/>
  <c r="E62" i="4" s="1"/>
  <c r="I45" i="4"/>
  <c r="J45" i="4"/>
  <c r="K45" i="4"/>
  <c r="L45" i="4"/>
  <c r="G45" i="4" s="1"/>
  <c r="E63" i="4" s="1"/>
  <c r="B46" i="4"/>
  <c r="F46" i="4"/>
  <c r="I46" i="4"/>
  <c r="J46" i="4"/>
  <c r="K46" i="4"/>
  <c r="L46" i="4" s="1"/>
  <c r="G46" i="4" s="1"/>
  <c r="E64" i="4" s="1"/>
  <c r="B47" i="4"/>
  <c r="F47" i="4"/>
  <c r="I47" i="4"/>
  <c r="J47" i="4"/>
  <c r="K47" i="4"/>
  <c r="L47" i="4"/>
  <c r="G47" i="4" s="1"/>
  <c r="E65" i="4" s="1"/>
  <c r="B48" i="4"/>
  <c r="F48" i="4" s="1"/>
  <c r="I48" i="4"/>
  <c r="J48" i="4"/>
  <c r="K48" i="4"/>
  <c r="L48" i="4"/>
  <c r="G48" i="4" s="1"/>
  <c r="E66" i="4" s="1"/>
  <c r="I53" i="4"/>
  <c r="C58" i="4"/>
  <c r="C59" i="4"/>
  <c r="C60" i="4"/>
  <c r="E60" i="4"/>
  <c r="C61" i="4"/>
  <c r="C62" i="4"/>
  <c r="B63" i="4"/>
  <c r="B45" i="4" s="1"/>
  <c r="F45" i="4" s="1"/>
  <c r="C63" i="4"/>
  <c r="B64" i="4"/>
  <c r="C64" i="4"/>
  <c r="B65" i="4"/>
  <c r="C65" i="4"/>
  <c r="B66" i="4"/>
  <c r="C66" i="4"/>
  <c r="B1" i="3"/>
  <c r="G1" i="3"/>
  <c r="C4" i="3"/>
  <c r="F6" i="3"/>
  <c r="J6" i="3"/>
  <c r="I10" i="3"/>
  <c r="G10" i="3" s="1"/>
  <c r="J10" i="3"/>
  <c r="F10" i="3" s="1"/>
  <c r="K10" i="3"/>
  <c r="K20" i="3" s="1"/>
  <c r="M10" i="3"/>
  <c r="F11" i="3"/>
  <c r="I11" i="3"/>
  <c r="G11" i="3" s="1"/>
  <c r="J11" i="3"/>
  <c r="K11" i="3"/>
  <c r="M11" i="3"/>
  <c r="F12" i="3"/>
  <c r="G12" i="3"/>
  <c r="G20" i="3" s="1"/>
  <c r="I12" i="3"/>
  <c r="J12" i="3"/>
  <c r="K12" i="3"/>
  <c r="M12" i="3"/>
  <c r="I13" i="3"/>
  <c r="G13" i="3" s="1"/>
  <c r="J13" i="3"/>
  <c r="F13" i="3" s="1"/>
  <c r="K13" i="3"/>
  <c r="M13" i="3"/>
  <c r="F14" i="3"/>
  <c r="I14" i="3"/>
  <c r="G14" i="3" s="1"/>
  <c r="J14" i="3"/>
  <c r="K14" i="3"/>
  <c r="M14" i="3"/>
  <c r="F15" i="3"/>
  <c r="G15" i="3"/>
  <c r="I15" i="3"/>
  <c r="J15" i="3"/>
  <c r="K15" i="3"/>
  <c r="M15" i="3"/>
  <c r="I16" i="3"/>
  <c r="G16" i="3" s="1"/>
  <c r="J16" i="3"/>
  <c r="F16" i="3" s="1"/>
  <c r="K16" i="3"/>
  <c r="M16" i="3"/>
  <c r="I17" i="3"/>
  <c r="G17" i="3" s="1"/>
  <c r="J17" i="3"/>
  <c r="F17" i="3" s="1"/>
  <c r="K17" i="3"/>
  <c r="M17" i="3"/>
  <c r="F18" i="3"/>
  <c r="I18" i="3"/>
  <c r="G18" i="3" s="1"/>
  <c r="J18" i="3"/>
  <c r="K18" i="3"/>
  <c r="M18" i="3"/>
  <c r="C19" i="3"/>
  <c r="F19" i="3"/>
  <c r="G19" i="3"/>
  <c r="I19" i="3"/>
  <c r="J19" i="3"/>
  <c r="K19" i="3"/>
  <c r="M19" i="3"/>
  <c r="N19" i="3"/>
  <c r="D20" i="3"/>
  <c r="M20" i="3"/>
  <c r="I26" i="3"/>
  <c r="J26" i="3"/>
  <c r="K26" i="3"/>
  <c r="L26" i="3" s="1"/>
  <c r="G26" i="3" s="1"/>
  <c r="I27" i="3"/>
  <c r="J27" i="3"/>
  <c r="K27" i="3"/>
  <c r="I28" i="3"/>
  <c r="J28" i="3"/>
  <c r="K28" i="3"/>
  <c r="L28" i="3"/>
  <c r="G28" i="3" s="1"/>
  <c r="I29" i="3"/>
  <c r="L29" i="3" s="1"/>
  <c r="G29" i="3" s="1"/>
  <c r="J29" i="3"/>
  <c r="K29" i="3"/>
  <c r="I30" i="3"/>
  <c r="J30" i="3"/>
  <c r="K30" i="3"/>
  <c r="L30" i="3"/>
  <c r="G30" i="3" s="1"/>
  <c r="I31" i="3"/>
  <c r="J31" i="3"/>
  <c r="K31" i="3"/>
  <c r="I32" i="3"/>
  <c r="L32" i="3" s="1"/>
  <c r="G32" i="3" s="1"/>
  <c r="J32" i="3"/>
  <c r="K32" i="3"/>
  <c r="I33" i="3"/>
  <c r="J33" i="3"/>
  <c r="K33" i="3"/>
  <c r="L33" i="3"/>
  <c r="G33" i="3" s="1"/>
  <c r="K40" i="3"/>
  <c r="I41" i="3"/>
  <c r="J41" i="3"/>
  <c r="C41" i="3" s="1"/>
  <c r="K41" i="3"/>
  <c r="I42" i="3"/>
  <c r="L42" i="3" s="1"/>
  <c r="G42" i="3" s="1"/>
  <c r="E60" i="3" s="1"/>
  <c r="J42" i="3"/>
  <c r="C42" i="3" s="1"/>
  <c r="K42" i="3"/>
  <c r="C43" i="3"/>
  <c r="I43" i="3"/>
  <c r="J43" i="3"/>
  <c r="K43" i="3"/>
  <c r="L43" i="3"/>
  <c r="G43" i="3" s="1"/>
  <c r="E61" i="3" s="1"/>
  <c r="C44" i="3"/>
  <c r="I44" i="3"/>
  <c r="J44" i="3"/>
  <c r="K44" i="3"/>
  <c r="L44" i="3"/>
  <c r="G44" i="3" s="1"/>
  <c r="E62" i="3" s="1"/>
  <c r="I45" i="3"/>
  <c r="J45" i="3"/>
  <c r="K45" i="3"/>
  <c r="L45" i="3"/>
  <c r="G45" i="3" s="1"/>
  <c r="E63" i="3" s="1"/>
  <c r="B46" i="3"/>
  <c r="F46" i="3" s="1"/>
  <c r="G46" i="3"/>
  <c r="E64" i="3" s="1"/>
  <c r="I46" i="3"/>
  <c r="J46" i="3"/>
  <c r="K46" i="3"/>
  <c r="L46" i="3"/>
  <c r="B47" i="3"/>
  <c r="F47" i="3" s="1"/>
  <c r="E47" i="3"/>
  <c r="I47" i="3"/>
  <c r="J47" i="3"/>
  <c r="K47" i="3"/>
  <c r="L47" i="3"/>
  <c r="G47" i="3" s="1"/>
  <c r="E65" i="3" s="1"/>
  <c r="B48" i="3"/>
  <c r="F48" i="3" s="1"/>
  <c r="G48" i="3"/>
  <c r="E66" i="3" s="1"/>
  <c r="I48" i="3"/>
  <c r="J48" i="3"/>
  <c r="K48" i="3"/>
  <c r="L48" i="3"/>
  <c r="I53" i="3"/>
  <c r="C58" i="3"/>
  <c r="C59" i="3"/>
  <c r="C60" i="3"/>
  <c r="C61" i="3"/>
  <c r="C62" i="3"/>
  <c r="B63" i="3"/>
  <c r="B45" i="3" s="1"/>
  <c r="F45" i="3" s="1"/>
  <c r="C63" i="3"/>
  <c r="B64" i="3"/>
  <c r="C64" i="3"/>
  <c r="B65" i="3"/>
  <c r="C65" i="3"/>
  <c r="B66" i="3"/>
  <c r="C66" i="3"/>
  <c r="A1" i="2"/>
  <c r="E1" i="2"/>
  <c r="I14" i="2"/>
  <c r="J14" i="2"/>
  <c r="K14" i="2"/>
  <c r="L14" i="2"/>
  <c r="I15" i="2"/>
  <c r="J15" i="2"/>
  <c r="K15" i="2"/>
  <c r="L15" i="2"/>
  <c r="B36" i="2"/>
  <c r="C36" i="2"/>
  <c r="D36" i="2"/>
  <c r="E36" i="2"/>
  <c r="I36" i="2"/>
  <c r="J36" i="2"/>
  <c r="K36" i="2"/>
  <c r="L36" i="2"/>
  <c r="J46" i="2"/>
  <c r="C46" i="2" s="1"/>
  <c r="K46" i="2"/>
  <c r="D46" i="2" s="1"/>
  <c r="L46" i="2"/>
  <c r="E46" i="2" s="1"/>
  <c r="I40" i="1"/>
  <c r="K40" i="1" s="1"/>
  <c r="E40" i="1" s="1"/>
  <c r="J40" i="1"/>
  <c r="I41" i="1"/>
  <c r="J41" i="1"/>
  <c r="K41" i="1"/>
  <c r="E41" i="1" s="1"/>
  <c r="I42" i="1"/>
  <c r="K42" i="1" s="1"/>
  <c r="E42" i="1" s="1"/>
  <c r="J42" i="1"/>
  <c r="I43" i="1"/>
  <c r="K43" i="1" s="1"/>
  <c r="E43" i="1" s="1"/>
  <c r="J43" i="1"/>
  <c r="I44" i="1"/>
  <c r="K44" i="1" s="1"/>
  <c r="E44" i="1" s="1"/>
  <c r="E45" i="3" s="1"/>
  <c r="J44" i="1"/>
  <c r="I45" i="1"/>
  <c r="J45" i="1"/>
  <c r="K45" i="1"/>
  <c r="E45" i="1" s="1"/>
  <c r="I46" i="1"/>
  <c r="K46" i="1" s="1"/>
  <c r="E46" i="1" s="1"/>
  <c r="J46" i="1"/>
  <c r="I47" i="1"/>
  <c r="K47" i="1" s="1"/>
  <c r="E47" i="1" s="1"/>
  <c r="J47" i="1"/>
  <c r="E48" i="6" l="1"/>
  <c r="E48" i="4"/>
  <c r="E48" i="5"/>
  <c r="E48" i="3"/>
  <c r="E57" i="3"/>
  <c r="G57" i="3"/>
  <c r="E57" i="4"/>
  <c r="G57" i="4"/>
  <c r="E44" i="5"/>
  <c r="E44" i="3"/>
  <c r="E44" i="4"/>
  <c r="E44" i="6"/>
  <c r="E46" i="6"/>
  <c r="E46" i="5"/>
  <c r="E46" i="4"/>
  <c r="E46" i="3"/>
  <c r="G34" i="3"/>
  <c r="E42" i="3"/>
  <c r="E42" i="6"/>
  <c r="E42" i="4"/>
  <c r="E42" i="5"/>
  <c r="L41" i="3"/>
  <c r="G41" i="3" s="1"/>
  <c r="E59" i="3" s="1"/>
  <c r="L40" i="3"/>
  <c r="G40" i="3" s="1"/>
  <c r="G49" i="3" s="1"/>
  <c r="I26" i="2" s="1"/>
  <c r="B26" i="2" s="1"/>
  <c r="G20" i="5"/>
  <c r="E41" i="5"/>
  <c r="E41" i="4"/>
  <c r="L46" i="5"/>
  <c r="G46" i="5" s="1"/>
  <c r="E64" i="5" s="1"/>
  <c r="G34" i="5"/>
  <c r="G34" i="6"/>
  <c r="E41" i="3"/>
  <c r="E43" i="6"/>
  <c r="E43" i="4"/>
  <c r="E43" i="3"/>
  <c r="E43" i="5"/>
  <c r="E41" i="6"/>
  <c r="E20" i="6"/>
  <c r="G20" i="6"/>
  <c r="G34" i="4"/>
  <c r="K20" i="5"/>
  <c r="L33" i="2"/>
  <c r="E33" i="2" s="1"/>
  <c r="L27" i="3"/>
  <c r="G27" i="3" s="1"/>
  <c r="I46" i="2"/>
  <c r="B46" i="2" s="1"/>
  <c r="L20" i="3"/>
  <c r="L40" i="4"/>
  <c r="G40" i="4" s="1"/>
  <c r="G49" i="4" s="1"/>
  <c r="J26" i="2" s="1"/>
  <c r="C26" i="2" s="1"/>
  <c r="L20" i="5"/>
  <c r="E45" i="6"/>
  <c r="E45" i="4"/>
  <c r="E47" i="6"/>
  <c r="E47" i="5"/>
  <c r="E47" i="4"/>
  <c r="K42" i="4"/>
  <c r="E45" i="5"/>
  <c r="K44" i="6"/>
  <c r="C44" i="6"/>
  <c r="M20" i="4"/>
  <c r="L48" i="5"/>
  <c r="G48" i="5" s="1"/>
  <c r="E66" i="5" s="1"/>
  <c r="L48" i="6"/>
  <c r="G48" i="6" s="1"/>
  <c r="E66" i="6" s="1"/>
  <c r="L46" i="6"/>
  <c r="G46" i="6" s="1"/>
  <c r="E64" i="6" s="1"/>
  <c r="L33" i="6"/>
  <c r="G33" i="6" s="1"/>
  <c r="L47" i="6"/>
  <c r="G47" i="6" s="1"/>
  <c r="E65" i="6" s="1"/>
  <c r="L45" i="6"/>
  <c r="G45" i="6" s="1"/>
  <c r="E63" i="6" s="1"/>
  <c r="L40" i="6"/>
  <c r="G40" i="6" s="1"/>
  <c r="L30" i="6"/>
  <c r="G30" i="6" s="1"/>
  <c r="M20" i="6"/>
  <c r="L31" i="3"/>
  <c r="G31" i="3" s="1"/>
  <c r="L20" i="4"/>
  <c r="L47" i="5"/>
  <c r="G47" i="5" s="1"/>
  <c r="E65" i="5" s="1"/>
  <c r="I25" i="2" l="1"/>
  <c r="B25" i="2" s="1"/>
  <c r="F34" i="3"/>
  <c r="E58" i="3"/>
  <c r="E67" i="3" s="1"/>
  <c r="I27" i="2" s="1"/>
  <c r="B27" i="2" s="1"/>
  <c r="J40" i="2"/>
  <c r="C40" i="2" s="1"/>
  <c r="E57" i="6"/>
  <c r="G57" i="6"/>
  <c r="E57" i="5"/>
  <c r="G57" i="5"/>
  <c r="G49" i="6"/>
  <c r="L26" i="2" s="1"/>
  <c r="E26" i="2" s="1"/>
  <c r="J25" i="2"/>
  <c r="C25" i="2" s="1"/>
  <c r="E58" i="4"/>
  <c r="E67" i="4" s="1"/>
  <c r="J27" i="2" s="1"/>
  <c r="C27" i="2" s="1"/>
  <c r="F34" i="4"/>
  <c r="E68" i="4"/>
  <c r="J29" i="2" s="1"/>
  <c r="J28" i="2"/>
  <c r="C28" i="2" s="1"/>
  <c r="E20" i="5"/>
  <c r="H38" i="2"/>
  <c r="K33" i="2"/>
  <c r="D33" i="2" s="1"/>
  <c r="F34" i="6"/>
  <c r="L25" i="2"/>
  <c r="E25" i="2" s="1"/>
  <c r="E58" i="6"/>
  <c r="E67" i="6" s="1"/>
  <c r="L27" i="2" s="1"/>
  <c r="E27" i="2" s="1"/>
  <c r="I40" i="2"/>
  <c r="B40" i="2" s="1"/>
  <c r="F34" i="5"/>
  <c r="K25" i="2"/>
  <c r="D25" i="2" s="1"/>
  <c r="E58" i="5"/>
  <c r="E67" i="5" s="1"/>
  <c r="K27" i="2" s="1"/>
  <c r="D27" i="2" s="1"/>
  <c r="E68" i="3"/>
  <c r="I29" i="2" s="1"/>
  <c r="I28" i="2"/>
  <c r="B28" i="2" s="1"/>
  <c r="H37" i="2"/>
  <c r="E20" i="4"/>
  <c r="J33" i="2"/>
  <c r="C33" i="2" s="1"/>
  <c r="I33" i="2"/>
  <c r="B33" i="2" s="1"/>
  <c r="H36" i="2"/>
  <c r="E20" i="3"/>
  <c r="G49" i="5"/>
  <c r="K26" i="2" s="1"/>
  <c r="D26" i="2" s="1"/>
  <c r="E68" i="5" l="1"/>
  <c r="K29" i="2" s="1"/>
  <c r="K28" i="2"/>
  <c r="D28" i="2" s="1"/>
  <c r="L28" i="2"/>
  <c r="E28" i="2" s="1"/>
  <c r="E68" i="6"/>
  <c r="L29" i="2" s="1"/>
  <c r="L40" i="2"/>
  <c r="E40" i="2" s="1"/>
  <c r="B29" i="2"/>
  <c r="I30" i="2"/>
  <c r="B30" i="2" s="1"/>
  <c r="C29" i="2"/>
  <c r="J30" i="2"/>
  <c r="C30" i="2" s="1"/>
  <c r="H40" i="2"/>
  <c r="K40" i="2"/>
  <c r="D40" i="2" s="1"/>
  <c r="G51" i="6" l="1"/>
  <c r="I51" i="6" s="1"/>
  <c r="J53" i="6" s="1"/>
  <c r="D53" i="6" s="1"/>
  <c r="G51" i="5"/>
  <c r="I51" i="5" s="1"/>
  <c r="J53" i="5" s="1"/>
  <c r="D53" i="5" s="1"/>
  <c r="G51" i="4"/>
  <c r="I51" i="4" s="1"/>
  <c r="J53" i="4" s="1"/>
  <c r="D53" i="4" s="1"/>
  <c r="G51" i="3"/>
  <c r="I51" i="3" s="1"/>
  <c r="J53" i="3" s="1"/>
  <c r="D53" i="3" s="1"/>
  <c r="E29" i="2"/>
  <c r="L30" i="2"/>
  <c r="E30" i="2" s="1"/>
  <c r="D29" i="2"/>
  <c r="K30" i="2"/>
  <c r="D30" i="2" s="1"/>
  <c r="J58" i="3" l="1"/>
  <c r="D58" i="3" s="1"/>
  <c r="L58" i="3" s="1"/>
  <c r="G58" i="3" s="1"/>
  <c r="J62" i="3"/>
  <c r="D62" i="3" s="1"/>
  <c r="L62" i="3" s="1"/>
  <c r="G62" i="3" s="1"/>
  <c r="K62" i="3" s="1"/>
  <c r="J61" i="3"/>
  <c r="D61" i="3" s="1"/>
  <c r="L61" i="3" s="1"/>
  <c r="G61" i="3" s="1"/>
  <c r="K61" i="3" s="1"/>
  <c r="J64" i="3"/>
  <c r="D64" i="3" s="1"/>
  <c r="L64" i="3" s="1"/>
  <c r="G64" i="3" s="1"/>
  <c r="K64" i="3" s="1"/>
  <c r="J60" i="3"/>
  <c r="D60" i="3" s="1"/>
  <c r="L60" i="3" s="1"/>
  <c r="G60" i="3" s="1"/>
  <c r="K60" i="3" s="1"/>
  <c r="J66" i="3"/>
  <c r="D66" i="3" s="1"/>
  <c r="L66" i="3" s="1"/>
  <c r="G66" i="3" s="1"/>
  <c r="K66" i="3" s="1"/>
  <c r="J63" i="3"/>
  <c r="D63" i="3" s="1"/>
  <c r="L63" i="3" s="1"/>
  <c r="G63" i="3" s="1"/>
  <c r="K63" i="3" s="1"/>
  <c r="J59" i="3"/>
  <c r="D59" i="3" s="1"/>
  <c r="L59" i="3" s="1"/>
  <c r="G59" i="3" s="1"/>
  <c r="K59" i="3" s="1"/>
  <c r="J65" i="3"/>
  <c r="D65" i="3" s="1"/>
  <c r="L65" i="3" s="1"/>
  <c r="G65" i="3" s="1"/>
  <c r="K65" i="3" s="1"/>
  <c r="J62" i="5"/>
  <c r="D62" i="5" s="1"/>
  <c r="L62" i="5" s="1"/>
  <c r="G62" i="5" s="1"/>
  <c r="K62" i="5" s="1"/>
  <c r="J63" i="5"/>
  <c r="D63" i="5" s="1"/>
  <c r="L63" i="5" s="1"/>
  <c r="G63" i="5" s="1"/>
  <c r="K63" i="5" s="1"/>
  <c r="J64" i="5"/>
  <c r="D64" i="5" s="1"/>
  <c r="L64" i="5" s="1"/>
  <c r="G64" i="5" s="1"/>
  <c r="K64" i="5" s="1"/>
  <c r="J65" i="5"/>
  <c r="D65" i="5" s="1"/>
  <c r="L65" i="5" s="1"/>
  <c r="G65" i="5" s="1"/>
  <c r="K65" i="5" s="1"/>
  <c r="J66" i="5"/>
  <c r="D66" i="5" s="1"/>
  <c r="L66" i="5" s="1"/>
  <c r="G66" i="5" s="1"/>
  <c r="K66" i="5" s="1"/>
  <c r="J61" i="5"/>
  <c r="D61" i="5" s="1"/>
  <c r="L61" i="5" s="1"/>
  <c r="G61" i="5" s="1"/>
  <c r="K61" i="5" s="1"/>
  <c r="J58" i="5"/>
  <c r="D58" i="5" s="1"/>
  <c r="L58" i="5" s="1"/>
  <c r="G58" i="5" s="1"/>
  <c r="J60" i="5"/>
  <c r="D60" i="5" s="1"/>
  <c r="L60" i="5" s="1"/>
  <c r="G60" i="5" s="1"/>
  <c r="K60" i="5" s="1"/>
  <c r="J59" i="5"/>
  <c r="D59" i="5" s="1"/>
  <c r="L59" i="5" s="1"/>
  <c r="G59" i="5" s="1"/>
  <c r="K59" i="5" s="1"/>
  <c r="J58" i="4"/>
  <c r="D58" i="4" s="1"/>
  <c r="L58" i="4" s="1"/>
  <c r="G58" i="4" s="1"/>
  <c r="J62" i="4"/>
  <c r="D62" i="4" s="1"/>
  <c r="L62" i="4" s="1"/>
  <c r="G62" i="4" s="1"/>
  <c r="K62" i="4" s="1"/>
  <c r="J61" i="4"/>
  <c r="D61" i="4" s="1"/>
  <c r="L61" i="4" s="1"/>
  <c r="G61" i="4" s="1"/>
  <c r="K61" i="4" s="1"/>
  <c r="J64" i="4"/>
  <c r="D64" i="4" s="1"/>
  <c r="L64" i="4" s="1"/>
  <c r="G64" i="4" s="1"/>
  <c r="K64" i="4" s="1"/>
  <c r="J65" i="4"/>
  <c r="D65" i="4" s="1"/>
  <c r="L65" i="4" s="1"/>
  <c r="G65" i="4" s="1"/>
  <c r="K65" i="4" s="1"/>
  <c r="J60" i="4"/>
  <c r="D60" i="4" s="1"/>
  <c r="L60" i="4" s="1"/>
  <c r="G60" i="4" s="1"/>
  <c r="K60" i="4" s="1"/>
  <c r="J66" i="4"/>
  <c r="D66" i="4" s="1"/>
  <c r="L66" i="4" s="1"/>
  <c r="G66" i="4" s="1"/>
  <c r="K66" i="4" s="1"/>
  <c r="J63" i="4"/>
  <c r="D63" i="4" s="1"/>
  <c r="L63" i="4" s="1"/>
  <c r="G63" i="4" s="1"/>
  <c r="K63" i="4" s="1"/>
  <c r="J59" i="4"/>
  <c r="D59" i="4" s="1"/>
  <c r="L59" i="4" s="1"/>
  <c r="G59" i="4" s="1"/>
  <c r="K59" i="4" s="1"/>
  <c r="J62" i="6"/>
  <c r="D62" i="6" s="1"/>
  <c r="L62" i="6" s="1"/>
  <c r="G62" i="6" s="1"/>
  <c r="K62" i="6" s="1"/>
  <c r="J63" i="6"/>
  <c r="D63" i="6" s="1"/>
  <c r="L63" i="6" s="1"/>
  <c r="G63" i="6" s="1"/>
  <c r="K63" i="6" s="1"/>
  <c r="J64" i="6"/>
  <c r="D64" i="6" s="1"/>
  <c r="L64" i="6" s="1"/>
  <c r="G64" i="6" s="1"/>
  <c r="K64" i="6" s="1"/>
  <c r="J65" i="6"/>
  <c r="D65" i="6" s="1"/>
  <c r="L65" i="6" s="1"/>
  <c r="G65" i="6" s="1"/>
  <c r="K65" i="6" s="1"/>
  <c r="J66" i="6"/>
  <c r="D66" i="6" s="1"/>
  <c r="L66" i="6" s="1"/>
  <c r="G66" i="6" s="1"/>
  <c r="K66" i="6" s="1"/>
  <c r="J61" i="6"/>
  <c r="D61" i="6" s="1"/>
  <c r="L61" i="6" s="1"/>
  <c r="G61" i="6" s="1"/>
  <c r="K61" i="6" s="1"/>
  <c r="J60" i="6"/>
  <c r="D60" i="6" s="1"/>
  <c r="L60" i="6" s="1"/>
  <c r="G60" i="6" s="1"/>
  <c r="K60" i="6" s="1"/>
  <c r="J59" i="6"/>
  <c r="D59" i="6" s="1"/>
  <c r="L59" i="6" s="1"/>
  <c r="G59" i="6" s="1"/>
  <c r="K59" i="6" s="1"/>
  <c r="J58" i="6"/>
  <c r="D58" i="6" s="1"/>
  <c r="L58" i="6" s="1"/>
  <c r="G58" i="6" s="1"/>
  <c r="G67" i="5" l="1"/>
  <c r="K37" i="2"/>
  <c r="D37" i="2" s="1"/>
  <c r="K67" i="3"/>
  <c r="I38" i="2" s="1"/>
  <c r="B38" i="2" s="1"/>
  <c r="K67" i="4"/>
  <c r="J38" i="2" s="1"/>
  <c r="C38" i="2" s="1"/>
  <c r="G67" i="4"/>
  <c r="J37" i="2"/>
  <c r="C37" i="2" s="1"/>
  <c r="K67" i="5"/>
  <c r="K38" i="2" s="1"/>
  <c r="D38" i="2" s="1"/>
  <c r="L37" i="2"/>
  <c r="E37" i="2" s="1"/>
  <c r="G67" i="6"/>
  <c r="K67" i="6"/>
  <c r="L38" i="2" s="1"/>
  <c r="E38" i="2" s="1"/>
  <c r="G67" i="3"/>
  <c r="I37" i="2"/>
  <c r="B37" i="2" s="1"/>
  <c r="I39" i="2" l="1"/>
  <c r="B39" i="2" s="1"/>
  <c r="G68" i="3"/>
  <c r="I42" i="2" s="1"/>
  <c r="J39" i="2"/>
  <c r="C39" i="2" s="1"/>
  <c r="G68" i="4"/>
  <c r="J42" i="2" s="1"/>
  <c r="L39" i="2"/>
  <c r="E39" i="2" s="1"/>
  <c r="G68" i="6"/>
  <c r="L42" i="2" s="1"/>
  <c r="K39" i="2"/>
  <c r="D39" i="2" s="1"/>
  <c r="G68" i="5"/>
  <c r="K42" i="2" s="1"/>
  <c r="E42" i="2" l="1"/>
  <c r="L43" i="2"/>
  <c r="E43" i="2" s="1"/>
  <c r="C42" i="2"/>
  <c r="J43" i="2"/>
  <c r="C43" i="2" s="1"/>
  <c r="D42" i="2"/>
  <c r="K43" i="2"/>
  <c r="D43" i="2" s="1"/>
  <c r="I43" i="2"/>
  <c r="B43" i="2" s="1"/>
  <c r="B42" i="2"/>
  <c r="L51" i="2" l="1"/>
  <c r="E51" i="2" s="1"/>
  <c r="L52" i="2"/>
  <c r="E52" i="2" s="1"/>
  <c r="I52" i="2"/>
  <c r="B52" i="2" s="1"/>
  <c r="I51" i="2"/>
  <c r="B51" i="2" s="1"/>
  <c r="K51" i="2"/>
  <c r="D51" i="2" s="1"/>
  <c r="K52" i="2"/>
  <c r="D52" i="2" s="1"/>
  <c r="J52" i="2"/>
  <c r="C52" i="2" s="1"/>
  <c r="J51" i="2"/>
  <c r="C51" i="2" s="1"/>
</calcChain>
</file>

<file path=xl/sharedStrings.xml><?xml version="1.0" encoding="utf-8"?>
<sst xmlns="http://schemas.openxmlformats.org/spreadsheetml/2006/main" count="870" uniqueCount="161">
  <si>
    <t>Version vom September 96 (AFB/GR3/56)</t>
  </si>
  <si>
    <t>Beurteilung von Energiesystemen</t>
  </si>
  <si>
    <t xml:space="preserve">Grundlagedaten: Kanton Bern, Weisung BVE vom 10. August 1996 </t>
  </si>
  <si>
    <t>1. Projektinformationen</t>
  </si>
  <si>
    <t>Anlageort / -bezeichnung:</t>
  </si>
  <si>
    <t xml:space="preserve"> </t>
  </si>
  <si>
    <t xml:space="preserve">Objektnummer und Objekt- </t>
  </si>
  <si>
    <t>bezeichnung:</t>
  </si>
  <si>
    <t>Projektnr. / Projektbezeichnung:</t>
  </si>
  <si>
    <t xml:space="preserve">  </t>
  </si>
  <si>
    <t>Bearbeitete Aufgabenstellung:</t>
  </si>
  <si>
    <t>Beauftragter (Ort, Tel.):</t>
  </si>
  <si>
    <t>Projektleiter HBA (Tel.):</t>
  </si>
  <si>
    <t>Fachberater HBA (Tel.):</t>
  </si>
  <si>
    <t>Bearbeitungsdatum:</t>
  </si>
  <si>
    <t>2. Antrag für die Weiterbearbeitung</t>
  </si>
  <si>
    <t>Variante:</t>
  </si>
  <si>
    <t>Entscheidbegründung:</t>
  </si>
  <si>
    <t>3. Grundlagendaten</t>
  </si>
  <si>
    <t>Allgemeine Inflationsrate (reale Betrachtungsweise)</t>
  </si>
  <si>
    <t>Realer Kalkulationszinssatz</t>
  </si>
  <si>
    <t>Reale Wartungs-, Bedienungs- und UH-Kostensteigerung</t>
  </si>
  <si>
    <t>Energiepreise und Energiekostensteigerung</t>
  </si>
  <si>
    <t>Energieträger</t>
  </si>
  <si>
    <t xml:space="preserve"> Effektiver</t>
  </si>
  <si>
    <t xml:space="preserve"> Zuschlag für </t>
  </si>
  <si>
    <t xml:space="preserve"> Berechnungspreis</t>
  </si>
  <si>
    <t>Reale Kosten-</t>
  </si>
  <si>
    <t>Arbeitspreis</t>
  </si>
  <si>
    <t>Umweltkosten</t>
  </si>
  <si>
    <t>Total</t>
  </si>
  <si>
    <t>Endenergiepreis</t>
  </si>
  <si>
    <t xml:space="preserve"> Umweltkosten</t>
  </si>
  <si>
    <t xml:space="preserve">steigerung pro Jahr </t>
  </si>
  <si>
    <t>[Rp/kWh]</t>
  </si>
  <si>
    <t>[%]</t>
  </si>
  <si>
    <t>Elektr. (HT) Winter</t>
  </si>
  <si>
    <t>Elektr. (NT) Winter</t>
  </si>
  <si>
    <t>Elektr. (HT) Sommer</t>
  </si>
  <si>
    <t>Elektr. (NT) Sommer</t>
  </si>
  <si>
    <t>Heizöl (EL)</t>
  </si>
  <si>
    <t>Erdgas</t>
  </si>
  <si>
    <t>Umrechnung in energieträger-spezifische Einheiten</t>
  </si>
  <si>
    <t xml:space="preserve">1 [Rp./kWh] </t>
  </si>
  <si>
    <t>Heizöl</t>
  </si>
  <si>
    <t>entspricht</t>
  </si>
  <si>
    <t>11,9 [Fr./100kg]</t>
  </si>
  <si>
    <t>Holzschnitzel</t>
  </si>
  <si>
    <t>ca. 9 [Fr./Sm3]</t>
  </si>
  <si>
    <t>Zusammenfassung Variantenvergleich</t>
  </si>
  <si>
    <t>Variantenbeschreibung / Energieproduktion und Auswirkungen</t>
  </si>
  <si>
    <t xml:space="preserve"> Variantenbeschreibung</t>
  </si>
  <si>
    <t>Variante 1</t>
  </si>
  <si>
    <t>Variante 2</t>
  </si>
  <si>
    <t>Variante 3</t>
  </si>
  <si>
    <t>Variante 4</t>
  </si>
  <si>
    <t xml:space="preserve"> Variantenbezeichnung</t>
  </si>
  <si>
    <t xml:space="preserve"> Variantenbeschrieb</t>
  </si>
  <si>
    <t>Referenzvariante</t>
  </si>
  <si>
    <t xml:space="preserve"> Energieproduktion [MWh/a]</t>
  </si>
  <si>
    <t xml:space="preserve"> Wärme (Stufe Nutzenergie)</t>
  </si>
  <si>
    <t xml:space="preserve"> Elektrizität (Stufe Nutzenergie)</t>
  </si>
  <si>
    <t xml:space="preserve"> Auswirk. auf E.buchhaltung [MWh/a]</t>
  </si>
  <si>
    <t xml:space="preserve"> Minderverbrauch fossiler Energie</t>
  </si>
  <si>
    <t xml:space="preserve"> Minderverbrauch elektr. Energie</t>
  </si>
  <si>
    <t xml:space="preserve"> Mehrprod. erneuerbare  Wärme</t>
  </si>
  <si>
    <t xml:space="preserve"> Mehrprod. erneuerbare Elektr.</t>
  </si>
  <si>
    <t xml:space="preserve">Total der heutigen jährlichen Kosten </t>
  </si>
  <si>
    <t>Total der heutigen jährlichen Kosten</t>
  </si>
  <si>
    <t xml:space="preserve"> Kostenart</t>
  </si>
  <si>
    <t xml:space="preserve"> Wart.-, Bedien. und UH-Kosten [Fr.]</t>
  </si>
  <si>
    <t xml:space="preserve"> Energiekosten [Fr.]</t>
  </si>
  <si>
    <t xml:space="preserve"> Betriebskosten [Fr.]</t>
  </si>
  <si>
    <t xml:space="preserve"> Kapitalkosten [Fr.]</t>
  </si>
  <si>
    <t xml:space="preserve"> Total [Fr.]</t>
  </si>
  <si>
    <t>Total der mittleren jährlichen Kosten über die Betrachtungsdauer</t>
  </si>
  <si>
    <t>Total der mittleren jährlichen Kosten über die Nutzungsdauer</t>
  </si>
  <si>
    <t>Es sollen nur Varianten mit gleicher Betrachtungsdauer untereinander verglichen werden.</t>
  </si>
  <si>
    <t>Betrachtungsdauer [Jahre]:</t>
  </si>
  <si>
    <t>Var. 1</t>
  </si>
  <si>
    <t>Var. 2</t>
  </si>
  <si>
    <t>Var. 3</t>
  </si>
  <si>
    <t>Var. 4</t>
  </si>
  <si>
    <t>Wahl</t>
  </si>
  <si>
    <t xml:space="preserve">     </t>
  </si>
  <si>
    <t>Investitionskosten</t>
  </si>
  <si>
    <t>Kennwerte auf Stufe Nutzenergie</t>
  </si>
  <si>
    <t>Kennwerte</t>
  </si>
  <si>
    <t xml:space="preserve"> Mittl. Wärmegestehungskosten* </t>
  </si>
  <si>
    <t xml:space="preserve"> Mittl. Stromgestehungskosten* </t>
  </si>
  <si>
    <t>*Basis: Total der mittleren jährlichen Kosten über die Betrachtungsdauer</t>
  </si>
  <si>
    <t>Variante 1:</t>
  </si>
  <si>
    <t>Jährliche Kapitalkosten</t>
  </si>
  <si>
    <t>(Kapitalzins, real:</t>
  </si>
  <si>
    <t>Bau- / Anlageteil</t>
  </si>
  <si>
    <t>Investitionsaus-</t>
  </si>
  <si>
    <t xml:space="preserve">  Nutzungsdauer</t>
  </si>
  <si>
    <t>Annuit.-</t>
  </si>
  <si>
    <t xml:space="preserve">Heutige jährl. </t>
  </si>
  <si>
    <t>Heutige jährl.</t>
  </si>
  <si>
    <t>Annuit.-Faktor</t>
  </si>
  <si>
    <t>Berechnung der mittl. Nutzungsdauer</t>
  </si>
  <si>
    <t>Relevante Invest. Kosten</t>
  </si>
  <si>
    <t>gaben [Fr.]</t>
  </si>
  <si>
    <t>[Jahre]</t>
  </si>
  <si>
    <t>faktor</t>
  </si>
  <si>
    <t>Kosten</t>
  </si>
  <si>
    <t>Honorare, Unvorherges.</t>
  </si>
  <si>
    <t>Jährliche Wartungs-, Bedienungs- und UH-Kosten (W+B)</t>
  </si>
  <si>
    <t>Anlagewert (ALG)</t>
  </si>
  <si>
    <t xml:space="preserve">            Jährliche Kosten</t>
  </si>
  <si>
    <t>[Fr.]</t>
  </si>
  <si>
    <t xml:space="preserve"> Pauschal [Fr.]</t>
  </si>
  <si>
    <t>in [%] ALG</t>
  </si>
  <si>
    <t>Anlagewert</t>
  </si>
  <si>
    <t>Pauschal</t>
  </si>
  <si>
    <t>%</t>
  </si>
  <si>
    <t>Heutige jährl. Kosten</t>
  </si>
  <si>
    <t>(Proz. Anteil für W+B von Investitionskosten:</t>
  </si>
  <si>
    <t>Jährliche Energiekosten</t>
  </si>
  <si>
    <t xml:space="preserve"> Grundge-</t>
  </si>
  <si>
    <t>Verbrauch</t>
  </si>
  <si>
    <t xml:space="preserve"> Berechnungspreis Energie</t>
  </si>
  <si>
    <t>Grundgebühr</t>
  </si>
  <si>
    <t>bühr [Fr./a]</t>
  </si>
  <si>
    <t>[kWh/a]</t>
  </si>
  <si>
    <t>Elektrizität</t>
  </si>
  <si>
    <t xml:space="preserve"> ----</t>
  </si>
  <si>
    <t xml:space="preserve"> ----  </t>
  </si>
  <si>
    <t>Rp/kWh</t>
  </si>
  <si>
    <t xml:space="preserve">Total der jährlichen Kosten </t>
  </si>
  <si>
    <t>Progr.vorschlag Betrachtungsdauer:</t>
  </si>
  <si>
    <t>Betrachtungsdauer* für Berechnung:</t>
  </si>
  <si>
    <t>Option: Eingabe Betrachtungsdauer:</t>
  </si>
  <si>
    <t>**</t>
  </si>
  <si>
    <t>Kostenstei-</t>
  </si>
  <si>
    <t>Mittelwert-</t>
  </si>
  <si>
    <t xml:space="preserve">  Mittl. jährliche Kosten über</t>
  </si>
  <si>
    <t>Energiekosten</t>
  </si>
  <si>
    <t>gerung (real)</t>
  </si>
  <si>
    <t>faktoren</t>
  </si>
  <si>
    <t xml:space="preserve">  die Betrachtungsdauer</t>
  </si>
  <si>
    <t>(Mittl. Kosten)</t>
  </si>
  <si>
    <t xml:space="preserve">  die Nutzungsdauer</t>
  </si>
  <si>
    <t>Kapitalkosten</t>
  </si>
  <si>
    <t>W+B und UH-Kosten</t>
  </si>
  <si>
    <t>Betriebskosten</t>
  </si>
  <si>
    <t>(W+B-, UH- und Energiekosten)</t>
  </si>
  <si>
    <t>TOTAL</t>
  </si>
  <si>
    <t>(Kapital- + Betriebskosten)</t>
  </si>
  <si>
    <t>*Normalfall</t>
  </si>
  <si>
    <t xml:space="preserve">Die Betrachtungsdauer entspricht dem Programmvorschlag; d.h. sie ist für alle Varianten identisch (grösste </t>
  </si>
  <si>
    <t xml:space="preserve">Nutzungsdauer der verschiedenen Varianten). </t>
  </si>
  <si>
    <t>Zur Beurteilung mehrerer Varianten ist eine einheitliche Betrachtungsdauer der verschiedenen Varianten unbedingt notwendig.</t>
  </si>
  <si>
    <t>**Spezialfall</t>
  </si>
  <si>
    <t>Eine Variante soll mit einer vorgebenen Betrachtungsdauer berechnet werden. Unter der Option "Eingabe Betrachtungs-</t>
  </si>
  <si>
    <t>dauer" kann die gewünschte Betrachtungs- / Nutzungsdauer eingegeben werden.</t>
  </si>
  <si>
    <t>Varianten mit unterschiedlicher Betrachtungs-/ Nutzungsdauer sollen nicht untereinander verglichen werden.</t>
  </si>
  <si>
    <t>Variante 2:</t>
  </si>
  <si>
    <t>Variante 3:</t>
  </si>
  <si>
    <t>Variante 4: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</si>
</sst>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dd/mm/yy"/>
    <numFmt numFmtId="165" formatCode="00000"/>
    <numFmt numFmtId="166" formatCode="#,##0\ &quot;Fr.&quot;"/>
    <numFmt numFmtId="167" formatCode="0.0\ &quot;%&quot;"/>
    <numFmt numFmtId="168" formatCode="0.0\ &quot;Fr./100 kg&quot;"/>
    <numFmt numFmtId="169" formatCode="0.0\ &quot;Rp/kWh &quot;"/>
    <numFmt numFmtId="171" formatCode="0.0"/>
    <numFmt numFmtId="172" formatCode="#,##0\ &quot;kg/a&quot;"/>
    <numFmt numFmtId="173" formatCode="#,##0\ &quot;Jahre&quot;"/>
    <numFmt numFmtId="174" formatCode="0.000"/>
    <numFmt numFmtId="175" formatCode="#,##0\ &quot;Fr.  &quot;"/>
    <numFmt numFmtId="176" formatCode="#,##0\ &quot;Fr. &quot;"/>
    <numFmt numFmtId="177" formatCode="#,##0\ &quot;Fr./a &quot;"/>
    <numFmt numFmtId="178" formatCode="0.00\ &quot;%&quot;"/>
    <numFmt numFmtId="179" formatCode="\ \ 0.0\ &quot;%&quot;"/>
    <numFmt numFmtId="180" formatCode="#,##0.0\ &quot;MWh/a&quot;"/>
    <numFmt numFmtId="181" formatCode="0\ &quot;Jahre&quot;"/>
    <numFmt numFmtId="182" formatCode="0.0\ &quot;Rp./kWh &quot;"/>
    <numFmt numFmtId="183" formatCode="0.0\ &quot;MWh/a &quot;"/>
    <numFmt numFmtId="184" formatCode="#,##0&quot; &quot;"/>
    <numFmt numFmtId="185" formatCode="&quot;(&quot;#,##0&quot;%)    &quot;"/>
    <numFmt numFmtId="186" formatCode="0.0\ &quot;%)&quot;"/>
    <numFmt numFmtId="187" formatCode="0.0\ &quot;%)  &quot;"/>
    <numFmt numFmtId="188" formatCode="#,##0\ &quot;kWh/a &quot;"/>
    <numFmt numFmtId="189" formatCode="#,##0\ &quot;Fr.       &quot;"/>
    <numFmt numFmtId="190" formatCode="\ \ \ \ &quot; &quot;"/>
    <numFmt numFmtId="191" formatCode="0.0000"/>
    <numFmt numFmtId="192" formatCode="&quot;(&quot;0.0\ &quot;%)&quot;"/>
  </numFmts>
  <fonts count="37" x14ac:knownFonts="1">
    <font>
      <sz val="10"/>
      <name val="MS Sans Serif"/>
    </font>
    <font>
      <sz val="10"/>
      <name val="MS Sans Serif"/>
    </font>
    <font>
      <sz val="10"/>
      <name val="Helv"/>
    </font>
    <font>
      <sz val="8"/>
      <name val="MS Sans Serif"/>
    </font>
    <font>
      <b/>
      <sz val="20"/>
      <color indexed="9"/>
      <name val="MS Sans Serif"/>
    </font>
    <font>
      <sz val="10"/>
      <color indexed="9"/>
      <name val="MS Sans Serif"/>
    </font>
    <font>
      <b/>
      <sz val="15"/>
      <color indexed="9"/>
      <name val="MS Sans Serif"/>
    </font>
    <font>
      <b/>
      <sz val="10"/>
      <name val="MS Sans Serif"/>
    </font>
    <font>
      <sz val="10"/>
      <color indexed="18"/>
      <name val="MS Sans Serif"/>
    </font>
    <font>
      <sz val="10"/>
      <color indexed="12"/>
      <name val="MS Sans Serif"/>
    </font>
    <font>
      <sz val="10"/>
      <color indexed="8"/>
      <name val="MS Sans Serif"/>
    </font>
    <font>
      <b/>
      <sz val="12"/>
      <name val="MS Sans Serif"/>
    </font>
    <font>
      <b/>
      <sz val="10"/>
      <color indexed="8"/>
      <name val="MS Sans Serif"/>
    </font>
    <font>
      <sz val="8"/>
      <color indexed="12"/>
      <name val="MS Sans Serif"/>
    </font>
    <font>
      <sz val="8"/>
      <color indexed="9"/>
      <name val="MS Sans Serif"/>
    </font>
    <font>
      <b/>
      <sz val="14"/>
      <name val="MS Sans Serif"/>
    </font>
    <font>
      <b/>
      <sz val="8"/>
      <name val="MS Sans Serif"/>
    </font>
    <font>
      <sz val="8"/>
      <color indexed="10"/>
      <name val="MS Sans Serif"/>
    </font>
    <font>
      <sz val="8"/>
      <color indexed="8"/>
      <name val="MS Sans Serif"/>
    </font>
    <font>
      <sz val="6"/>
      <name val="MS Sans Serif"/>
    </font>
    <font>
      <sz val="8"/>
      <color indexed="18"/>
      <name val="MS Sans Serif"/>
    </font>
    <font>
      <sz val="10"/>
      <color indexed="9"/>
      <name val="Helv"/>
    </font>
    <font>
      <sz val="14"/>
      <name val="MS Sans Serif"/>
    </font>
    <font>
      <sz val="14"/>
      <color indexed="9"/>
      <name val="MS Sans Serif"/>
    </font>
    <font>
      <b/>
      <sz val="12"/>
      <color indexed="9"/>
      <name val="MS Sans Serif"/>
    </font>
    <font>
      <b/>
      <sz val="8"/>
      <color indexed="9"/>
      <name val="MS Sans Serif"/>
    </font>
    <font>
      <b/>
      <sz val="8"/>
      <color indexed="18"/>
      <name val="MS Sans Serif"/>
    </font>
    <font>
      <b/>
      <sz val="8"/>
      <color indexed="8"/>
      <name val="MS Sans Serif"/>
    </font>
    <font>
      <b/>
      <sz val="12"/>
      <color indexed="9"/>
      <name val="Helv"/>
    </font>
    <font>
      <b/>
      <sz val="8"/>
      <color indexed="10"/>
      <name val="Helv"/>
    </font>
    <font>
      <sz val="8"/>
      <name val="Helv"/>
    </font>
    <font>
      <b/>
      <sz val="12"/>
      <color indexed="8"/>
      <name val="MS Sans Serif"/>
    </font>
    <font>
      <b/>
      <sz val="18"/>
      <name val="MS Sans Serif"/>
    </font>
    <font>
      <b/>
      <sz val="15"/>
      <name val="MS Sans Serif"/>
    </font>
    <font>
      <sz val="15"/>
      <color indexed="18"/>
      <name val="MS Sans Serif"/>
    </font>
    <font>
      <sz val="6"/>
      <color indexed="18"/>
      <name val="MS Sans Serif"/>
    </font>
    <font>
      <b/>
      <sz val="8"/>
      <color indexed="10"/>
      <name val="MS Sans Serif"/>
    </font>
  </fonts>
  <fills count="5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gray0625">
        <fgColor indexed="22"/>
      </patternFill>
    </fill>
    <fill>
      <patternFill patternType="solid">
        <fgColor indexed="9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thin">
        <color indexed="9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thin">
        <color indexed="9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9"/>
      </right>
      <top/>
      <bottom style="medium">
        <color indexed="64"/>
      </bottom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  <border>
      <left style="thin">
        <color indexed="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28">
    <xf numFmtId="0" fontId="0" fillId="0" borderId="0" xfId="0"/>
    <xf numFmtId="0" fontId="3" fillId="0" borderId="0" xfId="0" applyFont="1" applyAlignment="1" applyProtection="1">
      <alignment horizontal="left" vertical="top"/>
    </xf>
    <xf numFmtId="0" fontId="1" fillId="0" borderId="0" xfId="0" applyFont="1" applyProtection="1"/>
    <xf numFmtId="0" fontId="1" fillId="0" borderId="0" xfId="0" applyFont="1"/>
    <xf numFmtId="0" fontId="1" fillId="0" borderId="0" xfId="0" applyFont="1" applyProtection="1">
      <protection hidden="1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/>
    <xf numFmtId="0" fontId="1" fillId="2" borderId="0" xfId="0" applyFont="1" applyFill="1" applyProtection="1"/>
    <xf numFmtId="0" fontId="6" fillId="2" borderId="0" xfId="0" applyFont="1" applyFill="1" applyProtection="1"/>
    <xf numFmtId="0" fontId="5" fillId="0" borderId="0" xfId="0" applyFont="1" applyFill="1" applyProtection="1"/>
    <xf numFmtId="0" fontId="7" fillId="0" borderId="0" xfId="0" applyFont="1" applyProtection="1"/>
    <xf numFmtId="0" fontId="8" fillId="3" borderId="0" xfId="0" applyFont="1" applyFill="1" applyProtection="1">
      <protection locked="0"/>
    </xf>
    <xf numFmtId="0" fontId="8" fillId="3" borderId="0" xfId="0" applyFont="1" applyFill="1" applyProtection="1"/>
    <xf numFmtId="0" fontId="9" fillId="0" borderId="0" xfId="0" applyFont="1" applyProtection="1"/>
    <xf numFmtId="0" fontId="8" fillId="3" borderId="0" xfId="0" applyFont="1" applyFill="1" applyAlignment="1" applyProtection="1">
      <alignment vertical="top"/>
      <protection locked="0"/>
    </xf>
    <xf numFmtId="0" fontId="10" fillId="0" borderId="0" xfId="0" applyFont="1" applyProtection="1">
      <protection hidden="1"/>
    </xf>
    <xf numFmtId="164" fontId="8" fillId="3" borderId="0" xfId="0" applyNumberFormat="1" applyFont="1" applyFill="1" applyAlignment="1" applyProtection="1">
      <alignment horizontal="left"/>
      <protection locked="0"/>
    </xf>
    <xf numFmtId="0" fontId="11" fillId="0" borderId="0" xfId="0" applyFont="1" applyProtection="1"/>
    <xf numFmtId="0" fontId="12" fillId="0" borderId="0" xfId="0" applyFont="1" applyProtection="1"/>
    <xf numFmtId="0" fontId="8" fillId="0" borderId="0" xfId="0" applyFont="1" applyFill="1" applyProtection="1"/>
    <xf numFmtId="0" fontId="1" fillId="0" borderId="0" xfId="0" applyFont="1" applyFill="1" applyProtection="1"/>
    <xf numFmtId="0" fontId="13" fillId="0" borderId="0" xfId="0" applyFont="1" applyProtection="1"/>
    <xf numFmtId="0" fontId="14" fillId="2" borderId="0" xfId="0" applyFont="1" applyFill="1" applyBorder="1" applyProtection="1"/>
    <xf numFmtId="0" fontId="3" fillId="0" borderId="0" xfId="0" applyFont="1" applyProtection="1"/>
    <xf numFmtId="0" fontId="15" fillId="0" borderId="0" xfId="0" applyFont="1" applyProtection="1"/>
    <xf numFmtId="0" fontId="3" fillId="0" borderId="0" xfId="0" applyFont="1" applyBorder="1" applyProtection="1"/>
    <xf numFmtId="0" fontId="1" fillId="0" borderId="1" xfId="0" applyFont="1" applyBorder="1" applyProtection="1"/>
    <xf numFmtId="0" fontId="16" fillId="0" borderId="2" xfId="0" applyFont="1" applyBorder="1" applyProtection="1"/>
    <xf numFmtId="0" fontId="3" fillId="0" borderId="2" xfId="0" applyFont="1" applyFill="1" applyBorder="1" applyProtection="1"/>
    <xf numFmtId="0" fontId="1" fillId="0" borderId="2" xfId="0" applyFont="1" applyBorder="1" applyProtection="1"/>
    <xf numFmtId="167" fontId="16" fillId="0" borderId="3" xfId="0" applyNumberFormat="1" applyFont="1" applyFill="1" applyBorder="1" applyAlignment="1" applyProtection="1">
      <alignment horizontal="center"/>
    </xf>
    <xf numFmtId="0" fontId="10" fillId="0" borderId="4" xfId="0" applyFont="1" applyBorder="1" applyProtection="1">
      <protection hidden="1"/>
    </xf>
    <xf numFmtId="0" fontId="1" fillId="0" borderId="4" xfId="0" applyFont="1" applyBorder="1" applyProtection="1"/>
    <xf numFmtId="0" fontId="16" fillId="0" borderId="5" xfId="0" applyFont="1" applyBorder="1" applyProtection="1"/>
    <xf numFmtId="0" fontId="1" fillId="0" borderId="5" xfId="0" applyFont="1" applyFill="1" applyBorder="1" applyProtection="1"/>
    <xf numFmtId="0" fontId="1" fillId="0" borderId="5" xfId="0" applyFont="1" applyBorder="1" applyProtection="1"/>
    <xf numFmtId="167" fontId="17" fillId="0" borderId="6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Border="1" applyProtection="1"/>
    <xf numFmtId="0" fontId="1" fillId="0" borderId="0" xfId="0" applyFont="1" applyFill="1" applyBorder="1" applyProtection="1"/>
    <xf numFmtId="0" fontId="1" fillId="0" borderId="0" xfId="0" applyFont="1" applyBorder="1" applyProtection="1"/>
    <xf numFmtId="167" fontId="17" fillId="0" borderId="7" xfId="0" applyNumberFormat="1" applyFont="1" applyFill="1" applyBorder="1" applyAlignment="1" applyProtection="1">
      <alignment horizontal="center"/>
      <protection locked="0"/>
    </xf>
    <xf numFmtId="0" fontId="1" fillId="0" borderId="8" xfId="0" applyFont="1" applyBorder="1" applyProtection="1"/>
    <xf numFmtId="0" fontId="16" fillId="0" borderId="9" xfId="0" applyFont="1" applyBorder="1" applyProtection="1"/>
    <xf numFmtId="0" fontId="1" fillId="0" borderId="9" xfId="0" applyFont="1" applyFill="1" applyBorder="1" applyProtection="1"/>
    <xf numFmtId="0" fontId="1" fillId="0" borderId="9" xfId="0" applyFont="1" applyBorder="1" applyProtection="1"/>
    <xf numFmtId="167" fontId="17" fillId="0" borderId="10" xfId="0" applyNumberFormat="1" applyFont="1" applyFill="1" applyBorder="1" applyAlignment="1" applyProtection="1">
      <alignment horizontal="center"/>
    </xf>
    <xf numFmtId="0" fontId="5" fillId="0" borderId="0" xfId="0" applyFont="1" applyProtection="1">
      <protection hidden="1"/>
    </xf>
    <xf numFmtId="0" fontId="16" fillId="0" borderId="11" xfId="0" applyFont="1" applyBorder="1" applyProtection="1"/>
    <xf numFmtId="0" fontId="1" fillId="0" borderId="11" xfId="0" applyFont="1" applyBorder="1" applyProtection="1"/>
    <xf numFmtId="0" fontId="1" fillId="0" borderId="11" xfId="0" applyFont="1" applyFill="1" applyBorder="1" applyProtection="1"/>
    <xf numFmtId="0" fontId="16" fillId="0" borderId="4" xfId="0" applyFont="1" applyBorder="1" applyProtection="1"/>
    <xf numFmtId="0" fontId="16" fillId="0" borderId="12" xfId="0" applyFont="1" applyBorder="1" applyProtection="1"/>
    <xf numFmtId="0" fontId="3" fillId="0" borderId="13" xfId="0" applyFont="1" applyBorder="1" applyProtection="1"/>
    <xf numFmtId="0" fontId="3" fillId="0" borderId="14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18" fillId="0" borderId="4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9" fillId="0" borderId="0" xfId="0" applyFont="1" applyBorder="1" applyProtection="1"/>
    <xf numFmtId="0" fontId="3" fillId="0" borderId="15" xfId="0" applyFont="1" applyBorder="1" applyAlignment="1" applyProtection="1">
      <alignment horizontal="center"/>
    </xf>
    <xf numFmtId="0" fontId="3" fillId="0" borderId="15" xfId="0" applyFont="1" applyBorder="1" applyProtection="1"/>
    <xf numFmtId="0" fontId="3" fillId="0" borderId="0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vertical="top"/>
    </xf>
    <xf numFmtId="0" fontId="3" fillId="0" borderId="16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" fillId="0" borderId="12" xfId="0" applyFont="1" applyBorder="1" applyProtection="1"/>
    <xf numFmtId="0" fontId="3" fillId="0" borderId="17" xfId="0" applyFont="1" applyFill="1" applyBorder="1" applyProtection="1"/>
    <xf numFmtId="169" fontId="20" fillId="3" borderId="18" xfId="0" applyNumberFormat="1" applyFont="1" applyFill="1" applyBorder="1" applyProtection="1">
      <protection locked="0"/>
    </xf>
    <xf numFmtId="169" fontId="3" fillId="0" borderId="19" xfId="0" applyNumberFormat="1" applyFont="1" applyBorder="1" applyProtection="1"/>
    <xf numFmtId="167" fontId="20" fillId="3" borderId="5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Protection="1"/>
    <xf numFmtId="0" fontId="20" fillId="3" borderId="5" xfId="0" applyFont="1" applyFill="1" applyBorder="1" applyProtection="1">
      <protection locked="0"/>
    </xf>
    <xf numFmtId="0" fontId="3" fillId="0" borderId="4" xfId="0" applyFont="1" applyFill="1" applyBorder="1" applyProtection="1"/>
    <xf numFmtId="0" fontId="20" fillId="3" borderId="0" xfId="0" applyFont="1" applyFill="1" applyBorder="1" applyProtection="1">
      <protection locked="0"/>
    </xf>
    <xf numFmtId="169" fontId="20" fillId="3" borderId="15" xfId="0" applyNumberFormat="1" applyFont="1" applyFill="1" applyBorder="1" applyProtection="1">
      <protection locked="0"/>
    </xf>
    <xf numFmtId="169" fontId="3" fillId="0" borderId="20" xfId="0" applyNumberFormat="1" applyFont="1" applyBorder="1" applyProtection="1"/>
    <xf numFmtId="167" fontId="20" fillId="3" borderId="0" xfId="0" applyNumberFormat="1" applyFont="1" applyFill="1" applyBorder="1" applyAlignment="1" applyProtection="1">
      <alignment horizontal="center"/>
      <protection locked="0"/>
    </xf>
    <xf numFmtId="0" fontId="1" fillId="0" borderId="21" xfId="0" applyFont="1" applyBorder="1" applyProtection="1"/>
    <xf numFmtId="0" fontId="3" fillId="3" borderId="22" xfId="0" applyFont="1" applyFill="1" applyBorder="1" applyProtection="1"/>
    <xf numFmtId="0" fontId="3" fillId="3" borderId="23" xfId="0" applyFont="1" applyFill="1" applyBorder="1" applyProtection="1"/>
    <xf numFmtId="0" fontId="3" fillId="0" borderId="23" xfId="0" applyFont="1" applyBorder="1" applyProtection="1"/>
    <xf numFmtId="0" fontId="3" fillId="3" borderId="24" xfId="0" applyFont="1" applyFill="1" applyBorder="1" applyProtection="1"/>
    <xf numFmtId="0" fontId="1" fillId="0" borderId="0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1" fillId="0" borderId="25" xfId="0" applyFont="1" applyBorder="1" applyProtection="1">
      <protection hidden="1"/>
    </xf>
    <xf numFmtId="0" fontId="7" fillId="0" borderId="26" xfId="0" applyFont="1" applyBorder="1" applyProtection="1">
      <protection hidden="1"/>
    </xf>
    <xf numFmtId="0" fontId="1" fillId="0" borderId="26" xfId="0" applyFont="1" applyBorder="1" applyProtection="1">
      <protection hidden="1"/>
    </xf>
    <xf numFmtId="0" fontId="1" fillId="0" borderId="27" xfId="0" applyFont="1" applyBorder="1" applyProtection="1">
      <protection hidden="1"/>
    </xf>
    <xf numFmtId="0" fontId="1" fillId="0" borderId="28" xfId="0" applyFont="1" applyBorder="1" applyProtection="1">
      <protection hidden="1"/>
    </xf>
    <xf numFmtId="0" fontId="1" fillId="0" borderId="29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29" xfId="0" applyFont="1" applyBorder="1" applyProtection="1">
      <protection hidden="1"/>
    </xf>
    <xf numFmtId="0" fontId="1" fillId="0" borderId="30" xfId="0" applyFont="1" applyBorder="1" applyProtection="1">
      <protection hidden="1"/>
    </xf>
    <xf numFmtId="0" fontId="1" fillId="0" borderId="31" xfId="0" applyFont="1" applyBorder="1" applyProtection="1">
      <protection hidden="1"/>
    </xf>
    <xf numFmtId="0" fontId="1" fillId="0" borderId="32" xfId="0" applyFont="1" applyBorder="1" applyProtection="1">
      <protection hidden="1"/>
    </xf>
    <xf numFmtId="165" fontId="1" fillId="0" borderId="0" xfId="1" applyNumberFormat="1" applyFont="1" applyAlignment="1" applyProtection="1">
      <alignment horizontal="left"/>
    </xf>
    <xf numFmtId="0" fontId="1" fillId="0" borderId="0" xfId="1" applyFont="1" applyProtection="1"/>
    <xf numFmtId="0" fontId="1" fillId="0" borderId="0" xfId="1" applyFont="1" applyAlignment="1" applyProtection="1">
      <alignment horizontal="right"/>
    </xf>
    <xf numFmtId="0" fontId="5" fillId="0" borderId="0" xfId="1" applyFont="1" applyProtection="1">
      <protection hidden="1"/>
    </xf>
    <xf numFmtId="0" fontId="1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1" fillId="0" borderId="9" xfId="1" applyFont="1" applyBorder="1" applyProtection="1"/>
    <xf numFmtId="0" fontId="1" fillId="0" borderId="0" xfId="1" applyFont="1" applyBorder="1" applyProtection="1"/>
    <xf numFmtId="0" fontId="6" fillId="2" borderId="0" xfId="1" applyFont="1" applyFill="1" applyProtection="1"/>
    <xf numFmtId="0" fontId="2" fillId="0" borderId="0" xfId="1" applyProtection="1"/>
    <xf numFmtId="0" fontId="21" fillId="0" borderId="0" xfId="1" applyFont="1" applyProtection="1">
      <protection hidden="1"/>
    </xf>
    <xf numFmtId="0" fontId="2" fillId="0" borderId="0" xfId="1" applyProtection="1">
      <protection hidden="1"/>
    </xf>
    <xf numFmtId="0" fontId="3" fillId="0" borderId="0" xfId="1" applyFont="1" applyBorder="1" applyProtection="1"/>
    <xf numFmtId="0" fontId="22" fillId="0" borderId="0" xfId="1" applyFont="1" applyBorder="1" applyProtection="1"/>
    <xf numFmtId="0" fontId="23" fillId="0" borderId="0" xfId="1" applyFont="1" applyProtection="1">
      <protection hidden="1"/>
    </xf>
    <xf numFmtId="0" fontId="22" fillId="0" borderId="0" xfId="1" applyFont="1" applyProtection="1">
      <protection hidden="1"/>
    </xf>
    <xf numFmtId="0" fontId="24" fillId="2" borderId="0" xfId="1" applyFont="1" applyFill="1" applyBorder="1" applyProtection="1"/>
    <xf numFmtId="0" fontId="5" fillId="2" borderId="0" xfId="1" applyFont="1" applyFill="1" applyProtection="1"/>
    <xf numFmtId="0" fontId="1" fillId="2" borderId="0" xfId="1" applyFont="1" applyFill="1" applyProtection="1"/>
    <xf numFmtId="0" fontId="3" fillId="0" borderId="0" xfId="1" applyFont="1" applyProtection="1">
      <protection hidden="1"/>
    </xf>
    <xf numFmtId="0" fontId="3" fillId="0" borderId="22" xfId="1" applyFont="1" applyBorder="1" applyProtection="1"/>
    <xf numFmtId="179" fontId="3" fillId="0" borderId="22" xfId="1" applyNumberFormat="1" applyFont="1" applyBorder="1" applyAlignment="1" applyProtection="1">
      <alignment horizontal="left"/>
    </xf>
    <xf numFmtId="0" fontId="1" fillId="0" borderId="22" xfId="1" applyFont="1" applyBorder="1" applyProtection="1"/>
    <xf numFmtId="0" fontId="16" fillId="0" borderId="33" xfId="1" applyFont="1" applyBorder="1" applyProtection="1"/>
    <xf numFmtId="179" fontId="16" fillId="0" borderId="15" xfId="1" applyNumberFormat="1" applyFont="1" applyBorder="1" applyAlignment="1" applyProtection="1">
      <alignment horizontal="center"/>
    </xf>
    <xf numFmtId="179" fontId="16" fillId="0" borderId="0" xfId="1" applyNumberFormat="1" applyFont="1" applyBorder="1" applyAlignment="1" applyProtection="1">
      <alignment horizontal="center"/>
    </xf>
    <xf numFmtId="0" fontId="14" fillId="0" borderId="4" xfId="1" applyFont="1" applyBorder="1" applyProtection="1">
      <protection hidden="1"/>
    </xf>
    <xf numFmtId="0" fontId="25" fillId="0" borderId="0" xfId="1" applyFont="1" applyBorder="1" applyAlignment="1" applyProtection="1">
      <alignment horizontal="center"/>
      <protection hidden="1"/>
    </xf>
    <xf numFmtId="0" fontId="3" fillId="0" borderId="33" xfId="1" applyFont="1" applyBorder="1" applyProtection="1"/>
    <xf numFmtId="1" fontId="26" fillId="3" borderId="18" xfId="1" applyNumberFormat="1" applyFont="1" applyFill="1" applyBorder="1" applyAlignment="1" applyProtection="1">
      <alignment horizontal="left"/>
      <protection locked="0"/>
    </xf>
    <xf numFmtId="1" fontId="20" fillId="3" borderId="15" xfId="1" applyNumberFormat="1" applyFont="1" applyFill="1" applyBorder="1" applyAlignment="1" applyProtection="1">
      <alignment horizontal="left"/>
      <protection locked="0"/>
    </xf>
    <xf numFmtId="0" fontId="20" fillId="3" borderId="15" xfId="1" applyFont="1" applyFill="1" applyBorder="1" applyAlignment="1" applyProtection="1">
      <alignment horizontal="left"/>
      <protection locked="0"/>
    </xf>
    <xf numFmtId="0" fontId="16" fillId="0" borderId="34" xfId="1" applyFont="1" applyBorder="1" applyProtection="1"/>
    <xf numFmtId="0" fontId="20" fillId="0" borderId="14" xfId="1" applyFont="1" applyFill="1" applyBorder="1" applyAlignment="1" applyProtection="1">
      <alignment horizontal="left"/>
    </xf>
    <xf numFmtId="179" fontId="20" fillId="0" borderId="14" xfId="1" applyNumberFormat="1" applyFont="1" applyFill="1" applyBorder="1" applyAlignment="1" applyProtection="1">
      <alignment horizontal="left"/>
    </xf>
    <xf numFmtId="0" fontId="18" fillId="0" borderId="33" xfId="1" applyFont="1" applyBorder="1" applyProtection="1"/>
    <xf numFmtId="183" fontId="20" fillId="3" borderId="18" xfId="1" applyNumberFormat="1" applyFont="1" applyFill="1" applyBorder="1" applyAlignment="1" applyProtection="1">
      <alignment horizontal="center"/>
      <protection locked="0"/>
    </xf>
    <xf numFmtId="0" fontId="14" fillId="0" borderId="0" xfId="1" applyFont="1" applyAlignment="1" applyProtection="1">
      <alignment horizontal="center"/>
      <protection hidden="1"/>
    </xf>
    <xf numFmtId="183" fontId="20" fillId="3" borderId="15" xfId="1" applyNumberFormat="1" applyFont="1" applyFill="1" applyBorder="1" applyAlignment="1" applyProtection="1">
      <alignment horizontal="center"/>
      <protection locked="0"/>
    </xf>
    <xf numFmtId="0" fontId="27" fillId="0" borderId="34" xfId="1" applyFont="1" applyFill="1" applyBorder="1" applyProtection="1"/>
    <xf numFmtId="0" fontId="20" fillId="0" borderId="14" xfId="1" applyFont="1" applyFill="1" applyBorder="1" applyAlignment="1" applyProtection="1">
      <alignment horizontal="center"/>
    </xf>
    <xf numFmtId="179" fontId="20" fillId="0" borderId="14" xfId="1" applyNumberFormat="1" applyFont="1" applyFill="1" applyBorder="1" applyAlignment="1" applyProtection="1">
      <alignment horizontal="center"/>
    </xf>
    <xf numFmtId="0" fontId="20" fillId="3" borderId="35" xfId="1" applyFont="1" applyFill="1" applyBorder="1" applyProtection="1">
      <protection locked="0"/>
    </xf>
    <xf numFmtId="180" fontId="20" fillId="3" borderId="18" xfId="1" applyNumberFormat="1" applyFont="1" applyFill="1" applyBorder="1" applyAlignment="1" applyProtection="1">
      <alignment horizontal="center"/>
      <protection locked="0"/>
    </xf>
    <xf numFmtId="0" fontId="20" fillId="3" borderId="33" xfId="1" applyFont="1" applyFill="1" applyBorder="1" applyProtection="1">
      <protection locked="0"/>
    </xf>
    <xf numFmtId="180" fontId="20" fillId="3" borderId="15" xfId="1" applyNumberFormat="1" applyFont="1" applyFill="1" applyBorder="1" applyAlignment="1" applyProtection="1">
      <alignment horizontal="center"/>
      <protection locked="0"/>
    </xf>
    <xf numFmtId="0" fontId="1" fillId="0" borderId="11" xfId="1" applyFont="1" applyBorder="1" applyProtection="1"/>
    <xf numFmtId="0" fontId="24" fillId="2" borderId="0" xfId="1" applyFont="1" applyFill="1" applyProtection="1"/>
    <xf numFmtId="0" fontId="14" fillId="2" borderId="0" xfId="1" applyFont="1" applyFill="1" applyProtection="1"/>
    <xf numFmtId="0" fontId="3" fillId="0" borderId="0" xfId="1" applyFont="1" applyProtection="1"/>
    <xf numFmtId="0" fontId="25" fillId="0" borderId="0" xfId="1" applyFont="1" applyFill="1" applyProtection="1"/>
    <xf numFmtId="0" fontId="25" fillId="0" borderId="0" xfId="1" applyFont="1" applyProtection="1">
      <protection hidden="1"/>
    </xf>
    <xf numFmtId="0" fontId="16" fillId="0" borderId="36" xfId="1" applyFont="1" applyBorder="1" applyAlignment="1" applyProtection="1">
      <alignment horizontal="left"/>
    </xf>
    <xf numFmtId="0" fontId="16" fillId="0" borderId="37" xfId="1" applyFont="1" applyBorder="1" applyAlignment="1" applyProtection="1">
      <alignment horizontal="center"/>
    </xf>
    <xf numFmtId="0" fontId="16" fillId="0" borderId="38" xfId="1" applyFont="1" applyBorder="1" applyAlignment="1" applyProtection="1">
      <alignment horizontal="center"/>
    </xf>
    <xf numFmtId="0" fontId="3" fillId="0" borderId="4" xfId="1" applyFont="1" applyBorder="1" applyProtection="1"/>
    <xf numFmtId="184" fontId="3" fillId="0" borderId="15" xfId="1" applyNumberFormat="1" applyFont="1" applyBorder="1" applyAlignment="1" applyProtection="1"/>
    <xf numFmtId="184" fontId="3" fillId="0" borderId="39" xfId="1" applyNumberFormat="1" applyFont="1" applyBorder="1" applyAlignment="1" applyProtection="1"/>
    <xf numFmtId="175" fontId="14" fillId="0" borderId="0" xfId="1" applyNumberFormat="1" applyFont="1" applyBorder="1" applyAlignment="1" applyProtection="1">
      <protection hidden="1"/>
    </xf>
    <xf numFmtId="0" fontId="3" fillId="0" borderId="40" xfId="1" applyFont="1" applyBorder="1" applyProtection="1"/>
    <xf numFmtId="184" fontId="3" fillId="0" borderId="18" xfId="1" applyNumberFormat="1" applyFont="1" applyBorder="1" applyAlignment="1" applyProtection="1"/>
    <xf numFmtId="184" fontId="3" fillId="0" borderId="41" xfId="1" applyNumberFormat="1" applyFont="1" applyBorder="1" applyAlignment="1" applyProtection="1"/>
    <xf numFmtId="0" fontId="16" fillId="0" borderId="40" xfId="1" applyFont="1" applyBorder="1" applyProtection="1"/>
    <xf numFmtId="184" fontId="16" fillId="0" borderId="18" xfId="1" applyNumberFormat="1" applyFont="1" applyBorder="1" applyAlignment="1" applyProtection="1"/>
    <xf numFmtId="184" fontId="16" fillId="0" borderId="41" xfId="1" applyNumberFormat="1" applyFont="1" applyBorder="1" applyAlignment="1" applyProtection="1"/>
    <xf numFmtId="0" fontId="5" fillId="0" borderId="4" xfId="1" applyFont="1" applyBorder="1" applyProtection="1">
      <protection hidden="1"/>
    </xf>
    <xf numFmtId="176" fontId="25" fillId="0" borderId="0" xfId="1" applyNumberFormat="1" applyFont="1" applyBorder="1" applyAlignment="1" applyProtection="1">
      <protection hidden="1"/>
    </xf>
    <xf numFmtId="0" fontId="16" fillId="0" borderId="8" xfId="1" applyFont="1" applyBorder="1" applyProtection="1"/>
    <xf numFmtId="184" fontId="16" fillId="0" borderId="16" xfId="1" applyNumberFormat="1" applyFont="1" applyBorder="1" applyAlignment="1" applyProtection="1"/>
    <xf numFmtId="184" fontId="16" fillId="0" borderId="42" xfId="1" applyNumberFormat="1" applyFont="1" applyBorder="1" applyAlignment="1" applyProtection="1"/>
    <xf numFmtId="0" fontId="16" fillId="0" borderId="0" xfId="1" applyFont="1" applyProtection="1">
      <protection hidden="1"/>
    </xf>
    <xf numFmtId="0" fontId="16" fillId="0" borderId="21" xfId="1" applyFont="1" applyBorder="1" applyProtection="1"/>
    <xf numFmtId="184" fontId="16" fillId="0" borderId="23" xfId="1" applyNumberFormat="1" applyFont="1" applyBorder="1" applyAlignment="1" applyProtection="1"/>
    <xf numFmtId="184" fontId="16" fillId="0" borderId="24" xfId="1" applyNumberFormat="1" applyFont="1" applyBorder="1" applyAlignment="1" applyProtection="1"/>
    <xf numFmtId="185" fontId="3" fillId="0" borderId="0" xfId="1" applyNumberFormat="1" applyFont="1" applyBorder="1" applyAlignment="1" applyProtection="1">
      <alignment horizontal="right" vertical="top"/>
    </xf>
    <xf numFmtId="185" fontId="3" fillId="0" borderId="0" xfId="1" applyNumberFormat="1" applyFont="1" applyAlignment="1" applyProtection="1">
      <alignment horizontal="right" vertical="top"/>
    </xf>
    <xf numFmtId="0" fontId="14" fillId="0" borderId="0" xfId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0" fontId="28" fillId="2" borderId="0" xfId="1" applyFont="1" applyFill="1" applyProtection="1"/>
    <xf numFmtId="0" fontId="21" fillId="2" borderId="0" xfId="1" applyFont="1" applyFill="1" applyProtection="1"/>
    <xf numFmtId="0" fontId="25" fillId="4" borderId="0" xfId="1" applyFont="1" applyFill="1" applyProtection="1"/>
    <xf numFmtId="0" fontId="25" fillId="0" borderId="0" xfId="1" applyFont="1" applyAlignment="1" applyProtection="1">
      <alignment vertical="center"/>
      <protection hidden="1"/>
    </xf>
    <xf numFmtId="0" fontId="29" fillId="0" borderId="0" xfId="1" applyFont="1" applyAlignment="1" applyProtection="1"/>
    <xf numFmtId="0" fontId="21" fillId="0" borderId="0" xfId="1" applyFont="1" applyProtection="1"/>
    <xf numFmtId="0" fontId="3" fillId="0" borderId="0" xfId="1" applyFont="1" applyAlignment="1" applyProtection="1">
      <alignment vertical="center"/>
    </xf>
    <xf numFmtId="3" fontId="30" fillId="0" borderId="0" xfId="1" applyNumberFormat="1" applyFont="1" applyAlignment="1" applyProtection="1">
      <alignment horizontal="center" vertical="center"/>
    </xf>
    <xf numFmtId="0" fontId="14" fillId="0" borderId="0" xfId="1" applyFont="1" applyAlignment="1" applyProtection="1">
      <alignment vertical="center"/>
      <protection hidden="1"/>
    </xf>
    <xf numFmtId="173" fontId="14" fillId="0" borderId="0" xfId="1" applyNumberFormat="1" applyFont="1" applyAlignment="1" applyProtection="1">
      <alignment vertical="center"/>
    </xf>
    <xf numFmtId="0" fontId="3" fillId="0" borderId="0" xfId="1" applyFont="1" applyAlignment="1" applyProtection="1">
      <alignment vertical="center"/>
      <protection hidden="1"/>
    </xf>
    <xf numFmtId="0" fontId="15" fillId="0" borderId="0" xfId="1" applyFont="1" applyProtection="1"/>
    <xf numFmtId="0" fontId="16" fillId="0" borderId="1" xfId="1" applyFont="1" applyBorder="1" applyAlignment="1" applyProtection="1">
      <alignment horizontal="left"/>
    </xf>
    <xf numFmtId="0" fontId="25" fillId="2" borderId="43" xfId="1" applyFont="1" applyFill="1" applyBorder="1" applyAlignment="1" applyProtection="1">
      <alignment horizontal="center"/>
    </xf>
    <xf numFmtId="0" fontId="25" fillId="2" borderId="44" xfId="1" applyFont="1" applyFill="1" applyBorder="1" applyAlignment="1" applyProtection="1">
      <alignment horizontal="center"/>
    </xf>
    <xf numFmtId="0" fontId="25" fillId="2" borderId="45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  <protection hidden="1"/>
    </xf>
    <xf numFmtId="0" fontId="3" fillId="0" borderId="8" xfId="1" applyFont="1" applyBorder="1" applyProtection="1"/>
    <xf numFmtId="179" fontId="25" fillId="2" borderId="46" xfId="1" applyNumberFormat="1" applyFont="1" applyFill="1" applyBorder="1" applyAlignment="1" applyProtection="1">
      <alignment horizontal="centerContinuous"/>
    </xf>
    <xf numFmtId="179" fontId="25" fillId="2" borderId="47" xfId="1" applyNumberFormat="1" applyFont="1" applyFill="1" applyBorder="1" applyAlignment="1" applyProtection="1">
      <alignment horizontal="center"/>
    </xf>
    <xf numFmtId="179" fontId="25" fillId="2" borderId="47" xfId="1" applyNumberFormat="1" applyFont="1" applyFill="1" applyBorder="1" applyAlignment="1" applyProtection="1">
      <alignment horizontal="centerContinuous"/>
    </xf>
    <xf numFmtId="179" fontId="25" fillId="2" borderId="48" xfId="1" applyNumberFormat="1" applyFont="1" applyFill="1" applyBorder="1" applyAlignment="1" applyProtection="1">
      <alignment horizontal="centerContinuous"/>
    </xf>
    <xf numFmtId="0" fontId="14" fillId="0" borderId="0" xfId="1" applyFont="1" applyAlignment="1" applyProtection="1">
      <alignment horizontal="right"/>
      <protection hidden="1"/>
    </xf>
    <xf numFmtId="181" fontId="14" fillId="0" borderId="0" xfId="1" applyNumberFormat="1" applyFont="1" applyAlignment="1" applyProtection="1">
      <alignment horizontal="center"/>
      <protection hidden="1"/>
    </xf>
    <xf numFmtId="179" fontId="25" fillId="0" borderId="0" xfId="1" applyNumberFormat="1" applyFont="1" applyFill="1" applyBorder="1" applyAlignment="1" applyProtection="1">
      <alignment horizontal="centerContinuous"/>
      <protection hidden="1"/>
    </xf>
    <xf numFmtId="179" fontId="25" fillId="0" borderId="0" xfId="1" applyNumberFormat="1" applyFont="1" applyFill="1" applyBorder="1" applyAlignment="1" applyProtection="1">
      <alignment horizontal="center"/>
      <protection hidden="1"/>
    </xf>
    <xf numFmtId="184" fontId="3" fillId="0" borderId="49" xfId="1" applyNumberFormat="1" applyFont="1" applyBorder="1" applyAlignment="1" applyProtection="1"/>
    <xf numFmtId="184" fontId="3" fillId="0" borderId="50" xfId="1" applyNumberFormat="1" applyFont="1" applyBorder="1" applyAlignment="1" applyProtection="1"/>
    <xf numFmtId="184" fontId="16" fillId="0" borderId="50" xfId="1" applyNumberFormat="1" applyFont="1" applyBorder="1" applyAlignment="1" applyProtection="1"/>
    <xf numFmtId="0" fontId="16" fillId="0" borderId="4" xfId="1" applyFont="1" applyBorder="1" applyProtection="1"/>
    <xf numFmtId="184" fontId="16" fillId="0" borderId="15" xfId="1" applyNumberFormat="1" applyFont="1" applyBorder="1" applyAlignment="1" applyProtection="1"/>
    <xf numFmtId="184" fontId="16" fillId="0" borderId="49" xfId="1" applyNumberFormat="1" applyFont="1" applyBorder="1" applyAlignment="1" applyProtection="1"/>
    <xf numFmtId="0" fontId="25" fillId="0" borderId="0" xfId="1" applyFont="1" applyAlignment="1" applyProtection="1">
      <alignment horizontal="right"/>
      <protection hidden="1"/>
    </xf>
    <xf numFmtId="181" fontId="25" fillId="0" borderId="0" xfId="1" applyNumberFormat="1" applyFont="1" applyAlignment="1" applyProtection="1">
      <alignment horizontal="center"/>
      <protection hidden="1"/>
    </xf>
    <xf numFmtId="184" fontId="3" fillId="0" borderId="16" xfId="1" applyNumberFormat="1" applyFont="1" applyBorder="1" applyAlignment="1" applyProtection="1"/>
    <xf numFmtId="184" fontId="3" fillId="0" borderId="51" xfId="1" applyNumberFormat="1" applyFont="1" applyBorder="1" applyAlignment="1" applyProtection="1"/>
    <xf numFmtId="176" fontId="14" fillId="0" borderId="0" xfId="1" applyNumberFormat="1" applyFont="1" applyBorder="1" applyAlignment="1" applyProtection="1">
      <alignment horizontal="right"/>
      <protection hidden="1"/>
    </xf>
    <xf numFmtId="0" fontId="16" fillId="0" borderId="21" xfId="1" applyFont="1" applyBorder="1" applyAlignment="1" applyProtection="1">
      <alignment horizontal="left"/>
    </xf>
    <xf numFmtId="184" fontId="25" fillId="2" borderId="52" xfId="1" applyNumberFormat="1" applyFont="1" applyFill="1" applyBorder="1" applyAlignment="1" applyProtection="1"/>
    <xf numFmtId="184" fontId="25" fillId="2" borderId="53" xfId="1" applyNumberFormat="1" applyFont="1" applyFill="1" applyBorder="1" applyAlignment="1" applyProtection="1"/>
    <xf numFmtId="184" fontId="25" fillId="2" borderId="54" xfId="1" applyNumberFormat="1" applyFont="1" applyFill="1" applyBorder="1" applyAlignment="1" applyProtection="1"/>
    <xf numFmtId="175" fontId="25" fillId="0" borderId="0" xfId="1" applyNumberFormat="1" applyFont="1" applyBorder="1" applyAlignment="1" applyProtection="1">
      <protection hidden="1"/>
    </xf>
    <xf numFmtId="0" fontId="16" fillId="0" borderId="0" xfId="1" applyFont="1" applyBorder="1" applyAlignment="1" applyProtection="1">
      <alignment horizontal="left"/>
    </xf>
    <xf numFmtId="176" fontId="25" fillId="0" borderId="0" xfId="1" applyNumberFormat="1" applyFont="1" applyAlignment="1" applyProtection="1">
      <alignment horizontal="right"/>
    </xf>
    <xf numFmtId="0" fontId="28" fillId="0" borderId="0" xfId="1" applyFont="1" applyProtection="1"/>
    <xf numFmtId="0" fontId="16" fillId="4" borderId="55" xfId="1" applyFont="1" applyFill="1" applyBorder="1" applyProtection="1"/>
    <xf numFmtId="184" fontId="16" fillId="0" borderId="56" xfId="1" applyNumberFormat="1" applyFont="1" applyBorder="1" applyAlignment="1" applyProtection="1"/>
    <xf numFmtId="184" fontId="16" fillId="0" borderId="57" xfId="1" applyNumberFormat="1" applyFont="1" applyBorder="1" applyAlignment="1" applyProtection="1"/>
    <xf numFmtId="176" fontId="14" fillId="0" borderId="0" xfId="1" applyNumberFormat="1" applyFont="1" applyBorder="1" applyAlignment="1" applyProtection="1">
      <protection hidden="1"/>
    </xf>
    <xf numFmtId="0" fontId="5" fillId="0" borderId="0" xfId="1" applyFont="1" applyBorder="1" applyProtection="1"/>
    <xf numFmtId="0" fontId="31" fillId="0" borderId="0" xfId="1" applyFont="1" applyFill="1" applyProtection="1"/>
    <xf numFmtId="0" fontId="14" fillId="0" borderId="0" xfId="1" applyFont="1" applyFill="1" applyProtection="1"/>
    <xf numFmtId="0" fontId="16" fillId="0" borderId="58" xfId="1" applyFont="1" applyBorder="1" applyAlignment="1" applyProtection="1">
      <alignment horizontal="left"/>
    </xf>
    <xf numFmtId="0" fontId="16" fillId="4" borderId="59" xfId="1" applyFont="1" applyFill="1" applyBorder="1" applyProtection="1"/>
    <xf numFmtId="182" fontId="16" fillId="0" borderId="18" xfId="1" applyNumberFormat="1" applyFont="1" applyBorder="1" applyAlignment="1" applyProtection="1">
      <alignment horizontal="right"/>
    </xf>
    <xf numFmtId="182" fontId="16" fillId="0" borderId="50" xfId="1" applyNumberFormat="1" applyFont="1" applyBorder="1" applyAlignment="1" applyProtection="1">
      <alignment horizontal="right"/>
    </xf>
    <xf numFmtId="182" fontId="14" fillId="0" borderId="0" xfId="1" applyNumberFormat="1" applyFont="1" applyBorder="1" applyAlignment="1" applyProtection="1">
      <alignment horizontal="right"/>
      <protection hidden="1"/>
    </xf>
    <xf numFmtId="0" fontId="18" fillId="0" borderId="0" xfId="1" applyFont="1" applyProtection="1">
      <protection hidden="1"/>
    </xf>
    <xf numFmtId="0" fontId="16" fillId="0" borderId="21" xfId="1" applyFont="1" applyFill="1" applyBorder="1" applyAlignment="1" applyProtection="1">
      <alignment vertical="center"/>
    </xf>
    <xf numFmtId="182" fontId="16" fillId="0" borderId="23" xfId="1" applyNumberFormat="1" applyFont="1" applyBorder="1" applyAlignment="1" applyProtection="1">
      <alignment horizontal="right" vertical="center"/>
    </xf>
    <xf numFmtId="182" fontId="16" fillId="0" borderId="60" xfId="1" applyNumberFormat="1" applyFont="1" applyBorder="1" applyAlignment="1" applyProtection="1">
      <alignment horizontal="right" vertical="center"/>
    </xf>
    <xf numFmtId="182" fontId="14" fillId="0" borderId="0" xfId="1" applyNumberFormat="1" applyFont="1" applyBorder="1" applyAlignment="1" applyProtection="1">
      <alignment horizontal="right" vertical="center"/>
      <protection hidden="1"/>
    </xf>
    <xf numFmtId="0" fontId="18" fillId="0" borderId="0" xfId="1" applyFont="1" applyAlignment="1" applyProtection="1">
      <alignment vertical="center"/>
      <protection hidden="1"/>
    </xf>
    <xf numFmtId="176" fontId="3" fillId="0" borderId="0" xfId="1" applyNumberFormat="1" applyFont="1" applyBorder="1" applyAlignment="1" applyProtection="1">
      <alignment horizontal="left"/>
    </xf>
    <xf numFmtId="0" fontId="3" fillId="0" borderId="0" xfId="1" applyFont="1" applyAlignment="1" applyProtection="1">
      <alignment horizontal="right"/>
    </xf>
    <xf numFmtId="0" fontId="17" fillId="0" borderId="0" xfId="1" applyFont="1" applyAlignment="1" applyProtection="1">
      <alignment horizontal="left"/>
      <protection locked="0"/>
    </xf>
    <xf numFmtId="164" fontId="3" fillId="0" borderId="0" xfId="1" applyNumberFormat="1" applyFont="1" applyAlignment="1" applyProtection="1">
      <alignment horizontal="right"/>
    </xf>
    <xf numFmtId="0" fontId="18" fillId="0" borderId="0" xfId="1" applyFont="1" applyFill="1" applyAlignment="1" applyProtection="1">
      <alignment horizontal="left"/>
      <protection hidden="1"/>
    </xf>
    <xf numFmtId="0" fontId="3" fillId="0" borderId="0" xfId="1" applyFont="1" applyBorder="1" applyProtection="1">
      <protection hidden="1"/>
    </xf>
    <xf numFmtId="165" fontId="1" fillId="0" borderId="0" xfId="0" applyNumberFormat="1" applyFont="1" applyAlignment="1" applyProtection="1">
      <alignment horizontal="left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  <protection hidden="1"/>
    </xf>
    <xf numFmtId="0" fontId="32" fillId="0" borderId="0" xfId="0" applyFont="1" applyBorder="1" applyProtection="1"/>
    <xf numFmtId="0" fontId="33" fillId="0" borderId="0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8" fontId="33" fillId="0" borderId="0" xfId="0" applyNumberFormat="1" applyFont="1" applyBorder="1" applyAlignment="1" applyProtection="1">
      <alignment horizontal="left"/>
    </xf>
    <xf numFmtId="0" fontId="34" fillId="0" borderId="0" xfId="0" applyFont="1" applyFill="1" applyBorder="1" applyAlignment="1" applyProtection="1">
      <alignment horizontal="left"/>
    </xf>
    <xf numFmtId="0" fontId="35" fillId="3" borderId="0" xfId="0" applyFont="1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</xf>
    <xf numFmtId="0" fontId="23" fillId="0" borderId="0" xfId="0" applyFont="1" applyAlignment="1" applyProtection="1">
      <alignment horizontal="left"/>
      <protection hidden="1"/>
    </xf>
    <xf numFmtId="0" fontId="25" fillId="0" borderId="0" xfId="0" applyFont="1" applyAlignment="1" applyProtection="1">
      <alignment horizontal="left"/>
      <protection hidden="1"/>
    </xf>
    <xf numFmtId="0" fontId="23" fillId="0" borderId="0" xfId="0" applyFont="1" applyAlignment="1" applyProtection="1">
      <alignment horizontal="center"/>
      <protection hidden="1"/>
    </xf>
    <xf numFmtId="0" fontId="22" fillId="0" borderId="0" xfId="0" applyFont="1" applyAlignment="1" applyProtection="1">
      <alignment horizontal="left"/>
      <protection hidden="1"/>
    </xf>
    <xf numFmtId="0" fontId="22" fillId="0" borderId="0" xfId="0" applyFont="1" applyBorder="1" applyProtection="1"/>
    <xf numFmtId="0" fontId="7" fillId="0" borderId="0" xfId="0" applyFont="1" applyBorder="1" applyProtection="1"/>
    <xf numFmtId="0" fontId="22" fillId="0" borderId="0" xfId="0" applyFont="1" applyProtection="1"/>
    <xf numFmtId="0" fontId="23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2" fillId="0" borderId="0" xfId="0" applyFont="1" applyProtection="1">
      <protection hidden="1"/>
    </xf>
    <xf numFmtId="0" fontId="11" fillId="0" borderId="0" xfId="0" applyFont="1" applyBorder="1" applyProtection="1"/>
    <xf numFmtId="0" fontId="3" fillId="0" borderId="0" xfId="0" applyFont="1" applyFill="1" applyBorder="1" applyAlignment="1" applyProtection="1">
      <alignment horizontal="right"/>
    </xf>
    <xf numFmtId="186" fontId="18" fillId="0" borderId="0" xfId="0" applyNumberFormat="1" applyFont="1" applyFill="1" applyBorder="1" applyAlignment="1" applyProtection="1">
      <alignment horizontal="center"/>
    </xf>
    <xf numFmtId="172" fontId="3" fillId="0" borderId="0" xfId="0" applyNumberFormat="1" applyFont="1" applyBorder="1" applyProtection="1"/>
    <xf numFmtId="186" fontId="14" fillId="0" borderId="0" xfId="0" applyNumberFormat="1" applyFont="1" applyFill="1" applyBorder="1" applyAlignment="1" applyProtection="1">
      <alignment horizontal="center"/>
      <protection hidden="1"/>
    </xf>
    <xf numFmtId="191" fontId="14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vertical="center"/>
    </xf>
    <xf numFmtId="0" fontId="16" fillId="0" borderId="11" xfId="0" applyFont="1" applyBorder="1" applyAlignment="1" applyProtection="1">
      <alignment horizontal="left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61" xfId="0" applyFont="1" applyBorder="1" applyAlignment="1" applyProtection="1">
      <alignment horizontal="center" vertical="center"/>
    </xf>
    <xf numFmtId="0" fontId="16" fillId="0" borderId="62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5" fillId="0" borderId="0" xfId="0" applyFont="1"/>
    <xf numFmtId="0" fontId="3" fillId="0" borderId="0" xfId="0" applyFont="1" applyAlignment="1" applyProtection="1">
      <alignment vertical="center"/>
      <protection hidden="1"/>
    </xf>
    <xf numFmtId="0" fontId="3" fillId="0" borderId="8" xfId="0" applyFont="1" applyBorder="1" applyAlignment="1" applyProtection="1">
      <alignment vertical="center"/>
    </xf>
    <xf numFmtId="0" fontId="16" fillId="0" borderId="9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5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vertical="center"/>
    </xf>
    <xf numFmtId="0" fontId="20" fillId="3" borderId="5" xfId="0" applyFont="1" applyFill="1" applyBorder="1" applyAlignment="1" applyProtection="1">
      <alignment vertical="center"/>
      <protection locked="0"/>
    </xf>
    <xf numFmtId="0" fontId="20" fillId="3" borderId="5" xfId="0" applyFont="1" applyFill="1" applyBorder="1" applyAlignment="1" applyProtection="1">
      <alignment vertical="center"/>
    </xf>
    <xf numFmtId="175" fontId="20" fillId="3" borderId="18" xfId="0" applyNumberFormat="1" applyFont="1" applyFill="1" applyBorder="1" applyAlignment="1" applyProtection="1">
      <alignment vertical="center"/>
      <protection locked="0"/>
    </xf>
    <xf numFmtId="173" fontId="20" fillId="3" borderId="18" xfId="0" applyNumberFormat="1" applyFont="1" applyFill="1" applyBorder="1" applyAlignment="1" applyProtection="1">
      <alignment horizontal="center" vertical="center"/>
      <protection locked="0"/>
    </xf>
    <xf numFmtId="178" fontId="3" fillId="0" borderId="6" xfId="0" applyNumberFormat="1" applyFont="1" applyBorder="1" applyAlignment="1" applyProtection="1">
      <alignment horizontal="center" vertical="center"/>
    </xf>
    <xf numFmtId="175" fontId="3" fillId="0" borderId="50" xfId="0" applyNumberFormat="1" applyFont="1" applyBorder="1" applyAlignment="1" applyProtection="1">
      <alignment vertical="center"/>
    </xf>
    <xf numFmtId="175" fontId="14" fillId="0" borderId="0" xfId="0" applyNumberFormat="1" applyFont="1" applyBorder="1" applyAlignment="1" applyProtection="1">
      <alignment vertical="center"/>
      <protection hidden="1"/>
    </xf>
    <xf numFmtId="178" fontId="14" fillId="0" borderId="0" xfId="0" applyNumberFormat="1" applyFont="1" applyBorder="1" applyAlignment="1" applyProtection="1">
      <alignment horizontal="center" vertical="center"/>
      <protection hidden="1"/>
    </xf>
    <xf numFmtId="3" fontId="14" fillId="0" borderId="0" xfId="0" applyNumberFormat="1" applyFont="1" applyAlignment="1" applyProtection="1">
      <alignment horizontal="center" vertical="center"/>
      <protection hidden="1"/>
    </xf>
    <xf numFmtId="0" fontId="20" fillId="3" borderId="0" xfId="0" applyFont="1" applyFill="1" applyBorder="1" applyAlignment="1" applyProtection="1">
      <alignment vertical="center"/>
      <protection locked="0"/>
    </xf>
    <xf numFmtId="192" fontId="3" fillId="0" borderId="0" xfId="0" applyNumberFormat="1" applyFont="1" applyFill="1" applyBorder="1" applyAlignment="1" applyProtection="1">
      <alignment vertical="center"/>
    </xf>
    <xf numFmtId="175" fontId="20" fillId="3" borderId="15" xfId="0" applyNumberFormat="1" applyFont="1" applyFill="1" applyBorder="1" applyAlignment="1" applyProtection="1">
      <alignment vertical="center"/>
      <protection locked="0"/>
    </xf>
    <xf numFmtId="173" fontId="20" fillId="3" borderId="20" xfId="0" applyNumberFormat="1" applyFont="1" applyFill="1" applyBorder="1" applyAlignment="1" applyProtection="1">
      <alignment horizontal="center" vertical="center"/>
      <protection locked="0"/>
    </xf>
    <xf numFmtId="178" fontId="3" fillId="0" borderId="7" xfId="0" applyNumberFormat="1" applyFont="1" applyBorder="1" applyAlignment="1" applyProtection="1">
      <alignment horizontal="center" vertical="center"/>
    </xf>
    <xf numFmtId="175" fontId="3" fillId="0" borderId="49" xfId="0" applyNumberFormat="1" applyFont="1" applyBorder="1" applyAlignment="1" applyProtection="1">
      <alignment vertical="center"/>
    </xf>
    <xf numFmtId="0" fontId="5" fillId="0" borderId="0" xfId="0" applyFont="1" applyFill="1" applyProtection="1">
      <protection hidden="1"/>
    </xf>
    <xf numFmtId="0" fontId="3" fillId="0" borderId="63" xfId="0" applyFont="1" applyBorder="1" applyAlignment="1" applyProtection="1">
      <alignment vertical="center"/>
    </xf>
    <xf numFmtId="0" fontId="16" fillId="0" borderId="64" xfId="0" applyFont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center" vertical="top"/>
    </xf>
    <xf numFmtId="176" fontId="16" fillId="0" borderId="65" xfId="0" applyNumberFormat="1" applyFont="1" applyFill="1" applyBorder="1" applyAlignment="1" applyProtection="1">
      <alignment vertical="center"/>
    </xf>
    <xf numFmtId="173" fontId="3" fillId="0" borderId="66" xfId="0" applyNumberFormat="1" applyFont="1" applyBorder="1" applyAlignment="1" applyProtection="1">
      <alignment horizontal="center" vertical="center"/>
    </xf>
    <xf numFmtId="174" fontId="3" fillId="0" borderId="64" xfId="0" applyNumberFormat="1" applyFont="1" applyBorder="1" applyAlignment="1" applyProtection="1">
      <alignment horizontal="center" vertical="center"/>
    </xf>
    <xf numFmtId="176" fontId="16" fillId="0" borderId="65" xfId="0" applyNumberFormat="1" applyFont="1" applyBorder="1" applyAlignment="1" applyProtection="1">
      <alignment vertical="center"/>
    </xf>
    <xf numFmtId="2" fontId="25" fillId="0" borderId="0" xfId="0" applyNumberFormat="1" applyFont="1" applyAlignment="1" applyProtection="1">
      <alignment vertical="center"/>
      <protection hidden="1"/>
    </xf>
    <xf numFmtId="0" fontId="3" fillId="0" borderId="11" xfId="0" applyFont="1" applyBorder="1" applyProtection="1"/>
    <xf numFmtId="0" fontId="1" fillId="0" borderId="13" xfId="0" applyFont="1" applyBorder="1" applyProtection="1"/>
    <xf numFmtId="0" fontId="16" fillId="0" borderId="67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/>
    </xf>
    <xf numFmtId="0" fontId="16" fillId="0" borderId="68" xfId="0" applyFont="1" applyBorder="1" applyAlignment="1" applyProtection="1">
      <alignment horizontal="center" vertical="center"/>
    </xf>
    <xf numFmtId="0" fontId="16" fillId="0" borderId="69" xfId="0" applyFont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vertical="center"/>
    </xf>
    <xf numFmtId="167" fontId="20" fillId="3" borderId="18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Alignment="1" applyProtection="1">
      <alignment horizontal="center" vertical="center"/>
      <protection hidden="1"/>
    </xf>
    <xf numFmtId="179" fontId="14" fillId="0" borderId="0" xfId="0" applyNumberFormat="1" applyFont="1" applyAlignment="1" applyProtection="1">
      <alignment horizontal="center" vertical="center"/>
      <protection hidden="1"/>
    </xf>
    <xf numFmtId="0" fontId="1" fillId="3" borderId="5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167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64" xfId="0" applyFont="1" applyBorder="1" applyAlignment="1" applyProtection="1">
      <alignment vertical="center"/>
    </xf>
    <xf numFmtId="0" fontId="3" fillId="0" borderId="64" xfId="0" applyFont="1" applyBorder="1" applyAlignment="1" applyProtection="1">
      <alignment vertical="center"/>
    </xf>
    <xf numFmtId="187" fontId="3" fillId="0" borderId="64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Protection="1"/>
    <xf numFmtId="0" fontId="3" fillId="0" borderId="22" xfId="0" applyFont="1" applyBorder="1" applyProtection="1"/>
    <xf numFmtId="0" fontId="1" fillId="0" borderId="22" xfId="0" applyFont="1" applyBorder="1" applyProtection="1"/>
    <xf numFmtId="0" fontId="16" fillId="0" borderId="61" xfId="0" applyFont="1" applyFill="1" applyBorder="1" applyAlignment="1" applyProtection="1">
      <alignment horizontal="center" vertical="center"/>
    </xf>
    <xf numFmtId="0" fontId="16" fillId="0" borderId="6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6" fillId="0" borderId="9" xfId="0" applyFont="1" applyBorder="1" applyAlignment="1" applyProtection="1">
      <alignment horizontal="left" vertical="center"/>
    </xf>
    <xf numFmtId="0" fontId="16" fillId="0" borderId="10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177" fontId="20" fillId="3" borderId="18" xfId="0" applyNumberFormat="1" applyFont="1" applyFill="1" applyBorder="1" applyAlignment="1" applyProtection="1">
      <alignment horizontal="right" vertical="center"/>
      <protection locked="0"/>
    </xf>
    <xf numFmtId="0" fontId="3" fillId="0" borderId="18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right" vertical="center"/>
    </xf>
    <xf numFmtId="0" fontId="3" fillId="0" borderId="5" xfId="0" applyFont="1" applyBorder="1" applyAlignment="1" applyProtection="1">
      <alignment vertical="center"/>
    </xf>
    <xf numFmtId="175" fontId="3" fillId="0" borderId="50" xfId="0" applyNumberFormat="1" applyFont="1" applyBorder="1" applyAlignment="1" applyProtection="1">
      <alignment horizontal="right" vertical="center"/>
    </xf>
    <xf numFmtId="177" fontId="14" fillId="0" borderId="0" xfId="0" applyNumberFormat="1" applyFont="1" applyAlignment="1" applyProtection="1">
      <alignment horizontal="center" vertical="center"/>
      <protection hidden="1"/>
    </xf>
    <xf numFmtId="175" fontId="14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vertical="center"/>
    </xf>
    <xf numFmtId="177" fontId="3" fillId="0" borderId="70" xfId="0" applyNumberFormat="1" applyFont="1" applyBorder="1" applyAlignment="1" applyProtection="1">
      <alignment vertical="center"/>
    </xf>
    <xf numFmtId="188" fontId="20" fillId="3" borderId="18" xfId="0" applyNumberFormat="1" applyFont="1" applyFill="1" applyBorder="1" applyAlignment="1" applyProtection="1">
      <alignment horizontal="right" vertical="center"/>
      <protection locked="0"/>
    </xf>
    <xf numFmtId="171" fontId="3" fillId="0" borderId="71" xfId="0" applyNumberFormat="1" applyFont="1" applyBorder="1" applyAlignment="1" applyProtection="1">
      <alignment vertical="center"/>
    </xf>
    <xf numFmtId="0" fontId="3" fillId="0" borderId="5" xfId="0" applyNumberFormat="1" applyFont="1" applyBorder="1" applyAlignment="1" applyProtection="1">
      <alignment vertical="center"/>
    </xf>
    <xf numFmtId="177" fontId="14" fillId="0" borderId="0" xfId="0" applyNumberFormat="1" applyFont="1" applyBorder="1" applyAlignment="1" applyProtection="1">
      <alignment horizontal="center" vertical="center"/>
      <protection hidden="1"/>
    </xf>
    <xf numFmtId="177" fontId="3" fillId="0" borderId="7" xfId="0" applyNumberFormat="1" applyFont="1" applyBorder="1" applyAlignment="1" applyProtection="1">
      <alignment vertical="center"/>
    </xf>
    <xf numFmtId="177" fontId="3" fillId="0" borderId="6" xfId="0" applyNumberFormat="1" applyFont="1" applyBorder="1" applyAlignment="1" applyProtection="1">
      <alignment vertical="center"/>
    </xf>
    <xf numFmtId="190" fontId="3" fillId="0" borderId="0" xfId="0" applyNumberFormat="1" applyFont="1" applyBorder="1" applyAlignment="1" applyProtection="1">
      <alignment vertical="center"/>
    </xf>
    <xf numFmtId="177" fontId="20" fillId="3" borderId="6" xfId="0" applyNumberFormat="1" applyFont="1" applyFill="1" applyBorder="1" applyAlignment="1" applyProtection="1">
      <alignment vertical="center"/>
      <protection locked="0"/>
    </xf>
    <xf numFmtId="177" fontId="20" fillId="3" borderId="7" xfId="0" applyNumberFormat="1" applyFont="1" applyFill="1" applyBorder="1" applyAlignment="1" applyProtection="1">
      <alignment vertical="center"/>
      <protection locked="0"/>
    </xf>
    <xf numFmtId="188" fontId="20" fillId="3" borderId="7" xfId="0" applyNumberFormat="1" applyFont="1" applyFill="1" applyBorder="1" applyAlignment="1" applyProtection="1">
      <alignment horizontal="right" vertical="center"/>
      <protection locked="0"/>
    </xf>
    <xf numFmtId="171" fontId="3" fillId="0" borderId="7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176" fontId="16" fillId="0" borderId="6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/>
    <xf numFmtId="173" fontId="16" fillId="0" borderId="0" xfId="0" applyNumberFormat="1" applyFont="1" applyAlignment="1" applyProtection="1">
      <alignment horizontal="center"/>
    </xf>
    <xf numFmtId="181" fontId="14" fillId="0" borderId="0" xfId="0" applyNumberFormat="1" applyFont="1" applyProtection="1">
      <protection hidden="1"/>
    </xf>
    <xf numFmtId="0" fontId="25" fillId="0" borderId="0" xfId="0" applyFont="1" applyProtection="1">
      <protection hidden="1"/>
    </xf>
    <xf numFmtId="181" fontId="16" fillId="0" borderId="0" xfId="0" applyNumberFormat="1" applyFont="1" applyAlignment="1" applyProtection="1">
      <alignment horizontal="center"/>
    </xf>
    <xf numFmtId="173" fontId="36" fillId="3" borderId="0" xfId="0" applyNumberFormat="1" applyFont="1" applyFill="1" applyBorder="1" applyAlignment="1" applyProtection="1">
      <alignment horizontal="center"/>
      <protection locked="0"/>
    </xf>
    <xf numFmtId="173" fontId="14" fillId="0" borderId="0" xfId="0" applyNumberFormat="1" applyFont="1" applyProtection="1">
      <protection hidden="1"/>
    </xf>
    <xf numFmtId="173" fontId="25" fillId="0" borderId="0" xfId="0" applyNumberFormat="1" applyFont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vertical="center"/>
    </xf>
    <xf numFmtId="0" fontId="1" fillId="0" borderId="72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6" fillId="0" borderId="8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1" fillId="0" borderId="39" xfId="0" applyFont="1" applyBorder="1" applyAlignment="1" applyProtection="1">
      <alignment horizontal="left" vertical="center"/>
    </xf>
    <xf numFmtId="0" fontId="3" fillId="0" borderId="12" xfId="0" applyFont="1" applyBorder="1" applyProtection="1"/>
    <xf numFmtId="0" fontId="3" fillId="0" borderId="10" xfId="0" applyFont="1" applyBorder="1" applyAlignment="1" applyProtection="1">
      <alignment horizontal="center"/>
    </xf>
    <xf numFmtId="166" fontId="16" fillId="0" borderId="73" xfId="0" applyNumberFormat="1" applyFont="1" applyBorder="1" applyProtection="1"/>
    <xf numFmtId="0" fontId="3" fillId="0" borderId="55" xfId="0" applyFont="1" applyBorder="1" applyProtection="1"/>
    <xf numFmtId="166" fontId="16" fillId="0" borderId="74" xfId="0" applyNumberFormat="1" applyFont="1" applyBorder="1" applyProtection="1"/>
    <xf numFmtId="0" fontId="14" fillId="0" borderId="0" xfId="0" applyFont="1" applyBorder="1" applyProtection="1">
      <protection hidden="1"/>
    </xf>
    <xf numFmtId="167" fontId="3" fillId="0" borderId="7" xfId="0" applyNumberFormat="1" applyFont="1" applyBorder="1" applyAlignment="1" applyProtection="1">
      <alignment horizontal="center" vertical="center"/>
    </xf>
    <xf numFmtId="174" fontId="3" fillId="0" borderId="7" xfId="0" applyNumberFormat="1" applyFont="1" applyBorder="1" applyAlignment="1" applyProtection="1">
      <alignment horizontal="center" vertical="center"/>
    </xf>
    <xf numFmtId="189" fontId="3" fillId="0" borderId="7" xfId="0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vertical="center"/>
    </xf>
    <xf numFmtId="189" fontId="3" fillId="0" borderId="39" xfId="0" applyNumberFormat="1" applyFont="1" applyBorder="1" applyAlignment="1" applyProtection="1">
      <alignment vertical="center"/>
    </xf>
    <xf numFmtId="174" fontId="14" fillId="0" borderId="0" xfId="0" applyNumberFormat="1" applyFont="1" applyBorder="1" applyAlignment="1" applyProtection="1">
      <alignment horizontal="center" vertical="center"/>
      <protection hidden="1"/>
    </xf>
    <xf numFmtId="189" fontId="14" fillId="0" borderId="0" xfId="0" applyNumberFormat="1" applyFont="1" applyBorder="1" applyAlignment="1" applyProtection="1">
      <alignment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179" fontId="3" fillId="0" borderId="0" xfId="0" applyNumberFormat="1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center" vertical="center"/>
      <protection hidden="1"/>
    </xf>
    <xf numFmtId="0" fontId="3" fillId="0" borderId="40" xfId="0" applyFont="1" applyBorder="1" applyAlignment="1" applyProtection="1">
      <alignment vertical="center"/>
    </xf>
    <xf numFmtId="190" fontId="3" fillId="0" borderId="5" xfId="0" applyNumberFormat="1" applyFont="1" applyBorder="1" applyAlignment="1" applyProtection="1">
      <alignment horizontal="left" vertical="center"/>
    </xf>
    <xf numFmtId="167" fontId="3" fillId="0" borderId="6" xfId="0" applyNumberFormat="1" applyFont="1" applyBorder="1" applyAlignment="1" applyProtection="1">
      <alignment horizontal="center" vertical="center"/>
    </xf>
    <xf numFmtId="174" fontId="3" fillId="0" borderId="6" xfId="0" applyNumberFormat="1" applyFont="1" applyBorder="1" applyAlignment="1" applyProtection="1">
      <alignment horizontal="center" vertical="center"/>
    </xf>
    <xf numFmtId="189" fontId="3" fillId="0" borderId="6" xfId="0" applyNumberFormat="1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vertical="center"/>
    </xf>
    <xf numFmtId="189" fontId="3" fillId="0" borderId="41" xfId="0" applyNumberFormat="1" applyFont="1" applyBorder="1" applyAlignment="1" applyProtection="1">
      <alignment vertical="center"/>
    </xf>
    <xf numFmtId="190" fontId="16" fillId="0" borderId="9" xfId="0" applyNumberFormat="1" applyFont="1" applyBorder="1" applyAlignment="1" applyProtection="1">
      <alignment horizontal="left" vertical="center"/>
    </xf>
    <xf numFmtId="167" fontId="3" fillId="0" borderId="9" xfId="0" applyNumberFormat="1" applyFont="1" applyBorder="1" applyAlignment="1" applyProtection="1">
      <alignment horizontal="left" vertical="center"/>
    </xf>
    <xf numFmtId="174" fontId="3" fillId="0" borderId="9" xfId="0" applyNumberFormat="1" applyFont="1" applyBorder="1" applyAlignment="1" applyProtection="1">
      <alignment horizontal="center" vertical="center"/>
    </xf>
    <xf numFmtId="166" fontId="16" fillId="0" borderId="10" xfId="0" applyNumberFormat="1" applyFont="1" applyBorder="1" applyAlignment="1" applyProtection="1">
      <alignment horizontal="right" vertical="center"/>
    </xf>
    <xf numFmtId="166" fontId="3" fillId="0" borderId="55" xfId="0" applyNumberFormat="1" applyFont="1" applyBorder="1" applyAlignment="1" applyProtection="1">
      <alignment vertical="center"/>
    </xf>
    <xf numFmtId="166" fontId="16" fillId="0" borderId="72" xfId="0" applyNumberFormat="1" applyFont="1" applyBorder="1" applyAlignment="1" applyProtection="1">
      <alignment horizontal="right" vertical="center"/>
    </xf>
    <xf numFmtId="166" fontId="25" fillId="0" borderId="0" xfId="0" applyNumberFormat="1" applyFont="1" applyAlignment="1" applyProtection="1">
      <alignment horizontal="center" vertical="center"/>
      <protection hidden="1"/>
    </xf>
    <xf numFmtId="0" fontId="1" fillId="0" borderId="22" xfId="0" applyFont="1" applyBorder="1" applyAlignment="1" applyProtection="1">
      <alignment vertical="center"/>
    </xf>
    <xf numFmtId="166" fontId="16" fillId="0" borderId="66" xfId="0" applyNumberFormat="1" applyFont="1" applyBorder="1" applyAlignment="1" applyProtection="1">
      <alignment horizontal="right" vertical="center"/>
    </xf>
    <xf numFmtId="166" fontId="16" fillId="0" borderId="74" xfId="0" applyNumberFormat="1" applyFont="1" applyBorder="1" applyAlignment="1" applyProtection="1">
      <alignment horizontal="right" vertical="center"/>
    </xf>
    <xf numFmtId="0" fontId="3" fillId="0" borderId="0" xfId="0" applyFont="1" applyBorder="1" applyProtection="1">
      <protection locked="0"/>
    </xf>
    <xf numFmtId="0" fontId="17" fillId="0" borderId="0" xfId="0" applyFont="1" applyFill="1" applyAlignment="1" applyProtection="1">
      <alignment horizontal="left"/>
      <protection locked="0"/>
    </xf>
    <xf numFmtId="164" fontId="3" fillId="0" borderId="0" xfId="0" applyNumberFormat="1" applyFont="1" applyAlignment="1" applyProtection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6" fillId="0" borderId="0" xfId="0" applyFont="1" applyProtection="1"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3" fillId="0" borderId="4" xfId="0" applyFont="1" applyBorder="1" applyProtection="1">
      <protection hidden="1"/>
    </xf>
    <xf numFmtId="179" fontId="14" fillId="0" borderId="0" xfId="0" applyNumberFormat="1" applyFont="1" applyBorder="1" applyAlignment="1" applyProtection="1">
      <alignment horizontal="center" vertical="center"/>
      <protection hidden="1"/>
    </xf>
  </cellXfs>
  <cellStyles count="2">
    <cellStyle name="Standard" xfId="0" builtinId="0"/>
    <cellStyle name="Standard_Zusammenfassung Energiesystem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731520</xdr:colOff>
      <xdr:row>0</xdr:row>
      <xdr:rowOff>22860</xdr:rowOff>
    </xdr:from>
    <xdr:to>
      <xdr:col>7</xdr:col>
      <xdr:colOff>0</xdr:colOff>
      <xdr:row>0</xdr:row>
      <xdr:rowOff>601980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620" y="22860"/>
          <a:ext cx="229362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91440</xdr:colOff>
      <xdr:row>19</xdr:row>
      <xdr:rowOff>60960</xdr:rowOff>
    </xdr:from>
    <xdr:to>
      <xdr:col>4</xdr:col>
      <xdr:colOff>160020</xdr:colOff>
      <xdr:row>19</xdr:row>
      <xdr:rowOff>129540</xdr:rowOff>
    </xdr:to>
    <xdr:sp macro="" textlink="">
      <xdr:nvSpPr>
        <xdr:cNvPr id="2051" name="Oval 3"/>
        <xdr:cNvSpPr>
          <a:spLocks noChangeArrowheads="1"/>
        </xdr:cNvSpPr>
      </xdr:nvSpPr>
      <xdr:spPr bwMode="auto">
        <a:xfrm>
          <a:off x="2926080" y="2560320"/>
          <a:ext cx="68580" cy="68580"/>
        </a:xfrm>
        <a:prstGeom prst="ellips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68580</xdr:colOff>
      <xdr:row>19</xdr:row>
      <xdr:rowOff>38100</xdr:rowOff>
    </xdr:from>
    <xdr:to>
      <xdr:col>4</xdr:col>
      <xdr:colOff>182880</xdr:colOff>
      <xdr:row>20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2903220" y="2537460"/>
          <a:ext cx="11430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91440</xdr:colOff>
      <xdr:row>19</xdr:row>
      <xdr:rowOff>60960</xdr:rowOff>
    </xdr:from>
    <xdr:to>
      <xdr:col>4</xdr:col>
      <xdr:colOff>160020</xdr:colOff>
      <xdr:row>19</xdr:row>
      <xdr:rowOff>129540</xdr:rowOff>
    </xdr:to>
    <xdr:sp macro="" textlink="">
      <xdr:nvSpPr>
        <xdr:cNvPr id="3073" name="Oval 1"/>
        <xdr:cNvSpPr>
          <a:spLocks noChangeArrowheads="1"/>
        </xdr:cNvSpPr>
      </xdr:nvSpPr>
      <xdr:spPr bwMode="auto">
        <a:xfrm>
          <a:off x="2926080" y="2560320"/>
          <a:ext cx="68580" cy="68580"/>
        </a:xfrm>
        <a:prstGeom prst="ellips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68580</xdr:colOff>
      <xdr:row>19</xdr:row>
      <xdr:rowOff>38100</xdr:rowOff>
    </xdr:from>
    <xdr:to>
      <xdr:col>4</xdr:col>
      <xdr:colOff>182880</xdr:colOff>
      <xdr:row>20</xdr:row>
      <xdr:rowOff>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>
          <a:off x="2903220" y="2537460"/>
          <a:ext cx="11430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91440</xdr:colOff>
      <xdr:row>19</xdr:row>
      <xdr:rowOff>60960</xdr:rowOff>
    </xdr:from>
    <xdr:to>
      <xdr:col>4</xdr:col>
      <xdr:colOff>160020</xdr:colOff>
      <xdr:row>19</xdr:row>
      <xdr:rowOff>129540</xdr:rowOff>
    </xdr:to>
    <xdr:sp macro="" textlink="">
      <xdr:nvSpPr>
        <xdr:cNvPr id="4097" name="Oval 1"/>
        <xdr:cNvSpPr>
          <a:spLocks noChangeArrowheads="1"/>
        </xdr:cNvSpPr>
      </xdr:nvSpPr>
      <xdr:spPr bwMode="auto">
        <a:xfrm>
          <a:off x="2926080" y="2560320"/>
          <a:ext cx="68580" cy="68580"/>
        </a:xfrm>
        <a:prstGeom prst="ellips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68580</xdr:colOff>
      <xdr:row>19</xdr:row>
      <xdr:rowOff>38100</xdr:rowOff>
    </xdr:from>
    <xdr:to>
      <xdr:col>4</xdr:col>
      <xdr:colOff>182880</xdr:colOff>
      <xdr:row>20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2903220" y="2537460"/>
          <a:ext cx="11430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91440</xdr:colOff>
      <xdr:row>19</xdr:row>
      <xdr:rowOff>60960</xdr:rowOff>
    </xdr:from>
    <xdr:to>
      <xdr:col>4</xdr:col>
      <xdr:colOff>160020</xdr:colOff>
      <xdr:row>19</xdr:row>
      <xdr:rowOff>129540</xdr:rowOff>
    </xdr:to>
    <xdr:sp macro="" textlink="">
      <xdr:nvSpPr>
        <xdr:cNvPr id="5121" name="Oval 1"/>
        <xdr:cNvSpPr>
          <a:spLocks noChangeArrowheads="1"/>
        </xdr:cNvSpPr>
      </xdr:nvSpPr>
      <xdr:spPr bwMode="auto">
        <a:xfrm>
          <a:off x="2926080" y="2560320"/>
          <a:ext cx="68580" cy="68580"/>
        </a:xfrm>
        <a:prstGeom prst="ellips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68580</xdr:colOff>
      <xdr:row>19</xdr:row>
      <xdr:rowOff>38100</xdr:rowOff>
    </xdr:from>
    <xdr:to>
      <xdr:col>4</xdr:col>
      <xdr:colOff>182880</xdr:colOff>
      <xdr:row>20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2903220" y="2537460"/>
          <a:ext cx="114300" cy="1371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251460</xdr:colOff>
      <xdr:row>16</xdr:row>
      <xdr:rowOff>22860</xdr:rowOff>
    </xdr:from>
    <xdr:to>
      <xdr:col>4</xdr:col>
      <xdr:colOff>259080</xdr:colOff>
      <xdr:row>16</xdr:row>
      <xdr:rowOff>30480</xdr:rowOff>
    </xdr:to>
    <xdr:sp macro="" textlink="">
      <xdr:nvSpPr>
        <xdr:cNvPr id="5123" name="Zeichnung 3"/>
        <xdr:cNvSpPr>
          <a:spLocks/>
        </xdr:cNvSpPr>
      </xdr:nvSpPr>
      <xdr:spPr bwMode="auto">
        <a:xfrm>
          <a:off x="3086100" y="2133600"/>
          <a:ext cx="7620" cy="762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6384" h="16384">
              <a:moveTo>
                <a:pt x="0" y="0"/>
              </a:move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workbookViewId="0">
      <selection activeCell="B3" sqref="B3"/>
    </sheetView>
  </sheetViews>
  <sheetFormatPr baseColWidth="10" defaultColWidth="11.44140625" defaultRowHeight="12.6" x14ac:dyDescent="0.25"/>
  <cols>
    <col min="1" max="1" width="0.6640625" style="4" customWidth="1"/>
    <col min="2" max="2" width="18.5546875" style="4" customWidth="1"/>
    <col min="3" max="6" width="14.6640625" style="4" customWidth="1"/>
    <col min="7" max="7" width="0.109375" style="15" customWidth="1"/>
    <col min="8" max="8" width="25.6640625" style="46" customWidth="1"/>
    <col min="9" max="22" width="11.44140625" style="46"/>
    <col min="23" max="26" width="11.44140625" style="15"/>
    <col min="27" max="16384" width="11.44140625" style="4"/>
  </cols>
  <sheetData>
    <row r="1" spans="1:6" ht="50.1" customHeight="1" x14ac:dyDescent="0.25">
      <c r="A1" s="1" t="s">
        <v>0</v>
      </c>
      <c r="B1" s="2"/>
      <c r="C1" s="2"/>
      <c r="D1" s="2"/>
      <c r="E1" s="2"/>
      <c r="F1" s="3"/>
    </row>
    <row r="2" spans="1:6" ht="20.100000000000001" customHeight="1" x14ac:dyDescent="0.25">
      <c r="A2" s="2"/>
      <c r="B2" s="2"/>
      <c r="C2" s="2"/>
      <c r="D2" s="2"/>
      <c r="E2" s="2"/>
      <c r="F2" s="2"/>
    </row>
    <row r="3" spans="1:6" ht="24.6" x14ac:dyDescent="0.45">
      <c r="A3" s="5" t="s">
        <v>1</v>
      </c>
      <c r="B3" s="6"/>
      <c r="C3" s="6"/>
      <c r="D3" s="6"/>
      <c r="E3" s="6"/>
      <c r="F3" s="7"/>
    </row>
    <row r="4" spans="1:6" ht="9.9" customHeight="1" x14ac:dyDescent="0.25">
      <c r="A4" s="2"/>
      <c r="B4" s="2"/>
      <c r="C4" s="2"/>
      <c r="D4" s="2"/>
      <c r="E4" s="2"/>
      <c r="F4" s="2"/>
    </row>
    <row r="5" spans="1:6" x14ac:dyDescent="0.25">
      <c r="A5" s="2" t="s">
        <v>2</v>
      </c>
      <c r="B5" s="2"/>
      <c r="C5" s="2"/>
      <c r="D5" s="2"/>
      <c r="E5" s="2"/>
      <c r="F5" s="2"/>
    </row>
    <row r="6" spans="1:6" ht="9.9" customHeight="1" x14ac:dyDescent="0.25">
      <c r="A6" s="2"/>
      <c r="B6" s="2"/>
      <c r="C6" s="2"/>
      <c r="D6" s="2"/>
      <c r="E6" s="2"/>
      <c r="F6" s="2"/>
    </row>
    <row r="7" spans="1:6" ht="18.600000000000001" x14ac:dyDescent="0.35">
      <c r="A7" s="8" t="s">
        <v>3</v>
      </c>
      <c r="B7" s="6"/>
      <c r="C7" s="6"/>
      <c r="D7" s="9"/>
      <c r="E7" s="2"/>
      <c r="F7" s="2"/>
    </row>
    <row r="8" spans="1:6" ht="9.9" customHeight="1" x14ac:dyDescent="0.25">
      <c r="A8" s="2"/>
      <c r="B8" s="2"/>
      <c r="C8" s="2"/>
      <c r="D8" s="2"/>
      <c r="E8" s="2"/>
      <c r="F8" s="2"/>
    </row>
    <row r="9" spans="1:6" ht="18" customHeight="1" x14ac:dyDescent="0.25">
      <c r="A9" s="10" t="s">
        <v>4</v>
      </c>
      <c r="B9" s="2"/>
      <c r="C9" s="2"/>
      <c r="D9" s="11" t="s">
        <v>5</v>
      </c>
      <c r="E9" s="12"/>
      <c r="F9" s="12"/>
    </row>
    <row r="10" spans="1:6" ht="18" customHeight="1" x14ac:dyDescent="0.25">
      <c r="A10" s="10" t="s">
        <v>6</v>
      </c>
      <c r="B10" s="2"/>
      <c r="C10" s="2"/>
      <c r="D10" s="11" t="s">
        <v>5</v>
      </c>
      <c r="E10" s="12"/>
      <c r="F10" s="12"/>
    </row>
    <row r="11" spans="1:6" ht="12.9" customHeight="1" x14ac:dyDescent="0.25">
      <c r="A11" s="10" t="s">
        <v>7</v>
      </c>
      <c r="B11" s="2"/>
      <c r="C11" s="2"/>
      <c r="D11" s="11"/>
      <c r="E11" s="12"/>
      <c r="F11" s="12"/>
    </row>
    <row r="12" spans="1:6" ht="18" customHeight="1" x14ac:dyDescent="0.25">
      <c r="A12" s="10" t="s">
        <v>8</v>
      </c>
      <c r="B12" s="2"/>
      <c r="C12" s="2"/>
      <c r="D12" s="11" t="s">
        <v>9</v>
      </c>
      <c r="E12" s="12"/>
      <c r="F12" s="12"/>
    </row>
    <row r="13" spans="1:6" ht="18" customHeight="1" x14ac:dyDescent="0.25">
      <c r="A13" s="10" t="s">
        <v>10</v>
      </c>
      <c r="B13" s="2"/>
      <c r="C13" s="2"/>
      <c r="D13" s="11" t="s">
        <v>9</v>
      </c>
      <c r="E13" s="12"/>
      <c r="F13" s="12"/>
    </row>
    <row r="14" spans="1:6" ht="15" customHeight="1" x14ac:dyDescent="0.25">
      <c r="A14" s="10"/>
      <c r="B14" s="2"/>
      <c r="C14" s="13"/>
      <c r="D14" s="14"/>
      <c r="E14" s="12"/>
      <c r="F14" s="12"/>
    </row>
    <row r="15" spans="1:6" ht="18" customHeight="1" x14ac:dyDescent="0.25">
      <c r="A15" s="10" t="s">
        <v>11</v>
      </c>
      <c r="B15" s="2"/>
      <c r="C15" s="2"/>
      <c r="D15" s="11"/>
      <c r="E15" s="12"/>
      <c r="F15" s="12"/>
    </row>
    <row r="16" spans="1:6" ht="18" customHeight="1" x14ac:dyDescent="0.25">
      <c r="A16" s="10" t="s">
        <v>12</v>
      </c>
      <c r="B16" s="2"/>
      <c r="C16" s="2"/>
      <c r="D16" s="11"/>
      <c r="E16" s="12"/>
      <c r="F16" s="12"/>
    </row>
    <row r="17" spans="1:7" ht="18" customHeight="1" x14ac:dyDescent="0.25">
      <c r="A17" s="10" t="s">
        <v>13</v>
      </c>
      <c r="B17" s="2"/>
      <c r="C17" s="2"/>
      <c r="D17" s="11"/>
      <c r="E17" s="12"/>
      <c r="F17" s="12"/>
    </row>
    <row r="18" spans="1:7" ht="18" customHeight="1" x14ac:dyDescent="0.25">
      <c r="A18" s="10" t="s">
        <v>14</v>
      </c>
      <c r="B18" s="2"/>
      <c r="C18" s="2"/>
      <c r="D18" s="16"/>
      <c r="E18" s="12"/>
      <c r="F18" s="12"/>
    </row>
    <row r="19" spans="1:7" ht="24.9" customHeight="1" x14ac:dyDescent="0.35">
      <c r="A19" s="17"/>
      <c r="B19" s="2"/>
      <c r="C19" s="2"/>
      <c r="D19" s="2"/>
      <c r="E19" s="2"/>
      <c r="F19" s="2"/>
    </row>
    <row r="20" spans="1:7" ht="18.600000000000001" x14ac:dyDescent="0.35">
      <c r="A20" s="8" t="s">
        <v>15</v>
      </c>
      <c r="B20" s="6"/>
      <c r="C20" s="6"/>
      <c r="D20" s="6"/>
      <c r="E20" s="9"/>
      <c r="F20" s="2"/>
    </row>
    <row r="21" spans="1:7" ht="9.9" customHeight="1" x14ac:dyDescent="0.35">
      <c r="A21" s="17"/>
      <c r="B21" s="2"/>
      <c r="C21" s="2"/>
      <c r="D21" s="2"/>
      <c r="E21" s="2"/>
      <c r="F21" s="2"/>
    </row>
    <row r="22" spans="1:7" ht="18" customHeight="1" x14ac:dyDescent="0.25">
      <c r="A22" s="18" t="s">
        <v>16</v>
      </c>
      <c r="B22" s="2"/>
      <c r="C22" s="2"/>
      <c r="D22" s="11"/>
      <c r="E22" s="12"/>
      <c r="F22" s="12"/>
    </row>
    <row r="23" spans="1:7" ht="8.1" customHeight="1" x14ac:dyDescent="0.25">
      <c r="A23" s="18" t="s">
        <v>5</v>
      </c>
      <c r="B23" s="2"/>
      <c r="C23" s="2"/>
      <c r="D23" s="19" t="s">
        <v>5</v>
      </c>
      <c r="E23" s="19"/>
      <c r="F23" s="20"/>
    </row>
    <row r="24" spans="1:7" ht="18" customHeight="1" x14ac:dyDescent="0.25">
      <c r="A24" s="10" t="s">
        <v>17</v>
      </c>
      <c r="B24" s="2"/>
      <c r="C24" s="2"/>
      <c r="D24" s="11"/>
      <c r="E24" s="12"/>
      <c r="F24" s="12"/>
    </row>
    <row r="25" spans="1:7" ht="12.9" customHeight="1" x14ac:dyDescent="0.25">
      <c r="A25" s="10"/>
      <c r="B25" s="2"/>
      <c r="C25" s="2"/>
      <c r="D25" s="11"/>
      <c r="E25" s="12"/>
      <c r="F25" s="12"/>
    </row>
    <row r="26" spans="1:7" ht="12.9" customHeight="1" x14ac:dyDescent="0.25">
      <c r="A26" s="10"/>
      <c r="B26" s="2"/>
      <c r="C26" s="2"/>
      <c r="D26" s="11" t="s">
        <v>5</v>
      </c>
      <c r="E26" s="12"/>
      <c r="F26" s="12"/>
    </row>
    <row r="27" spans="1:7" ht="24.9" customHeight="1" x14ac:dyDescent="0.25">
      <c r="A27" s="10"/>
      <c r="B27" s="2"/>
      <c r="C27" s="2"/>
      <c r="D27" s="21"/>
      <c r="E27" s="21"/>
      <c r="F27" s="2"/>
    </row>
    <row r="28" spans="1:7" ht="19.5" customHeight="1" x14ac:dyDescent="0.35">
      <c r="A28" s="8" t="s">
        <v>18</v>
      </c>
      <c r="B28" s="6"/>
      <c r="C28" s="22"/>
      <c r="D28" s="23"/>
      <c r="E28" s="2"/>
      <c r="F28" s="2"/>
    </row>
    <row r="29" spans="1:7" ht="15.9" customHeight="1" thickBot="1" x14ac:dyDescent="0.3">
      <c r="A29" s="24"/>
      <c r="B29" s="2"/>
      <c r="C29" s="25"/>
      <c r="D29" s="23"/>
      <c r="E29" s="23"/>
      <c r="F29" s="2"/>
    </row>
    <row r="30" spans="1:7" ht="15" customHeight="1" x14ac:dyDescent="0.25">
      <c r="A30" s="26"/>
      <c r="B30" s="27" t="s">
        <v>19</v>
      </c>
      <c r="C30" s="28"/>
      <c r="D30" s="29"/>
      <c r="E30" s="29"/>
      <c r="F30" s="30">
        <v>0</v>
      </c>
      <c r="G30" s="31"/>
    </row>
    <row r="31" spans="1:7" ht="15" customHeight="1" x14ac:dyDescent="0.25">
      <c r="A31" s="32"/>
      <c r="B31" s="33" t="s">
        <v>20</v>
      </c>
      <c r="C31" s="34"/>
      <c r="D31" s="35"/>
      <c r="E31" s="35"/>
      <c r="F31" s="36">
        <v>2.5</v>
      </c>
      <c r="G31" s="31"/>
    </row>
    <row r="32" spans="1:7" ht="15" customHeight="1" x14ac:dyDescent="0.25">
      <c r="A32" s="32"/>
      <c r="B32" s="37" t="s">
        <v>21</v>
      </c>
      <c r="C32" s="38"/>
      <c r="D32" s="39"/>
      <c r="E32" s="39"/>
      <c r="F32" s="40">
        <v>1</v>
      </c>
      <c r="G32" s="31"/>
    </row>
    <row r="33" spans="1:26" ht="2.1" customHeight="1" thickBot="1" x14ac:dyDescent="0.3">
      <c r="A33" s="41"/>
      <c r="B33" s="42"/>
      <c r="C33" s="43"/>
      <c r="D33" s="44"/>
      <c r="E33" s="44"/>
      <c r="F33" s="45"/>
      <c r="G33" s="31"/>
    </row>
    <row r="34" spans="1:26" ht="6.9" customHeight="1" x14ac:dyDescent="0.25">
      <c r="A34" s="26"/>
      <c r="B34" s="47"/>
      <c r="C34" s="48"/>
      <c r="D34" s="49"/>
      <c r="E34" s="48"/>
      <c r="F34" s="48"/>
      <c r="G34" s="31"/>
    </row>
    <row r="35" spans="1:26" ht="12.9" customHeight="1" x14ac:dyDescent="0.25">
      <c r="A35" s="32"/>
      <c r="B35" s="37" t="s">
        <v>22</v>
      </c>
      <c r="C35" s="39"/>
      <c r="D35" s="39"/>
      <c r="E35" s="39"/>
      <c r="F35" s="39"/>
      <c r="G35" s="31"/>
    </row>
    <row r="36" spans="1:26" ht="6.9" customHeight="1" x14ac:dyDescent="0.25">
      <c r="A36" s="50"/>
      <c r="B36" s="39"/>
      <c r="C36" s="39"/>
      <c r="D36" s="39"/>
      <c r="E36" s="39"/>
      <c r="F36" s="39"/>
      <c r="G36" s="31"/>
    </row>
    <row r="37" spans="1:26" s="59" customFormat="1" ht="12" customHeight="1" x14ac:dyDescent="0.2">
      <c r="A37" s="51"/>
      <c r="B37" s="52" t="s">
        <v>23</v>
      </c>
      <c r="C37" s="53" t="s">
        <v>24</v>
      </c>
      <c r="D37" s="53" t="s">
        <v>25</v>
      </c>
      <c r="E37" s="53" t="s">
        <v>26</v>
      </c>
      <c r="F37" s="54" t="s">
        <v>27</v>
      </c>
      <c r="G37" s="55"/>
      <c r="H37" s="56"/>
      <c r="I37" s="57" t="s">
        <v>28</v>
      </c>
      <c r="J37" s="56" t="s">
        <v>29</v>
      </c>
      <c r="K37" s="57" t="s">
        <v>30</v>
      </c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8"/>
      <c r="X37" s="58"/>
      <c r="Y37" s="58"/>
      <c r="Z37" s="58"/>
    </row>
    <row r="38" spans="1:26" s="59" customFormat="1" ht="12" customHeight="1" x14ac:dyDescent="0.2">
      <c r="A38" s="50"/>
      <c r="B38" s="60" t="s">
        <v>5</v>
      </c>
      <c r="C38" s="61" t="s">
        <v>31</v>
      </c>
      <c r="D38" s="61" t="s">
        <v>32</v>
      </c>
      <c r="E38" s="62"/>
      <c r="F38" s="63" t="s">
        <v>33</v>
      </c>
      <c r="G38" s="55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8"/>
      <c r="X38" s="58"/>
      <c r="Y38" s="58"/>
      <c r="Z38" s="58"/>
    </row>
    <row r="39" spans="1:26" s="59" customFormat="1" ht="12" customHeight="1" x14ac:dyDescent="0.2">
      <c r="A39" s="50"/>
      <c r="B39" s="64" t="s">
        <v>5</v>
      </c>
      <c r="C39" s="65" t="s">
        <v>34</v>
      </c>
      <c r="D39" s="65" t="s">
        <v>34</v>
      </c>
      <c r="E39" s="65" t="s">
        <v>34</v>
      </c>
      <c r="F39" s="66" t="s">
        <v>35</v>
      </c>
      <c r="G39" s="55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8"/>
      <c r="X39" s="58"/>
      <c r="Y39" s="58"/>
      <c r="Z39" s="58"/>
    </row>
    <row r="40" spans="1:26" s="59" customFormat="1" ht="12" customHeight="1" x14ac:dyDescent="0.25">
      <c r="A40" s="67"/>
      <c r="B40" s="68" t="s">
        <v>36</v>
      </c>
      <c r="C40" s="69" t="s">
        <v>5</v>
      </c>
      <c r="D40" s="69">
        <v>5</v>
      </c>
      <c r="E40" s="70">
        <f t="shared" ref="E40:E47" si="0">K40</f>
        <v>5</v>
      </c>
      <c r="F40" s="71">
        <v>1</v>
      </c>
      <c r="G40" s="55"/>
      <c r="H40" s="56"/>
      <c r="I40" s="57">
        <f t="shared" ref="I40:J47" si="1">IF(ISTEXT(C40),0,C40)</f>
        <v>0</v>
      </c>
      <c r="J40" s="57">
        <f t="shared" si="1"/>
        <v>5</v>
      </c>
      <c r="K40" s="56">
        <f t="shared" ref="K40:K47" si="2">IF(((I40+J40)=0),"",I40+J40)</f>
        <v>5</v>
      </c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8"/>
      <c r="X40" s="58"/>
      <c r="Y40" s="58"/>
      <c r="Z40" s="58"/>
    </row>
    <row r="41" spans="1:26" s="59" customFormat="1" ht="12" customHeight="1" x14ac:dyDescent="0.25">
      <c r="A41" s="32"/>
      <c r="B41" s="72" t="s">
        <v>37</v>
      </c>
      <c r="C41" s="69" t="s">
        <v>5</v>
      </c>
      <c r="D41" s="69">
        <v>5</v>
      </c>
      <c r="E41" s="70">
        <f t="shared" si="0"/>
        <v>5</v>
      </c>
      <c r="F41" s="71">
        <v>1</v>
      </c>
      <c r="G41" s="55"/>
      <c r="H41" s="56"/>
      <c r="I41" s="57">
        <f t="shared" si="1"/>
        <v>0</v>
      </c>
      <c r="J41" s="57">
        <f t="shared" si="1"/>
        <v>5</v>
      </c>
      <c r="K41" s="56">
        <f t="shared" si="2"/>
        <v>5</v>
      </c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8"/>
      <c r="X41" s="58"/>
      <c r="Y41" s="58"/>
      <c r="Z41" s="58"/>
    </row>
    <row r="42" spans="1:26" s="59" customFormat="1" ht="12" customHeight="1" x14ac:dyDescent="0.25">
      <c r="A42" s="32"/>
      <c r="B42" s="72" t="s">
        <v>38</v>
      </c>
      <c r="C42" s="69" t="s">
        <v>5</v>
      </c>
      <c r="D42" s="69">
        <v>5</v>
      </c>
      <c r="E42" s="70">
        <f t="shared" si="0"/>
        <v>5</v>
      </c>
      <c r="F42" s="71">
        <v>1</v>
      </c>
      <c r="G42" s="55"/>
      <c r="H42" s="56"/>
      <c r="I42" s="57">
        <f t="shared" si="1"/>
        <v>0</v>
      </c>
      <c r="J42" s="57">
        <f t="shared" si="1"/>
        <v>5</v>
      </c>
      <c r="K42" s="56">
        <f t="shared" si="2"/>
        <v>5</v>
      </c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8"/>
      <c r="X42" s="58"/>
      <c r="Y42" s="58"/>
      <c r="Z42" s="58"/>
    </row>
    <row r="43" spans="1:26" s="59" customFormat="1" ht="12" customHeight="1" x14ac:dyDescent="0.25">
      <c r="A43" s="32"/>
      <c r="B43" s="72" t="s">
        <v>39</v>
      </c>
      <c r="C43" s="69" t="s">
        <v>5</v>
      </c>
      <c r="D43" s="69">
        <v>5</v>
      </c>
      <c r="E43" s="70">
        <f t="shared" si="0"/>
        <v>5</v>
      </c>
      <c r="F43" s="71">
        <v>1</v>
      </c>
      <c r="G43" s="55"/>
      <c r="H43" s="56"/>
      <c r="I43" s="57">
        <f t="shared" si="1"/>
        <v>0</v>
      </c>
      <c r="J43" s="57">
        <f t="shared" si="1"/>
        <v>5</v>
      </c>
      <c r="K43" s="56">
        <f t="shared" si="2"/>
        <v>5</v>
      </c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8"/>
      <c r="X43" s="58"/>
      <c r="Y43" s="58"/>
      <c r="Z43" s="58"/>
    </row>
    <row r="44" spans="1:26" s="59" customFormat="1" ht="12" customHeight="1" x14ac:dyDescent="0.25">
      <c r="A44" s="32"/>
      <c r="B44" s="73" t="s">
        <v>40</v>
      </c>
      <c r="C44" s="69" t="s">
        <v>5</v>
      </c>
      <c r="D44" s="69">
        <v>4.5</v>
      </c>
      <c r="E44" s="70">
        <f t="shared" si="0"/>
        <v>4.5</v>
      </c>
      <c r="F44" s="71">
        <v>2</v>
      </c>
      <c r="G44" s="55"/>
      <c r="H44" s="56"/>
      <c r="I44" s="57">
        <f t="shared" si="1"/>
        <v>0</v>
      </c>
      <c r="J44" s="57">
        <f t="shared" si="1"/>
        <v>4.5</v>
      </c>
      <c r="K44" s="56">
        <f t="shared" si="2"/>
        <v>4.5</v>
      </c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8"/>
      <c r="X44" s="58"/>
      <c r="Y44" s="58"/>
      <c r="Z44" s="58"/>
    </row>
    <row r="45" spans="1:26" s="59" customFormat="1" ht="12" customHeight="1" x14ac:dyDescent="0.25">
      <c r="A45" s="32"/>
      <c r="B45" s="73" t="s">
        <v>41</v>
      </c>
      <c r="C45" s="69" t="s">
        <v>5</v>
      </c>
      <c r="D45" s="69">
        <v>3</v>
      </c>
      <c r="E45" s="70">
        <f t="shared" si="0"/>
        <v>3</v>
      </c>
      <c r="F45" s="71">
        <v>1.5</v>
      </c>
      <c r="G45" s="55"/>
      <c r="H45" s="56"/>
      <c r="I45" s="57">
        <f t="shared" si="1"/>
        <v>0</v>
      </c>
      <c r="J45" s="57">
        <f t="shared" si="1"/>
        <v>3</v>
      </c>
      <c r="K45" s="56">
        <f t="shared" si="2"/>
        <v>3</v>
      </c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8"/>
      <c r="X45" s="58"/>
      <c r="Y45" s="58"/>
      <c r="Z45" s="58"/>
    </row>
    <row r="46" spans="1:26" s="59" customFormat="1" ht="12" customHeight="1" x14ac:dyDescent="0.2">
      <c r="A46" s="74"/>
      <c r="B46" s="73" t="s">
        <v>5</v>
      </c>
      <c r="C46" s="69" t="s">
        <v>5</v>
      </c>
      <c r="D46" s="69" t="s">
        <v>5</v>
      </c>
      <c r="E46" s="70" t="str">
        <f t="shared" si="0"/>
        <v/>
      </c>
      <c r="F46" s="71" t="s">
        <v>5</v>
      </c>
      <c r="G46" s="55"/>
      <c r="H46" s="56"/>
      <c r="I46" s="57">
        <f t="shared" si="1"/>
        <v>0</v>
      </c>
      <c r="J46" s="57">
        <f t="shared" si="1"/>
        <v>0</v>
      </c>
      <c r="K46" s="56" t="str">
        <f t="shared" si="2"/>
        <v/>
      </c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8"/>
      <c r="X46" s="58"/>
      <c r="Y46" s="58"/>
      <c r="Z46" s="58"/>
    </row>
    <row r="47" spans="1:26" s="59" customFormat="1" ht="12" customHeight="1" x14ac:dyDescent="0.2">
      <c r="A47" s="74"/>
      <c r="B47" s="75" t="s">
        <v>5</v>
      </c>
      <c r="C47" s="76" t="s">
        <v>5</v>
      </c>
      <c r="D47" s="76" t="s">
        <v>5</v>
      </c>
      <c r="E47" s="77" t="str">
        <f t="shared" si="0"/>
        <v/>
      </c>
      <c r="F47" s="78" t="s">
        <v>5</v>
      </c>
      <c r="G47" s="55"/>
      <c r="H47" s="56"/>
      <c r="I47" s="57">
        <f t="shared" si="1"/>
        <v>0</v>
      </c>
      <c r="J47" s="57">
        <f t="shared" si="1"/>
        <v>0</v>
      </c>
      <c r="K47" s="56" t="str">
        <f t="shared" si="2"/>
        <v/>
      </c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8"/>
      <c r="X47" s="58"/>
      <c r="Y47" s="58"/>
      <c r="Z47" s="58"/>
    </row>
    <row r="48" spans="1:26" s="59" customFormat="1" ht="1.5" customHeight="1" thickBot="1" x14ac:dyDescent="0.3">
      <c r="A48" s="79"/>
      <c r="B48" s="80" t="s">
        <v>5</v>
      </c>
      <c r="C48" s="81"/>
      <c r="D48" s="81"/>
      <c r="E48" s="82"/>
      <c r="F48" s="83"/>
      <c r="G48" s="58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8"/>
      <c r="X48" s="58"/>
      <c r="Y48" s="58"/>
      <c r="Z48" s="58"/>
    </row>
    <row r="49" spans="1:26" s="84" customFormat="1" ht="43.5" customHeight="1" thickBot="1" x14ac:dyDescent="0.3">
      <c r="G49" s="85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5"/>
      <c r="X49" s="85"/>
      <c r="Y49" s="85"/>
      <c r="Z49" s="85"/>
    </row>
    <row r="50" spans="1:26" ht="21" customHeight="1" thickTop="1" x14ac:dyDescent="0.25">
      <c r="A50" s="87"/>
      <c r="B50" s="88" t="s">
        <v>42</v>
      </c>
      <c r="C50" s="89"/>
      <c r="D50" s="89"/>
      <c r="E50" s="89"/>
      <c r="F50" s="90"/>
    </row>
    <row r="51" spans="1:26" ht="5.0999999999999996" customHeight="1" x14ac:dyDescent="0.25">
      <c r="A51" s="91"/>
      <c r="B51" s="84"/>
      <c r="C51" s="84"/>
      <c r="D51" s="84"/>
      <c r="E51" s="84"/>
      <c r="F51" s="92"/>
    </row>
    <row r="52" spans="1:26" x14ac:dyDescent="0.25">
      <c r="A52" s="91"/>
      <c r="B52" s="93" t="s">
        <v>43</v>
      </c>
      <c r="C52" s="93" t="s">
        <v>44</v>
      </c>
      <c r="D52" s="93" t="s">
        <v>45</v>
      </c>
      <c r="E52" s="93" t="s">
        <v>46</v>
      </c>
      <c r="F52" s="94"/>
    </row>
    <row r="53" spans="1:26" x14ac:dyDescent="0.25">
      <c r="A53" s="91"/>
      <c r="B53" s="93" t="s">
        <v>43</v>
      </c>
      <c r="C53" s="93" t="s">
        <v>47</v>
      </c>
      <c r="D53" s="93" t="s">
        <v>45</v>
      </c>
      <c r="E53" s="93" t="s">
        <v>48</v>
      </c>
      <c r="F53" s="94"/>
    </row>
    <row r="54" spans="1:26" ht="5.0999999999999996" customHeight="1" thickBot="1" x14ac:dyDescent="0.3">
      <c r="A54" s="95"/>
      <c r="B54" s="96"/>
      <c r="C54" s="96"/>
      <c r="D54" s="96"/>
      <c r="E54" s="96"/>
      <c r="F54" s="97"/>
    </row>
    <row r="55" spans="1:26" ht="13.2" thickTop="1" x14ac:dyDescent="0.25"/>
  </sheetData>
  <sheetProtection password="C13C" sheet="1" objects="1"/>
  <pageMargins left="0.86614173228346458" right="0.19685039370078741" top="0.39370078740157483" bottom="0.19685039370078741" header="0.4921259845" footer="0.4921259845"/>
  <pageSetup paperSize="9" orientation="portrait" horizontalDpi="4294967292" verticalDpi="4294967292" copies="0"/>
  <headerFooter alignWithMargins="0">
    <oddFooter>&amp;L&amp;8  &amp;F&amp;C&amp;"Helv"&amp;8          &amp;R&amp;"Arial"&amp;8  &amp;"MS Sans Serif" &amp;D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workbookViewId="0">
      <selection activeCell="B4" sqref="B4"/>
    </sheetView>
  </sheetViews>
  <sheetFormatPr baseColWidth="10" defaultColWidth="11.44140625" defaultRowHeight="12.9" customHeight="1" x14ac:dyDescent="0.2"/>
  <cols>
    <col min="1" max="1" width="25.44140625" style="117" customWidth="1"/>
    <col min="2" max="4" width="14.33203125" style="117" customWidth="1"/>
    <col min="5" max="5" width="14.33203125" style="244" customWidth="1"/>
    <col min="6" max="6" width="0.109375" style="102" customWidth="1"/>
    <col min="7" max="7" width="45.6640625" style="102" customWidth="1"/>
    <col min="8" max="8" width="16.33203125" style="102" customWidth="1"/>
    <col min="9" max="12" width="15.6640625" style="102" customWidth="1"/>
    <col min="13" max="26" width="11.44140625" style="102"/>
    <col min="27" max="16384" width="11.44140625" style="117"/>
  </cols>
  <sheetData>
    <row r="1" spans="1:26" s="103" customFormat="1" ht="15" customHeight="1" x14ac:dyDescent="0.25">
      <c r="A1" s="98" t="str">
        <f>Titelblatt!$D$12</f>
        <v xml:space="preserve">  </v>
      </c>
      <c r="B1" s="99"/>
      <c r="C1" s="99"/>
      <c r="D1" s="99"/>
      <c r="E1" s="100" t="str">
        <f>Titelblatt!$D$9</f>
        <v xml:space="preserve"> </v>
      </c>
      <c r="F1" s="101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</row>
    <row r="2" spans="1:26" s="103" customFormat="1" ht="3" customHeight="1" x14ac:dyDescent="0.25">
      <c r="A2" s="104"/>
      <c r="B2" s="104"/>
      <c r="C2" s="104"/>
      <c r="D2" s="104"/>
      <c r="E2" s="104"/>
      <c r="F2" s="101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</row>
    <row r="3" spans="1:26" s="103" customFormat="1" ht="9.9" customHeight="1" x14ac:dyDescent="0.25">
      <c r="A3" s="105"/>
      <c r="B3" s="105"/>
      <c r="C3" s="105"/>
      <c r="D3" s="105"/>
      <c r="E3" s="105"/>
      <c r="F3" s="101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</row>
    <row r="4" spans="1:26" s="109" customFormat="1" ht="18.600000000000001" x14ac:dyDescent="0.35">
      <c r="A4" s="106" t="s">
        <v>49</v>
      </c>
      <c r="B4" s="106"/>
      <c r="C4" s="106"/>
      <c r="D4" s="107"/>
      <c r="E4" s="107"/>
      <c r="F4" s="108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spans="1:26" s="113" customFormat="1" ht="18" customHeight="1" x14ac:dyDescent="0.25">
      <c r="A5" s="110"/>
      <c r="B5" s="99"/>
      <c r="C5" s="99"/>
      <c r="D5" s="99"/>
      <c r="E5" s="111"/>
      <c r="F5" s="11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</row>
    <row r="6" spans="1:26" ht="15.6" x14ac:dyDescent="0.35">
      <c r="A6" s="114" t="s">
        <v>50</v>
      </c>
      <c r="B6" s="115"/>
      <c r="C6" s="116"/>
      <c r="D6" s="116"/>
      <c r="E6" s="110"/>
    </row>
    <row r="7" spans="1:26" ht="8.1" customHeight="1" thickBot="1" x14ac:dyDescent="0.3">
      <c r="A7" s="118"/>
      <c r="B7" s="119"/>
      <c r="C7" s="120"/>
      <c r="D7" s="120"/>
      <c r="E7" s="118"/>
    </row>
    <row r="8" spans="1:26" ht="15" customHeight="1" x14ac:dyDescent="0.2">
      <c r="A8" s="121" t="s">
        <v>51</v>
      </c>
      <c r="B8" s="122" t="s">
        <v>52</v>
      </c>
      <c r="C8" s="123" t="s">
        <v>53</v>
      </c>
      <c r="D8" s="122" t="s">
        <v>54</v>
      </c>
      <c r="E8" s="122" t="s">
        <v>55</v>
      </c>
      <c r="F8" s="124"/>
      <c r="I8" s="125" t="s">
        <v>52</v>
      </c>
      <c r="J8" s="125" t="s">
        <v>53</v>
      </c>
      <c r="K8" s="125" t="s">
        <v>54</v>
      </c>
      <c r="L8" s="125" t="s">
        <v>55</v>
      </c>
    </row>
    <row r="9" spans="1:26" ht="12.9" customHeight="1" x14ac:dyDescent="0.2">
      <c r="A9" s="126" t="s">
        <v>56</v>
      </c>
      <c r="B9" s="127" t="s">
        <v>5</v>
      </c>
      <c r="C9" s="127" t="s">
        <v>5</v>
      </c>
      <c r="D9" s="127" t="s">
        <v>5</v>
      </c>
      <c r="E9" s="127" t="s">
        <v>5</v>
      </c>
      <c r="F9" s="124" t="s">
        <v>5</v>
      </c>
      <c r="G9" s="102" t="s">
        <v>5</v>
      </c>
    </row>
    <row r="10" spans="1:26" ht="12.9" customHeight="1" x14ac:dyDescent="0.2">
      <c r="A10" s="126" t="s">
        <v>57</v>
      </c>
      <c r="B10" s="128" t="s">
        <v>58</v>
      </c>
      <c r="C10" s="128"/>
      <c r="D10" s="128"/>
      <c r="E10" s="128"/>
      <c r="F10" s="124"/>
    </row>
    <row r="11" spans="1:26" ht="12.9" customHeight="1" x14ac:dyDescent="0.2">
      <c r="A11" s="126"/>
      <c r="B11" s="129"/>
      <c r="C11" s="129"/>
      <c r="D11" s="129"/>
      <c r="E11" s="129"/>
      <c r="F11" s="124"/>
    </row>
    <row r="12" spans="1:26" ht="12.9" customHeight="1" x14ac:dyDescent="0.2">
      <c r="A12" s="126"/>
      <c r="B12" s="129"/>
      <c r="C12" s="129"/>
      <c r="D12" s="129"/>
      <c r="E12" s="129"/>
      <c r="F12" s="124"/>
    </row>
    <row r="13" spans="1:26" ht="12.9" customHeight="1" x14ac:dyDescent="0.2">
      <c r="A13" s="130" t="s">
        <v>59</v>
      </c>
      <c r="B13" s="131"/>
      <c r="C13" s="131"/>
      <c r="D13" s="131"/>
      <c r="E13" s="132"/>
      <c r="F13" s="124"/>
    </row>
    <row r="14" spans="1:26" ht="14.1" customHeight="1" x14ac:dyDescent="0.2">
      <c r="A14" s="133" t="s">
        <v>60</v>
      </c>
      <c r="B14" s="134" t="s">
        <v>5</v>
      </c>
      <c r="C14" s="134" t="s">
        <v>5</v>
      </c>
      <c r="D14" s="134" t="s">
        <v>5</v>
      </c>
      <c r="E14" s="134" t="s">
        <v>5</v>
      </c>
      <c r="F14" s="124"/>
      <c r="I14" s="135">
        <f t="shared" ref="I14:L15" si="0">IF(ISTEXT(B14),0,B14)</f>
        <v>0</v>
      </c>
      <c r="J14" s="135">
        <f t="shared" si="0"/>
        <v>0</v>
      </c>
      <c r="K14" s="135">
        <f t="shared" si="0"/>
        <v>0</v>
      </c>
      <c r="L14" s="135">
        <f t="shared" si="0"/>
        <v>0</v>
      </c>
    </row>
    <row r="15" spans="1:26" ht="14.1" customHeight="1" x14ac:dyDescent="0.2">
      <c r="A15" s="133" t="s">
        <v>61</v>
      </c>
      <c r="B15" s="136" t="s">
        <v>5</v>
      </c>
      <c r="C15" s="136" t="s">
        <v>5</v>
      </c>
      <c r="D15" s="136" t="s">
        <v>5</v>
      </c>
      <c r="E15" s="136" t="s">
        <v>5</v>
      </c>
      <c r="F15" s="124"/>
      <c r="I15" s="135">
        <f t="shared" si="0"/>
        <v>0</v>
      </c>
      <c r="J15" s="135">
        <f t="shared" si="0"/>
        <v>0</v>
      </c>
      <c r="K15" s="135">
        <f t="shared" si="0"/>
        <v>0</v>
      </c>
      <c r="L15" s="135">
        <f t="shared" si="0"/>
        <v>0</v>
      </c>
    </row>
    <row r="16" spans="1:26" ht="15.9" customHeight="1" x14ac:dyDescent="0.2">
      <c r="A16" s="137" t="s">
        <v>62</v>
      </c>
      <c r="B16" s="138" t="s">
        <v>5</v>
      </c>
      <c r="C16" s="138"/>
      <c r="D16" s="138"/>
      <c r="E16" s="139"/>
      <c r="F16" s="124"/>
    </row>
    <row r="17" spans="1:26" ht="14.1" customHeight="1" x14ac:dyDescent="0.2">
      <c r="A17" s="140" t="s">
        <v>63</v>
      </c>
      <c r="B17" s="141" t="s">
        <v>5</v>
      </c>
      <c r="C17" s="141"/>
      <c r="D17" s="141"/>
      <c r="E17" s="141"/>
      <c r="F17" s="124"/>
    </row>
    <row r="18" spans="1:26" ht="14.1" customHeight="1" x14ac:dyDescent="0.2">
      <c r="A18" s="140" t="s">
        <v>64</v>
      </c>
      <c r="B18" s="141" t="s">
        <v>5</v>
      </c>
      <c r="C18" s="141"/>
      <c r="D18" s="141"/>
      <c r="E18" s="141"/>
      <c r="F18" s="124"/>
    </row>
    <row r="19" spans="1:26" ht="14.1" customHeight="1" x14ac:dyDescent="0.2">
      <c r="A19" s="140" t="s">
        <v>65</v>
      </c>
      <c r="B19" s="141" t="s">
        <v>5</v>
      </c>
      <c r="C19" s="141"/>
      <c r="D19" s="141"/>
      <c r="E19" s="141"/>
      <c r="F19" s="124"/>
    </row>
    <row r="20" spans="1:26" ht="14.1" customHeight="1" thickBot="1" x14ac:dyDescent="0.25">
      <c r="A20" s="142" t="s">
        <v>66</v>
      </c>
      <c r="B20" s="143" t="s">
        <v>5</v>
      </c>
      <c r="C20" s="143"/>
      <c r="D20" s="143"/>
      <c r="E20" s="143"/>
      <c r="F20" s="124"/>
    </row>
    <row r="21" spans="1:26" ht="24" customHeight="1" x14ac:dyDescent="0.25">
      <c r="A21" s="144"/>
      <c r="B21" s="144"/>
      <c r="C21" s="144"/>
      <c r="D21" s="144"/>
      <c r="E21" s="144"/>
    </row>
    <row r="22" spans="1:26" s="103" customFormat="1" ht="15.6" x14ac:dyDescent="0.35">
      <c r="A22" s="145" t="s">
        <v>67</v>
      </c>
      <c r="B22" s="146"/>
      <c r="C22" s="147"/>
      <c r="D22" s="147"/>
      <c r="E22" s="148" t="s">
        <v>5</v>
      </c>
      <c r="F22" s="101"/>
      <c r="G22" s="102"/>
      <c r="H22" s="102"/>
      <c r="I22" s="149" t="s">
        <v>68</v>
      </c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</row>
    <row r="23" spans="1:26" ht="8.1" customHeight="1" thickBot="1" x14ac:dyDescent="0.25">
      <c r="A23" s="147"/>
      <c r="B23" s="147"/>
      <c r="C23" s="147"/>
      <c r="D23" s="147"/>
      <c r="E23" s="147"/>
    </row>
    <row r="24" spans="1:26" ht="15" customHeight="1" x14ac:dyDescent="0.2">
      <c r="A24" s="150" t="s">
        <v>69</v>
      </c>
      <c r="B24" s="151" t="s">
        <v>52</v>
      </c>
      <c r="C24" s="151" t="s">
        <v>53</v>
      </c>
      <c r="D24" s="151" t="s">
        <v>54</v>
      </c>
      <c r="E24" s="152" t="s">
        <v>55</v>
      </c>
      <c r="I24" s="125" t="s">
        <v>52</v>
      </c>
      <c r="J24" s="125" t="s">
        <v>53</v>
      </c>
      <c r="K24" s="125" t="s">
        <v>54</v>
      </c>
      <c r="L24" s="125" t="s">
        <v>55</v>
      </c>
    </row>
    <row r="25" spans="1:26" ht="12.9" customHeight="1" x14ac:dyDescent="0.2">
      <c r="A25" s="153" t="s">
        <v>70</v>
      </c>
      <c r="B25" s="154" t="str">
        <f t="shared" ref="B25:E30" si="1">I25</f>
        <v/>
      </c>
      <c r="C25" s="154" t="str">
        <f t="shared" si="1"/>
        <v/>
      </c>
      <c r="D25" s="154" t="str">
        <f t="shared" si="1"/>
        <v/>
      </c>
      <c r="E25" s="155" t="str">
        <f t="shared" si="1"/>
        <v/>
      </c>
      <c r="I25" s="156" t="str">
        <f>IF('Variante 1'!$G$34=0,"",'Variante 1'!$G$34)</f>
        <v/>
      </c>
      <c r="J25" s="156" t="str">
        <f>IF('Variante 2'!$G$34=0,"",'Variante 2'!$G$34)</f>
        <v/>
      </c>
      <c r="K25" s="156" t="str">
        <f>IF('Variante 3'!$G$34=0,"",'Variante 3'!$G$34)</f>
        <v/>
      </c>
      <c r="L25" s="156" t="str">
        <f>IF('Variante 4'!$G$34=0,"",'Variante 4'!$G$34)</f>
        <v/>
      </c>
    </row>
    <row r="26" spans="1:26" ht="12.9" customHeight="1" x14ac:dyDescent="0.2">
      <c r="A26" s="157" t="s">
        <v>71</v>
      </c>
      <c r="B26" s="158" t="str">
        <f t="shared" si="1"/>
        <v/>
      </c>
      <c r="C26" s="158" t="str">
        <f t="shared" si="1"/>
        <v/>
      </c>
      <c r="D26" s="158" t="str">
        <f t="shared" si="1"/>
        <v/>
      </c>
      <c r="E26" s="159" t="str">
        <f t="shared" si="1"/>
        <v/>
      </c>
      <c r="I26" s="156" t="str">
        <f>IF('Variante 1'!$G$49=0,"",'Variante 1'!$G$49)</f>
        <v/>
      </c>
      <c r="J26" s="156" t="str">
        <f>IF('Variante 2'!$G$49=0,"",'Variante 2'!$G$49)</f>
        <v/>
      </c>
      <c r="K26" s="156" t="str">
        <f>IF('Variante 3'!$G$49=0,"",'Variante 3'!$G$49)</f>
        <v/>
      </c>
      <c r="L26" s="156" t="str">
        <f>IF('Variante 4'!$G$49=0,"",'Variante 4'!$G$49)</f>
        <v/>
      </c>
    </row>
    <row r="27" spans="1:26" s="103" customFormat="1" ht="12.9" customHeight="1" x14ac:dyDescent="0.25">
      <c r="A27" s="160" t="s">
        <v>72</v>
      </c>
      <c r="B27" s="161" t="str">
        <f t="shared" si="1"/>
        <v/>
      </c>
      <c r="C27" s="161" t="str">
        <f t="shared" si="1"/>
        <v/>
      </c>
      <c r="D27" s="161" t="str">
        <f t="shared" si="1"/>
        <v/>
      </c>
      <c r="E27" s="162" t="str">
        <f t="shared" si="1"/>
        <v/>
      </c>
      <c r="F27" s="163"/>
      <c r="G27" s="102"/>
      <c r="H27" s="102"/>
      <c r="I27" s="164" t="str">
        <f>IF('Variante 1'!$E$67=0,"",'Variante 1'!$E$67)</f>
        <v/>
      </c>
      <c r="J27" s="164" t="str">
        <f>IF('Variante 2'!$E$67=0,"",'Variante 2'!$E$67)</f>
        <v/>
      </c>
      <c r="K27" s="164" t="str">
        <f>IF('Variante 3'!$E$67=0,"",'Variante 3'!$E$67)</f>
        <v/>
      </c>
      <c r="L27" s="164" t="str">
        <f>IF('Variante 4'!$E$67=0,"",'Variante 4'!$E$67)</f>
        <v/>
      </c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</row>
    <row r="28" spans="1:26" s="168" customFormat="1" ht="12.9" customHeight="1" x14ac:dyDescent="0.2">
      <c r="A28" s="165" t="s">
        <v>73</v>
      </c>
      <c r="B28" s="166" t="str">
        <f t="shared" si="1"/>
        <v/>
      </c>
      <c r="C28" s="166" t="str">
        <f t="shared" si="1"/>
        <v/>
      </c>
      <c r="D28" s="166" t="str">
        <f t="shared" si="1"/>
        <v/>
      </c>
      <c r="E28" s="167" t="str">
        <f t="shared" si="1"/>
        <v/>
      </c>
      <c r="F28" s="149"/>
      <c r="G28" s="102"/>
      <c r="H28" s="102"/>
      <c r="I28" s="164" t="str">
        <f>IF('Variante 1'!$E$57=0,"",'Variante 1'!$E$57)</f>
        <v/>
      </c>
      <c r="J28" s="164" t="str">
        <f>IF('Variante 2'!$E$57=0,"",'Variante 2'!$E$57)</f>
        <v/>
      </c>
      <c r="K28" s="164" t="str">
        <f>IF('Variante 3'!$E$57=0,"",'Variante 3'!$E$57)</f>
        <v/>
      </c>
      <c r="L28" s="164" t="str">
        <f>IF('Variante 4'!$E$57=0,"",'Variante 4'!$E$57)</f>
        <v/>
      </c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</row>
    <row r="29" spans="1:26" ht="15.9" customHeight="1" thickBot="1" x14ac:dyDescent="0.25">
      <c r="A29" s="169" t="s">
        <v>74</v>
      </c>
      <c r="B29" s="170" t="str">
        <f t="shared" si="1"/>
        <v/>
      </c>
      <c r="C29" s="170" t="str">
        <f t="shared" si="1"/>
        <v/>
      </c>
      <c r="D29" s="170" t="str">
        <f t="shared" si="1"/>
        <v/>
      </c>
      <c r="E29" s="171" t="str">
        <f t="shared" si="1"/>
        <v/>
      </c>
      <c r="I29" s="164" t="str">
        <f>IF('Variante 1'!$E$68=0,"",'Variante 1'!$E$68)</f>
        <v/>
      </c>
      <c r="J29" s="164" t="str">
        <f>IF('Variante 2'!$E$68=0,"",'Variante 2'!$E$68)</f>
        <v/>
      </c>
      <c r="K29" s="164" t="str">
        <f>IF('Variante 3'!$E$68=0,"",'Variante 3'!$E$68)</f>
        <v/>
      </c>
      <c r="L29" s="164" t="str">
        <f>IF('Variante 4'!$E$68=0,"",'Variante 4'!$E$68)</f>
        <v/>
      </c>
    </row>
    <row r="30" spans="1:26" ht="24" customHeight="1" x14ac:dyDescent="0.25">
      <c r="A30" s="99"/>
      <c r="B30" s="172" t="str">
        <f t="shared" si="1"/>
        <v/>
      </c>
      <c r="C30" s="173" t="str">
        <f t="shared" si="1"/>
        <v/>
      </c>
      <c r="D30" s="173" t="str">
        <f t="shared" si="1"/>
        <v/>
      </c>
      <c r="E30" s="173" t="str">
        <f t="shared" si="1"/>
        <v/>
      </c>
      <c r="I30" s="174" t="str">
        <f>IF(OR(ISTEXT(I29),(I29=0)),"",IF((I29&gt;0),100,""))</f>
        <v/>
      </c>
      <c r="J30" s="175" t="str">
        <f>IF(OR(ISTEXT(J29),(J29=0),(I29=0),ISTEXT(I29)),"",IF((J29&gt;0),(100*J29)/$I$29,""))</f>
        <v/>
      </c>
      <c r="K30" s="175" t="str">
        <f>IF(OR(ISTEXT(K29),(K29=0),(I29=0),ISTEXT(I29)),"",IF((K29&gt;0),(100*K29)/$I$29,""))</f>
        <v/>
      </c>
      <c r="L30" s="175" t="str">
        <f>IF(OR(ISTEXT(L29),(L29=0),(I29=0),ISTEXT(I29)),"",IF((L29&gt;0),(100*L29)/$I$29,""))</f>
        <v/>
      </c>
    </row>
    <row r="31" spans="1:26" ht="15.6" x14ac:dyDescent="0.35">
      <c r="A31" s="176" t="s">
        <v>75</v>
      </c>
      <c r="B31" s="177"/>
      <c r="C31" s="177"/>
      <c r="D31" s="177"/>
      <c r="E31" s="178"/>
      <c r="I31" s="179" t="s">
        <v>76</v>
      </c>
    </row>
    <row r="32" spans="1:26" ht="20.100000000000001" customHeight="1" x14ac:dyDescent="0.25">
      <c r="A32" s="180" t="s">
        <v>77</v>
      </c>
      <c r="B32" s="181"/>
      <c r="C32" s="181"/>
      <c r="D32" s="181"/>
      <c r="E32" s="148"/>
    </row>
    <row r="33" spans="1:26" s="186" customFormat="1" ht="20.100000000000001" customHeight="1" x14ac:dyDescent="0.25">
      <c r="A33" s="182" t="s">
        <v>78</v>
      </c>
      <c r="B33" s="183" t="str">
        <f>I$33</f>
        <v/>
      </c>
      <c r="C33" s="183" t="str">
        <f>J$33</f>
        <v/>
      </c>
      <c r="D33" s="183" t="str">
        <f>K$33</f>
        <v/>
      </c>
      <c r="E33" s="183" t="str">
        <f>L$33</f>
        <v/>
      </c>
      <c r="F33" s="184"/>
      <c r="G33" s="184"/>
      <c r="H33" s="184"/>
      <c r="I33" s="185" t="str">
        <f>IF(('Variante 1'!$L$20&gt;0),'Variante 1'!$J$53,"")</f>
        <v/>
      </c>
      <c r="J33" s="185" t="str">
        <f>IF(('Variante 2'!$L$20&gt;0),'Variante 2'!$J$53,"")</f>
        <v/>
      </c>
      <c r="K33" s="185" t="str">
        <f>IF(('Variante 3'!$L$20&gt;0),'Variante 3'!$J$53,"")</f>
        <v/>
      </c>
      <c r="L33" s="185" t="str">
        <f>IF(('Variante 4'!$L$20&gt;0),'Variante 4'!$J$53,"")</f>
        <v/>
      </c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</row>
    <row r="34" spans="1:26" ht="5.0999999999999996" customHeight="1" thickBot="1" x14ac:dyDescent="0.3">
      <c r="A34" s="187"/>
      <c r="B34" s="147"/>
      <c r="C34" s="147"/>
      <c r="D34" s="147"/>
      <c r="E34" s="110"/>
    </row>
    <row r="35" spans="1:26" ht="15" customHeight="1" x14ac:dyDescent="0.2">
      <c r="A35" s="188" t="s">
        <v>69</v>
      </c>
      <c r="B35" s="189" t="s">
        <v>52</v>
      </c>
      <c r="C35" s="190" t="s">
        <v>53</v>
      </c>
      <c r="D35" s="190" t="s">
        <v>54</v>
      </c>
      <c r="E35" s="191" t="s">
        <v>55</v>
      </c>
      <c r="I35" s="192" t="s">
        <v>52</v>
      </c>
      <c r="J35" s="192" t="s">
        <v>53</v>
      </c>
      <c r="K35" s="192" t="s">
        <v>54</v>
      </c>
      <c r="L35" s="192" t="s">
        <v>55</v>
      </c>
    </row>
    <row r="36" spans="1:26" ht="12.9" customHeight="1" x14ac:dyDescent="0.25">
      <c r="A36" s="193"/>
      <c r="B36" s="194" t="str">
        <f>B9</f>
        <v xml:space="preserve"> </v>
      </c>
      <c r="C36" s="195" t="str">
        <f>C9</f>
        <v xml:space="preserve"> </v>
      </c>
      <c r="D36" s="196" t="str">
        <f>D9</f>
        <v xml:space="preserve"> </v>
      </c>
      <c r="E36" s="197" t="str">
        <f>E9</f>
        <v xml:space="preserve"> </v>
      </c>
      <c r="F36" s="108"/>
      <c r="G36" s="198" t="s">
        <v>79</v>
      </c>
      <c r="H36" s="199" t="str">
        <f>IF(('Variante 1'!$L$20&gt;0),'Variante 1'!$L$20,"")</f>
        <v/>
      </c>
      <c r="I36" s="200" t="str">
        <f>$B9</f>
        <v xml:space="preserve"> </v>
      </c>
      <c r="J36" s="201" t="str">
        <f>$C9</f>
        <v xml:space="preserve"> </v>
      </c>
      <c r="K36" s="200" t="str">
        <f>$D9</f>
        <v xml:space="preserve"> </v>
      </c>
      <c r="L36" s="200" t="str">
        <f>$E9</f>
        <v xml:space="preserve"> </v>
      </c>
    </row>
    <row r="37" spans="1:26" s="168" customFormat="1" ht="12.9" customHeight="1" x14ac:dyDescent="0.25">
      <c r="A37" s="153" t="s">
        <v>70</v>
      </c>
      <c r="B37" s="154" t="str">
        <f t="shared" ref="B37:E40" si="2">I37</f>
        <v/>
      </c>
      <c r="C37" s="154" t="str">
        <f t="shared" si="2"/>
        <v/>
      </c>
      <c r="D37" s="154" t="str">
        <f t="shared" si="2"/>
        <v/>
      </c>
      <c r="E37" s="202" t="str">
        <f t="shared" si="2"/>
        <v/>
      </c>
      <c r="F37" s="108"/>
      <c r="G37" s="198" t="s">
        <v>80</v>
      </c>
      <c r="H37" s="199" t="str">
        <f>IF(('Variante 2'!$L$20&gt;0),'Variante 2'!$L$20,"")</f>
        <v/>
      </c>
      <c r="I37" s="156" t="str">
        <f>IF(('Variante 1'!$G$58=0),"",'Variante 1'!$G$58)</f>
        <v/>
      </c>
      <c r="J37" s="156" t="str">
        <f>IF(('Variante 2'!$G$58=0),"",'Variante 2'!$G$58)</f>
        <v/>
      </c>
      <c r="K37" s="156" t="str">
        <f>IF(('Variante 3'!$G$58=0),"",'Variante 3'!$G$58)</f>
        <v/>
      </c>
      <c r="L37" s="156" t="str">
        <f>IF(('Variante 4'!$G$58=0),"",'Variante 4'!$G$58)</f>
        <v/>
      </c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</row>
    <row r="38" spans="1:26" s="168" customFormat="1" ht="12.9" customHeight="1" x14ac:dyDescent="0.25">
      <c r="A38" s="157" t="s">
        <v>71</v>
      </c>
      <c r="B38" s="158" t="str">
        <f t="shared" si="2"/>
        <v/>
      </c>
      <c r="C38" s="158" t="str">
        <f t="shared" si="2"/>
        <v/>
      </c>
      <c r="D38" s="158" t="str">
        <f t="shared" si="2"/>
        <v/>
      </c>
      <c r="E38" s="203" t="str">
        <f t="shared" si="2"/>
        <v/>
      </c>
      <c r="F38" s="108"/>
      <c r="G38" s="198" t="s">
        <v>81</v>
      </c>
      <c r="H38" s="199" t="str">
        <f>IF(('Variante 3'!$L$20&gt;0),'Variante 3'!$L$20,"")</f>
        <v/>
      </c>
      <c r="I38" s="156" t="str">
        <f>IF(('Variante 1'!$K$67=0),"",'Variante 1'!$K$67)</f>
        <v/>
      </c>
      <c r="J38" s="156" t="str">
        <f>IF(('Variante 2'!$K$67=0),"",'Variante 2'!$K$67)</f>
        <v/>
      </c>
      <c r="K38" s="156" t="str">
        <f>IF(('Variante 3'!$K$67=0),"",'Variante 3'!$K$67)</f>
        <v/>
      </c>
      <c r="L38" s="156" t="str">
        <f>IF(('Variante 4'!$K$67=0),"",'Variante 4'!$K$67)</f>
        <v/>
      </c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</row>
    <row r="39" spans="1:26" s="168" customFormat="1" ht="12.9" customHeight="1" x14ac:dyDescent="0.25">
      <c r="A39" s="160" t="s">
        <v>72</v>
      </c>
      <c r="B39" s="161" t="str">
        <f t="shared" si="2"/>
        <v/>
      </c>
      <c r="C39" s="161" t="str">
        <f t="shared" si="2"/>
        <v/>
      </c>
      <c r="D39" s="161" t="str">
        <f t="shared" si="2"/>
        <v/>
      </c>
      <c r="E39" s="204" t="str">
        <f t="shared" si="2"/>
        <v/>
      </c>
      <c r="F39" s="108"/>
      <c r="G39" s="198" t="s">
        <v>82</v>
      </c>
      <c r="H39" s="199" t="str">
        <f>IF(('Variante 4'!$L$20&gt;0),'Variante 4'!$L$20,"")</f>
        <v/>
      </c>
      <c r="I39" s="156" t="str">
        <f>IF(('Variante 1'!$G$67=0),"",'Variante 1'!$G$67)</f>
        <v/>
      </c>
      <c r="J39" s="156" t="str">
        <f>IF(('Variante 2'!$G$67=0),"",'Variante 2'!$G$67)</f>
        <v/>
      </c>
      <c r="K39" s="156" t="str">
        <f>IF(('Variante 3'!$G$67=0),"",'Variante 3'!$G$67)</f>
        <v/>
      </c>
      <c r="L39" s="156" t="str">
        <f>IF(('Variante 4'!$G$67=0),"",'Variante 4'!$G$67)</f>
        <v/>
      </c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</row>
    <row r="40" spans="1:26" ht="12.9" customHeight="1" x14ac:dyDescent="0.2">
      <c r="A40" s="205" t="s">
        <v>73</v>
      </c>
      <c r="B40" s="206" t="str">
        <f t="shared" si="2"/>
        <v/>
      </c>
      <c r="C40" s="206" t="str">
        <f t="shared" si="2"/>
        <v/>
      </c>
      <c r="D40" s="206" t="str">
        <f t="shared" si="2"/>
        <v/>
      </c>
      <c r="E40" s="207" t="str">
        <f t="shared" si="2"/>
        <v/>
      </c>
      <c r="G40" s="208" t="s">
        <v>83</v>
      </c>
      <c r="H40" s="209" t="str">
        <f>IF(AND(ISTEXT(H36),ISTEXT(H37),ISTEXT(H38),ISTEXT(H39)),"",ROUND((MAX(H36,H37,H38,H39))*100,-2)/100)</f>
        <v/>
      </c>
      <c r="I40" s="156" t="str">
        <f>IF(('Variante 1'!$G$57=0),"",'Variante 1'!$G$57)</f>
        <v/>
      </c>
      <c r="J40" s="156" t="str">
        <f>IF(('Variante 2'!$G$57=0),"",'Variante 2'!$G$57)</f>
        <v/>
      </c>
      <c r="K40" s="156" t="str">
        <f>IF(('Variante 3'!$G$57=0),"",'Variante 3'!$G$57)</f>
        <v/>
      </c>
      <c r="L40" s="156" t="str">
        <f>IF(('Variante 4'!$G$57=0),"",'Variante 4'!$G$57)</f>
        <v/>
      </c>
    </row>
    <row r="41" spans="1:26" ht="2.1" customHeight="1" x14ac:dyDescent="0.2">
      <c r="A41" s="193" t="s">
        <v>84</v>
      </c>
      <c r="B41" s="210"/>
      <c r="C41" s="210"/>
      <c r="D41" s="210"/>
      <c r="E41" s="211"/>
      <c r="I41" s="212"/>
      <c r="J41" s="212"/>
      <c r="K41" s="212"/>
      <c r="L41" s="212"/>
    </row>
    <row r="42" spans="1:26" ht="15.9" customHeight="1" thickBot="1" x14ac:dyDescent="0.25">
      <c r="A42" s="213" t="s">
        <v>74</v>
      </c>
      <c r="B42" s="214" t="str">
        <f t="shared" ref="B42:E43" si="3">I42</f>
        <v/>
      </c>
      <c r="C42" s="215" t="str">
        <f t="shared" si="3"/>
        <v/>
      </c>
      <c r="D42" s="215" t="str">
        <f t="shared" si="3"/>
        <v/>
      </c>
      <c r="E42" s="216" t="str">
        <f t="shared" si="3"/>
        <v/>
      </c>
      <c r="I42" s="217" t="str">
        <f>IF(('Variante 1'!$G$68=0),"",'Variante 1'!$G$68)</f>
        <v/>
      </c>
      <c r="J42" s="217" t="str">
        <f>IF(('Variante 2'!$G$68=0),"",'Variante 2'!$G$68)</f>
        <v/>
      </c>
      <c r="K42" s="217" t="str">
        <f>IF(('Variante 3'!$G$68=0),"",'Variante 3'!$G$68)</f>
        <v/>
      </c>
      <c r="L42" s="217" t="str">
        <f>IF(('Variante 4'!$G$68=0),"",'Variante 4'!$G$68)</f>
        <v/>
      </c>
    </row>
    <row r="43" spans="1:26" ht="24" customHeight="1" x14ac:dyDescent="0.2">
      <c r="A43" s="218"/>
      <c r="B43" s="172" t="str">
        <f t="shared" si="3"/>
        <v/>
      </c>
      <c r="C43" s="173" t="str">
        <f t="shared" si="3"/>
        <v/>
      </c>
      <c r="D43" s="173" t="str">
        <f t="shared" si="3"/>
        <v/>
      </c>
      <c r="E43" s="173" t="str">
        <f t="shared" si="3"/>
        <v/>
      </c>
      <c r="I43" s="174" t="str">
        <f>IF(OR(ISTEXT(I42),(I42=0)),"",IF((I42&gt;0),100,""))</f>
        <v/>
      </c>
      <c r="J43" s="175" t="str">
        <f>IF(OR(ISTEXT(J42),(J42=0),(I42=0),ISTEXT(I42)),"",IF((J42&gt;0),(100*J42)/$I$42,""))</f>
        <v/>
      </c>
      <c r="K43" s="175" t="str">
        <f>IF(OR(ISTEXT(K42),(K42=0),(I42=0),ISTEXT(I42)),"",IF((K42&gt;0),(100*K42)/$I$42,""))</f>
        <v/>
      </c>
      <c r="L43" s="175" t="str">
        <f>IF(OR(ISTEXT(L42),(L42=0),(I42=0),ISTEXT(I42)),"",IF((L42&gt;0),(100*L42)/$I$42,""))</f>
        <v/>
      </c>
    </row>
    <row r="44" spans="1:26" ht="15.9" customHeight="1" x14ac:dyDescent="0.35">
      <c r="A44" s="176" t="s">
        <v>85</v>
      </c>
      <c r="B44" s="219"/>
      <c r="C44" s="219"/>
      <c r="D44" s="219"/>
      <c r="E44" s="219"/>
      <c r="I44" s="149" t="s">
        <v>85</v>
      </c>
    </row>
    <row r="45" spans="1:26" ht="8.1" customHeight="1" thickBot="1" x14ac:dyDescent="0.4">
      <c r="A45" s="220"/>
      <c r="B45" s="219"/>
      <c r="C45" s="219"/>
      <c r="D45" s="219"/>
      <c r="E45" s="219"/>
    </row>
    <row r="46" spans="1:26" ht="15.9" customHeight="1" thickBot="1" x14ac:dyDescent="0.25">
      <c r="A46" s="221" t="s">
        <v>74</v>
      </c>
      <c r="B46" s="222" t="str">
        <f>I46</f>
        <v/>
      </c>
      <c r="C46" s="222" t="str">
        <f>J46</f>
        <v/>
      </c>
      <c r="D46" s="222" t="str">
        <f>K46</f>
        <v/>
      </c>
      <c r="E46" s="223" t="str">
        <f>L46</f>
        <v/>
      </c>
      <c r="I46" s="224" t="str">
        <f>IF('Variante 1'!$D$20=0,"",'Variante 1'!$D$20)</f>
        <v/>
      </c>
      <c r="J46" s="224" t="str">
        <f>IF('Variante 2'!$D$20=0,"",'Variante 2'!$D$20)</f>
        <v/>
      </c>
      <c r="K46" s="224" t="str">
        <f>IF('Variante 3'!$D$20=0,"",'Variante 3'!$D$20)</f>
        <v/>
      </c>
      <c r="L46" s="224" t="str">
        <f>IF('Variante 4'!$D$20=0,"",'Variante 4'!$D$20)</f>
        <v/>
      </c>
    </row>
    <row r="47" spans="1:26" ht="24" customHeight="1" x14ac:dyDescent="0.25">
      <c r="A47" s="225"/>
      <c r="B47" s="105"/>
      <c r="C47" s="105"/>
      <c r="D47" s="105"/>
      <c r="E47" s="105"/>
    </row>
    <row r="48" spans="1:26" ht="15.75" customHeight="1" x14ac:dyDescent="0.35">
      <c r="A48" s="226" t="s">
        <v>86</v>
      </c>
      <c r="B48" s="107"/>
      <c r="C48" s="107"/>
      <c r="D48" s="105"/>
      <c r="E48" s="107"/>
      <c r="I48" s="149" t="s">
        <v>87</v>
      </c>
    </row>
    <row r="49" spans="1:26" ht="8.1" customHeight="1" thickBot="1" x14ac:dyDescent="0.4">
      <c r="A49" s="226"/>
      <c r="B49" s="227"/>
      <c r="C49" s="99"/>
      <c r="D49" s="99"/>
      <c r="E49" s="99"/>
    </row>
    <row r="50" spans="1:26" ht="15.9" customHeight="1" x14ac:dyDescent="0.2">
      <c r="A50" s="228" t="s">
        <v>5</v>
      </c>
      <c r="B50" s="151" t="s">
        <v>52</v>
      </c>
      <c r="C50" s="151" t="s">
        <v>53</v>
      </c>
      <c r="D50" s="151" t="s">
        <v>54</v>
      </c>
      <c r="E50" s="152" t="s">
        <v>55</v>
      </c>
      <c r="I50" s="125" t="s">
        <v>52</v>
      </c>
      <c r="J50" s="125" t="s">
        <v>53</v>
      </c>
      <c r="K50" s="125" t="s">
        <v>54</v>
      </c>
      <c r="L50" s="125" t="s">
        <v>55</v>
      </c>
    </row>
    <row r="51" spans="1:26" s="233" customFormat="1" ht="15" customHeight="1" x14ac:dyDescent="0.2">
      <c r="A51" s="229" t="s">
        <v>88</v>
      </c>
      <c r="B51" s="230" t="str">
        <f t="shared" ref="B51:E52" si="4">I51</f>
        <v/>
      </c>
      <c r="C51" s="230" t="str">
        <f t="shared" si="4"/>
        <v/>
      </c>
      <c r="D51" s="230" t="str">
        <f t="shared" si="4"/>
        <v/>
      </c>
      <c r="E51" s="231" t="str">
        <f t="shared" si="4"/>
        <v/>
      </c>
      <c r="F51" s="102"/>
      <c r="G51" s="102"/>
      <c r="H51" s="102"/>
      <c r="I51" s="232" t="str">
        <f>IF(OR(ISTEXT(B42),I14=0,B42=0),"",0.1*B42/(I14+(3*I15)))</f>
        <v/>
      </c>
      <c r="J51" s="232" t="str">
        <f>IF(OR(ISTEXT(C42),J14=0,C42=0),"",0.1*C42/(J14+(3*J15)))</f>
        <v/>
      </c>
      <c r="K51" s="232" t="str">
        <f>IF(OR(ISTEXT(D42),K14=0,D42=0),"",0.1*D42/(K14+(3*K15)))</f>
        <v/>
      </c>
      <c r="L51" s="232" t="str">
        <f>IF(OR(ISTEXT(E42),L14=0,E42=0),"",0.1*E42/(L14+(3*L15)))</f>
        <v/>
      </c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</row>
    <row r="52" spans="1:26" s="238" customFormat="1" ht="18" customHeight="1" thickBot="1" x14ac:dyDescent="0.3">
      <c r="A52" s="234" t="s">
        <v>89</v>
      </c>
      <c r="B52" s="235" t="str">
        <f t="shared" si="4"/>
        <v/>
      </c>
      <c r="C52" s="235" t="str">
        <f t="shared" si="4"/>
        <v/>
      </c>
      <c r="D52" s="235" t="str">
        <f t="shared" si="4"/>
        <v/>
      </c>
      <c r="E52" s="236" t="str">
        <f t="shared" si="4"/>
        <v/>
      </c>
      <c r="F52" s="184"/>
      <c r="G52" s="184"/>
      <c r="H52" s="184"/>
      <c r="I52" s="237" t="str">
        <f>IF(OR(ISTEXT(B42),I15=0,B42=0),"",0.1*B42/((0.3333*I14)+(I15)))</f>
        <v/>
      </c>
      <c r="J52" s="237" t="str">
        <f>IF(OR(ISTEXT(C42),J15=0,C42=0),"",0.1*C42/((0.3333*J14)+(J15)))</f>
        <v/>
      </c>
      <c r="K52" s="237" t="str">
        <f>IF(OR(ISTEXT(D42),K15=0,D42=0),"",0.1*D42/((0.3333*K14)+(K15)))</f>
        <v/>
      </c>
      <c r="L52" s="237" t="str">
        <f>IF(OR(ISTEXT(E42),L15=0,E42=0),"",0.1*E42/((0.3333*L14)+(L15)))</f>
        <v/>
      </c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</row>
    <row r="53" spans="1:26" ht="9.9" customHeight="1" x14ac:dyDescent="0.25">
      <c r="A53" s="239" t="s">
        <v>5</v>
      </c>
      <c r="B53" s="240" t="s">
        <v>5</v>
      </c>
      <c r="C53" s="241" t="s">
        <v>5</v>
      </c>
      <c r="D53" s="99"/>
      <c r="E53" s="242" t="s">
        <v>5</v>
      </c>
    </row>
    <row r="54" spans="1:26" ht="15" customHeight="1" x14ac:dyDescent="0.25">
      <c r="A54" s="103"/>
      <c r="B54" s="103"/>
      <c r="C54" s="103"/>
      <c r="D54" s="103"/>
      <c r="E54" s="103"/>
    </row>
    <row r="55" spans="1:26" ht="15" customHeight="1" x14ac:dyDescent="0.25">
      <c r="A55" s="243" t="s">
        <v>90</v>
      </c>
      <c r="B55" s="103"/>
      <c r="C55" s="103"/>
      <c r="D55" s="103"/>
      <c r="E55" s="103"/>
    </row>
    <row r="56" spans="1:26" ht="15" customHeight="1" x14ac:dyDescent="0.25">
      <c r="A56" s="103"/>
      <c r="B56" s="103"/>
      <c r="C56" s="103"/>
      <c r="D56" s="103"/>
      <c r="E56" s="103"/>
    </row>
    <row r="57" spans="1:26" ht="15" customHeight="1" x14ac:dyDescent="0.25">
      <c r="A57" s="103"/>
      <c r="B57" s="103"/>
      <c r="C57" s="103"/>
      <c r="D57" s="103"/>
      <c r="E57" s="103"/>
    </row>
    <row r="58" spans="1:26" ht="15" customHeight="1" x14ac:dyDescent="0.25">
      <c r="A58" s="103"/>
      <c r="B58" s="103"/>
      <c r="C58" s="103"/>
      <c r="D58" s="103"/>
      <c r="E58" s="103"/>
    </row>
    <row r="59" spans="1:26" ht="15" customHeight="1" x14ac:dyDescent="0.25">
      <c r="A59" s="103"/>
      <c r="B59" s="103"/>
      <c r="C59" s="103"/>
      <c r="D59" s="103"/>
      <c r="E59" s="103"/>
    </row>
    <row r="60" spans="1:26" ht="15" customHeight="1" x14ac:dyDescent="0.2"/>
    <row r="61" spans="1:26" ht="15" customHeight="1" x14ac:dyDescent="0.2"/>
    <row r="62" spans="1:26" ht="15" customHeight="1" x14ac:dyDescent="0.2"/>
    <row r="63" spans="1:26" ht="15" customHeight="1" x14ac:dyDescent="0.2"/>
    <row r="64" spans="1:26" ht="15" customHeight="1" x14ac:dyDescent="0.2"/>
    <row r="65" ht="15" customHeight="1" x14ac:dyDescent="0.2"/>
    <row r="66" ht="15" customHeight="1" x14ac:dyDescent="0.2"/>
    <row r="67" ht="12.6" customHeight="1" x14ac:dyDescent="0.2"/>
    <row r="68" ht="12.6" customHeight="1" x14ac:dyDescent="0.2"/>
    <row r="69" ht="12.6" customHeight="1" x14ac:dyDescent="0.2"/>
    <row r="70" ht="12.6" customHeight="1" x14ac:dyDescent="0.2"/>
    <row r="71" ht="12.6" customHeight="1" x14ac:dyDescent="0.2"/>
    <row r="72" ht="12.6" customHeight="1" x14ac:dyDescent="0.2"/>
    <row r="73" ht="12.6" customHeight="1" x14ac:dyDescent="0.2"/>
    <row r="74" ht="12.6" customHeight="1" x14ac:dyDescent="0.2"/>
    <row r="75" ht="12.6" customHeight="1" x14ac:dyDescent="0.2"/>
    <row r="76" ht="12.6" customHeight="1" x14ac:dyDescent="0.2"/>
    <row r="77" ht="12.6" customHeight="1" x14ac:dyDescent="0.2"/>
    <row r="78" ht="12.6" customHeight="1" x14ac:dyDescent="0.2"/>
    <row r="79" ht="12.6" customHeight="1" x14ac:dyDescent="0.2"/>
    <row r="80" ht="12.6" customHeight="1" x14ac:dyDescent="0.2"/>
    <row r="81" ht="12.6" customHeight="1" x14ac:dyDescent="0.2"/>
    <row r="82" ht="12.6" customHeight="1" x14ac:dyDescent="0.2"/>
  </sheetData>
  <sheetProtection password="C13C" sheet="1" objects="1"/>
  <pageMargins left="0.70866141732283472" right="0" top="0.39370078740157483" bottom="0" header="0.4921259845" footer="0.4921259845"/>
  <pageSetup paperSize="9" orientation="portrait" horizontalDpi="4294967292" verticalDpi="4294967292" copies="0"/>
  <headerFooter alignWithMargins="0">
    <oddFooter>&amp;L&amp;"MS Sans Serif"&amp;8Zusammenfassung Energiesysteme&amp;C&amp;"MS Sans Serif"&amp;8   2  &amp;R&amp;"MS Sans Serif"&amp;8&amp;D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workbookViewId="0">
      <selection activeCell="B4" sqref="B4"/>
    </sheetView>
  </sheetViews>
  <sheetFormatPr baseColWidth="10" defaultColWidth="11.44140625" defaultRowHeight="12.9" customHeight="1" x14ac:dyDescent="0.25"/>
  <cols>
    <col min="1" max="1" width="0.33203125" style="426" customWidth="1"/>
    <col min="2" max="2" width="16.6640625" style="93" customWidth="1"/>
    <col min="3" max="3" width="9.6640625" style="4" customWidth="1"/>
    <col min="4" max="4" width="14.6640625" style="93" customWidth="1"/>
    <col min="5" max="5" width="15.6640625" style="59" customWidth="1"/>
    <col min="6" max="6" width="9.6640625" style="59" customWidth="1"/>
    <col min="7" max="7" width="14.6640625" style="93" customWidth="1"/>
    <col min="8" max="8" width="25.6640625" style="56" customWidth="1"/>
    <col min="9" max="10" width="15.6640625" style="56" customWidth="1"/>
    <col min="11" max="11" width="15.6640625" style="57" customWidth="1"/>
    <col min="12" max="13" width="15.6640625" style="56" customWidth="1"/>
    <col min="14" max="26" width="11.44140625" style="46"/>
    <col min="27" max="28" width="11.44140625" style="4"/>
    <col min="29" max="16384" width="11.44140625" style="59"/>
  </cols>
  <sheetData>
    <row r="1" spans="1:28" s="4" customFormat="1" ht="15" customHeight="1" x14ac:dyDescent="0.25">
      <c r="A1" s="245"/>
      <c r="B1" s="2" t="str">
        <f>Titelblatt!$D$12</f>
        <v xml:space="preserve">  </v>
      </c>
      <c r="C1" s="2"/>
      <c r="D1" s="2"/>
      <c r="E1" s="246"/>
      <c r="F1" s="2"/>
      <c r="G1" s="247" t="str">
        <f>Titelblatt!$D$9</f>
        <v xml:space="preserve"> </v>
      </c>
      <c r="H1" s="46"/>
      <c r="I1" s="46"/>
      <c r="J1" s="46"/>
      <c r="K1" s="248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8" s="4" customFormat="1" ht="2.1" customHeight="1" x14ac:dyDescent="0.25">
      <c r="A2" s="39"/>
      <c r="B2" s="44"/>
      <c r="C2" s="44"/>
      <c r="D2" s="44"/>
      <c r="E2" s="44"/>
      <c r="F2" s="44"/>
      <c r="G2" s="44"/>
      <c r="H2" s="46"/>
      <c r="I2" s="46"/>
      <c r="J2" s="46"/>
      <c r="K2" s="248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8" ht="9.9" customHeight="1" x14ac:dyDescent="0.35">
      <c r="A3" s="52"/>
      <c r="B3" s="249"/>
      <c r="C3" s="2"/>
      <c r="D3" s="25"/>
      <c r="E3" s="23"/>
      <c r="F3" s="23"/>
      <c r="G3" s="25"/>
    </row>
    <row r="4" spans="1:28" s="259" customFormat="1" ht="18.600000000000001" x14ac:dyDescent="0.35">
      <c r="A4" s="250" t="s">
        <v>91</v>
      </c>
      <c r="B4" s="251"/>
      <c r="C4" s="252" t="str">
        <f>'Zusammenfassung Energiesysteme'!$B$9</f>
        <v xml:space="preserve"> </v>
      </c>
      <c r="D4" s="253"/>
      <c r="E4" s="254"/>
      <c r="F4" s="255"/>
      <c r="G4" s="255"/>
      <c r="H4" s="256"/>
      <c r="I4" s="256"/>
      <c r="J4" s="257" t="s">
        <v>5</v>
      </c>
      <c r="K4" s="258"/>
      <c r="L4" s="46"/>
      <c r="M4" s="25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"/>
      <c r="AB4" s="4"/>
    </row>
    <row r="5" spans="1:28" s="266" customFormat="1" ht="10.5" customHeight="1" x14ac:dyDescent="0.25">
      <c r="A5" s="260"/>
      <c r="B5" s="261"/>
      <c r="C5" s="262"/>
      <c r="D5" s="20"/>
      <c r="E5" s="20"/>
      <c r="F5" s="246"/>
      <c r="G5" s="246"/>
      <c r="H5" s="263"/>
      <c r="I5" s="264" t="s">
        <v>5</v>
      </c>
      <c r="J5" s="265" t="s">
        <v>5</v>
      </c>
      <c r="K5" s="248"/>
      <c r="L5" s="46"/>
      <c r="M5" s="263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"/>
      <c r="AB5" s="4"/>
    </row>
    <row r="6" spans="1:28" ht="15.6" x14ac:dyDescent="0.35">
      <c r="A6" s="267" t="s">
        <v>92</v>
      </c>
      <c r="B6" s="246"/>
      <c r="C6" s="2"/>
      <c r="D6" s="246"/>
      <c r="E6" s="268" t="s">
        <v>93</v>
      </c>
      <c r="F6" s="269">
        <f>IF(ISTEXT(Titelblatt!$F$31),"???",(Titelblatt!$F$31))</f>
        <v>2.5</v>
      </c>
      <c r="G6" s="270" t="s">
        <v>5</v>
      </c>
      <c r="H6" s="271" t="s">
        <v>5</v>
      </c>
      <c r="J6" s="272">
        <f>$F$6/100</f>
        <v>2.5000000000000001E-2</v>
      </c>
      <c r="K6" s="248"/>
    </row>
    <row r="7" spans="1:28" ht="3.9" customHeight="1" thickBot="1" x14ac:dyDescent="0.3">
      <c r="A7" s="25"/>
      <c r="B7" s="25"/>
      <c r="C7" s="2"/>
      <c r="D7" s="25"/>
      <c r="E7" s="23"/>
      <c r="F7" s="23"/>
      <c r="G7" s="25"/>
    </row>
    <row r="8" spans="1:28" s="281" customFormat="1" ht="10.5" customHeight="1" x14ac:dyDescent="0.25">
      <c r="A8" s="273"/>
      <c r="B8" s="274" t="s">
        <v>94</v>
      </c>
      <c r="C8" s="275" t="s">
        <v>5</v>
      </c>
      <c r="D8" s="276" t="s">
        <v>95</v>
      </c>
      <c r="E8" s="276" t="s">
        <v>96</v>
      </c>
      <c r="F8" s="276" t="s">
        <v>97</v>
      </c>
      <c r="G8" s="277" t="s">
        <v>98</v>
      </c>
      <c r="H8" s="264"/>
      <c r="I8" s="278" t="s">
        <v>99</v>
      </c>
      <c r="J8" s="278" t="s">
        <v>100</v>
      </c>
      <c r="K8" s="279" t="s">
        <v>101</v>
      </c>
      <c r="L8" s="264"/>
      <c r="M8" s="280" t="s">
        <v>102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"/>
      <c r="AB8" s="4"/>
    </row>
    <row r="9" spans="1:28" s="281" customFormat="1" ht="10.5" customHeight="1" x14ac:dyDescent="0.25">
      <c r="A9" s="282"/>
      <c r="B9" s="283"/>
      <c r="C9" s="284"/>
      <c r="D9" s="285" t="s">
        <v>103</v>
      </c>
      <c r="E9" s="285" t="s">
        <v>104</v>
      </c>
      <c r="F9" s="285" t="s">
        <v>105</v>
      </c>
      <c r="G9" s="286" t="s">
        <v>106</v>
      </c>
      <c r="H9" s="264"/>
      <c r="I9" s="278" t="s">
        <v>106</v>
      </c>
      <c r="J9" s="287"/>
      <c r="K9" s="288"/>
      <c r="L9" s="279" t="s">
        <v>5</v>
      </c>
      <c r="M9" s="280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"/>
      <c r="AB9" s="4"/>
    </row>
    <row r="10" spans="1:28" s="281" customFormat="1" ht="10.5" customHeight="1" x14ac:dyDescent="0.25">
      <c r="A10" s="289"/>
      <c r="B10" s="290" t="s">
        <v>5</v>
      </c>
      <c r="C10" s="291"/>
      <c r="D10" s="292" t="s">
        <v>5</v>
      </c>
      <c r="E10" s="293" t="s">
        <v>5</v>
      </c>
      <c r="F10" s="294" t="str">
        <f t="shared" ref="F10:F19" si="0">$J10</f>
        <v/>
      </c>
      <c r="G10" s="295" t="str">
        <f t="shared" ref="G10:G19" si="1">$I10</f>
        <v/>
      </c>
      <c r="H10" s="264"/>
      <c r="I10" s="296" t="str">
        <f t="shared" ref="I10:I19" si="2">IF(OR(ISTEXT($D10),ISTEXT($E10),$D10=0,$E10=0),"",ROUND($D10*$F10/100,-1))</f>
        <v/>
      </c>
      <c r="J10" s="297" t="str">
        <f t="shared" ref="J10:J19" si="3">IF(OR(ISTEXT($E10),$E10=0),"",(-PMT(($J$6),$E10,1))*100)</f>
        <v/>
      </c>
      <c r="K10" s="298">
        <f t="shared" ref="K10:K19" si="4">IF(OR(ISTEXT($D10),ISTEXT($E10),$D10=0,$E10=0),0,$D10*$E10)</f>
        <v>0</v>
      </c>
      <c r="L10" s="287"/>
      <c r="M10" s="280">
        <f t="shared" ref="M10:M19" si="5">IF(OR(ISTEXT(E10),(E10=0)),0,D10)</f>
        <v>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"/>
      <c r="AB10" s="4"/>
    </row>
    <row r="11" spans="1:28" s="281" customFormat="1" ht="10.5" customHeight="1" x14ac:dyDescent="0.25">
      <c r="A11" s="289"/>
      <c r="B11" s="290" t="s">
        <v>5</v>
      </c>
      <c r="C11" s="291"/>
      <c r="D11" s="292" t="s">
        <v>5</v>
      </c>
      <c r="E11" s="293"/>
      <c r="F11" s="294" t="str">
        <f t="shared" si="0"/>
        <v/>
      </c>
      <c r="G11" s="295" t="str">
        <f t="shared" si="1"/>
        <v/>
      </c>
      <c r="H11" s="264"/>
      <c r="I11" s="296" t="str">
        <f t="shared" si="2"/>
        <v/>
      </c>
      <c r="J11" s="297" t="str">
        <f t="shared" si="3"/>
        <v/>
      </c>
      <c r="K11" s="298">
        <f t="shared" si="4"/>
        <v>0</v>
      </c>
      <c r="L11" s="287"/>
      <c r="M11" s="280">
        <f t="shared" si="5"/>
        <v>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"/>
      <c r="AB11" s="4"/>
    </row>
    <row r="12" spans="1:28" s="281" customFormat="1" ht="10.5" customHeight="1" x14ac:dyDescent="0.25">
      <c r="A12" s="289"/>
      <c r="B12" s="290" t="s">
        <v>5</v>
      </c>
      <c r="C12" s="291"/>
      <c r="D12" s="292" t="s">
        <v>5</v>
      </c>
      <c r="E12" s="293"/>
      <c r="F12" s="294" t="str">
        <f t="shared" si="0"/>
        <v/>
      </c>
      <c r="G12" s="295" t="str">
        <f t="shared" si="1"/>
        <v/>
      </c>
      <c r="H12" s="264"/>
      <c r="I12" s="296" t="str">
        <f t="shared" si="2"/>
        <v/>
      </c>
      <c r="J12" s="297" t="str">
        <f t="shared" si="3"/>
        <v/>
      </c>
      <c r="K12" s="298">
        <f t="shared" si="4"/>
        <v>0</v>
      </c>
      <c r="L12" s="287"/>
      <c r="M12" s="280">
        <f t="shared" si="5"/>
        <v>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"/>
      <c r="AB12" s="4"/>
    </row>
    <row r="13" spans="1:28" s="281" customFormat="1" ht="10.5" customHeight="1" x14ac:dyDescent="0.25">
      <c r="A13" s="289"/>
      <c r="B13" s="290" t="s">
        <v>5</v>
      </c>
      <c r="C13" s="291"/>
      <c r="D13" s="292" t="s">
        <v>5</v>
      </c>
      <c r="E13" s="293"/>
      <c r="F13" s="294" t="str">
        <f t="shared" si="0"/>
        <v/>
      </c>
      <c r="G13" s="295" t="str">
        <f t="shared" si="1"/>
        <v/>
      </c>
      <c r="H13" s="264"/>
      <c r="I13" s="296" t="str">
        <f t="shared" si="2"/>
        <v/>
      </c>
      <c r="J13" s="297" t="str">
        <f t="shared" si="3"/>
        <v/>
      </c>
      <c r="K13" s="298">
        <f t="shared" si="4"/>
        <v>0</v>
      </c>
      <c r="L13" s="287"/>
      <c r="M13" s="280">
        <f t="shared" si="5"/>
        <v>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"/>
      <c r="AB13" s="4"/>
    </row>
    <row r="14" spans="1:28" s="281" customFormat="1" ht="10.5" customHeight="1" x14ac:dyDescent="0.25">
      <c r="A14" s="289"/>
      <c r="B14" s="290" t="s">
        <v>5</v>
      </c>
      <c r="C14" s="291"/>
      <c r="D14" s="292" t="s">
        <v>5</v>
      </c>
      <c r="E14" s="293"/>
      <c r="F14" s="294" t="str">
        <f t="shared" si="0"/>
        <v/>
      </c>
      <c r="G14" s="295" t="str">
        <f t="shared" si="1"/>
        <v/>
      </c>
      <c r="H14" s="264"/>
      <c r="I14" s="296" t="str">
        <f t="shared" si="2"/>
        <v/>
      </c>
      <c r="J14" s="297" t="str">
        <f t="shared" si="3"/>
        <v/>
      </c>
      <c r="K14" s="298">
        <f t="shared" si="4"/>
        <v>0</v>
      </c>
      <c r="L14" s="287"/>
      <c r="M14" s="280">
        <f t="shared" si="5"/>
        <v>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"/>
      <c r="AB14" s="4"/>
    </row>
    <row r="15" spans="1:28" s="281" customFormat="1" ht="10.5" customHeight="1" x14ac:dyDescent="0.25">
      <c r="A15" s="289"/>
      <c r="B15" s="290" t="s">
        <v>5</v>
      </c>
      <c r="C15" s="291"/>
      <c r="D15" s="292" t="s">
        <v>5</v>
      </c>
      <c r="E15" s="293"/>
      <c r="F15" s="294" t="str">
        <f t="shared" si="0"/>
        <v/>
      </c>
      <c r="G15" s="295" t="str">
        <f t="shared" si="1"/>
        <v/>
      </c>
      <c r="H15" s="264"/>
      <c r="I15" s="296" t="str">
        <f t="shared" si="2"/>
        <v/>
      </c>
      <c r="J15" s="297" t="str">
        <f t="shared" si="3"/>
        <v/>
      </c>
      <c r="K15" s="298">
        <f t="shared" si="4"/>
        <v>0</v>
      </c>
      <c r="L15" s="287"/>
      <c r="M15" s="280">
        <f t="shared" si="5"/>
        <v>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"/>
      <c r="AB15" s="4"/>
    </row>
    <row r="16" spans="1:28" s="281" customFormat="1" ht="10.5" customHeight="1" x14ac:dyDescent="0.25">
      <c r="A16" s="289"/>
      <c r="B16" s="290" t="s">
        <v>5</v>
      </c>
      <c r="C16" s="291"/>
      <c r="D16" s="292" t="s">
        <v>5</v>
      </c>
      <c r="E16" s="293"/>
      <c r="F16" s="294" t="str">
        <f t="shared" si="0"/>
        <v/>
      </c>
      <c r="G16" s="295" t="str">
        <f t="shared" si="1"/>
        <v/>
      </c>
      <c r="H16" s="264"/>
      <c r="I16" s="296" t="str">
        <f t="shared" si="2"/>
        <v/>
      </c>
      <c r="J16" s="297" t="str">
        <f t="shared" si="3"/>
        <v/>
      </c>
      <c r="K16" s="298">
        <f t="shared" si="4"/>
        <v>0</v>
      </c>
      <c r="L16" s="287"/>
      <c r="M16" s="280">
        <f t="shared" si="5"/>
        <v>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"/>
      <c r="AB16" s="4"/>
    </row>
    <row r="17" spans="1:28" s="281" customFormat="1" ht="10.5" customHeight="1" x14ac:dyDescent="0.25">
      <c r="A17" s="289"/>
      <c r="B17" s="290" t="s">
        <v>5</v>
      </c>
      <c r="C17" s="291"/>
      <c r="D17" s="292" t="s">
        <v>5</v>
      </c>
      <c r="E17" s="293"/>
      <c r="F17" s="294" t="str">
        <f t="shared" si="0"/>
        <v/>
      </c>
      <c r="G17" s="295" t="str">
        <f t="shared" si="1"/>
        <v/>
      </c>
      <c r="H17" s="264"/>
      <c r="I17" s="296" t="str">
        <f t="shared" si="2"/>
        <v/>
      </c>
      <c r="J17" s="297" t="str">
        <f t="shared" si="3"/>
        <v/>
      </c>
      <c r="K17" s="298">
        <f t="shared" si="4"/>
        <v>0</v>
      </c>
      <c r="L17" s="287"/>
      <c r="M17" s="280">
        <f t="shared" si="5"/>
        <v>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"/>
      <c r="AB17" s="4"/>
    </row>
    <row r="18" spans="1:28" s="281" customFormat="1" ht="10.5" customHeight="1" x14ac:dyDescent="0.25">
      <c r="A18" s="289"/>
      <c r="B18" s="290"/>
      <c r="C18" s="291"/>
      <c r="D18" s="292" t="s">
        <v>5</v>
      </c>
      <c r="E18" s="293"/>
      <c r="F18" s="294" t="str">
        <f t="shared" si="0"/>
        <v/>
      </c>
      <c r="G18" s="295" t="str">
        <f t="shared" si="1"/>
        <v/>
      </c>
      <c r="H18" s="264"/>
      <c r="I18" s="296" t="str">
        <f t="shared" si="2"/>
        <v/>
      </c>
      <c r="J18" s="297" t="str">
        <f t="shared" si="3"/>
        <v/>
      </c>
      <c r="K18" s="298">
        <f t="shared" si="4"/>
        <v>0</v>
      </c>
      <c r="L18" s="287"/>
      <c r="M18" s="280">
        <f t="shared" si="5"/>
        <v>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"/>
      <c r="AB18" s="4"/>
    </row>
    <row r="19" spans="1:28" s="281" customFormat="1" ht="10.5" customHeight="1" thickBot="1" x14ac:dyDescent="0.3">
      <c r="A19" s="289"/>
      <c r="B19" s="299" t="s">
        <v>107</v>
      </c>
      <c r="C19" s="300" t="str">
        <f>$N19</f>
        <v/>
      </c>
      <c r="D19" s="301" t="s">
        <v>5</v>
      </c>
      <c r="E19" s="302" t="s">
        <v>5</v>
      </c>
      <c r="F19" s="303" t="str">
        <f t="shared" si="0"/>
        <v/>
      </c>
      <c r="G19" s="304" t="str">
        <f t="shared" si="1"/>
        <v/>
      </c>
      <c r="H19" s="264"/>
      <c r="I19" s="296" t="str">
        <f t="shared" si="2"/>
        <v/>
      </c>
      <c r="J19" s="297" t="str">
        <f t="shared" si="3"/>
        <v/>
      </c>
      <c r="K19" s="298">
        <f t="shared" si="4"/>
        <v>0</v>
      </c>
      <c r="L19" s="287"/>
      <c r="M19" s="280">
        <f t="shared" si="5"/>
        <v>0</v>
      </c>
      <c r="N19" s="305" t="str">
        <f>IF(ISTEXT($D19),"",IF(($D19&gt;0),$D19*100/$D20,""))</f>
        <v/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"/>
      <c r="AB19" s="4"/>
    </row>
    <row r="20" spans="1:28" s="281" customFormat="1" ht="14.1" customHeight="1" thickBot="1" x14ac:dyDescent="0.3">
      <c r="A20" s="306"/>
      <c r="B20" s="307" t="s">
        <v>30</v>
      </c>
      <c r="C20" s="308" t="s">
        <v>5</v>
      </c>
      <c r="D20" s="309">
        <f>ROUND(SUM(D10:D19),-2)</f>
        <v>0</v>
      </c>
      <c r="E20" s="310" t="str">
        <f>IF(($L$20=0),"",$L$20)</f>
        <v/>
      </c>
      <c r="F20" s="311" t="s">
        <v>5</v>
      </c>
      <c r="G20" s="312">
        <f>ROUND(SUM(G10:G19),-1)</f>
        <v>0</v>
      </c>
      <c r="H20" s="264"/>
      <c r="I20" s="264"/>
      <c r="J20" s="264"/>
      <c r="K20" s="298">
        <f>SUM(K10:K19)</f>
        <v>0</v>
      </c>
      <c r="L20" s="313">
        <f>IF(OR(ISTEXT($D20),ISTEXT($K20),$D20=0,$K20=0),0,$K20/$M20)</f>
        <v>0</v>
      </c>
      <c r="M20" s="280">
        <f>SUM(M10:M19)</f>
        <v>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"/>
      <c r="AB20" s="4"/>
    </row>
    <row r="21" spans="1:28" ht="16.5" customHeight="1" x14ac:dyDescent="0.25">
      <c r="A21" s="314"/>
      <c r="B21" s="25" t="s">
        <v>5</v>
      </c>
      <c r="C21" s="315"/>
      <c r="D21" s="25"/>
      <c r="E21" s="23"/>
      <c r="F21" s="23"/>
      <c r="G21" s="25"/>
    </row>
    <row r="22" spans="1:28" ht="15.6" x14ac:dyDescent="0.35">
      <c r="A22" s="267" t="s">
        <v>108</v>
      </c>
      <c r="B22" s="246"/>
      <c r="C22" s="2"/>
      <c r="D22" s="25"/>
      <c r="E22" s="23"/>
      <c r="F22" s="246"/>
      <c r="G22" s="25"/>
    </row>
    <row r="23" spans="1:28" ht="3.9" customHeight="1" thickBot="1" x14ac:dyDescent="0.3">
      <c r="A23" s="25"/>
      <c r="B23" s="25"/>
      <c r="C23" s="2"/>
      <c r="D23" s="25"/>
      <c r="E23" s="23"/>
      <c r="F23" s="23"/>
      <c r="G23" s="25"/>
    </row>
    <row r="24" spans="1:28" s="281" customFormat="1" ht="10.5" customHeight="1" x14ac:dyDescent="0.25">
      <c r="A24" s="273"/>
      <c r="B24" s="274" t="s">
        <v>94</v>
      </c>
      <c r="C24" s="316" t="s">
        <v>5</v>
      </c>
      <c r="D24" s="276" t="s">
        <v>109</v>
      </c>
      <c r="E24" s="317" t="s">
        <v>110</v>
      </c>
      <c r="F24" s="318"/>
      <c r="G24" s="277" t="s">
        <v>98</v>
      </c>
      <c r="H24" s="264" t="s">
        <v>5</v>
      </c>
      <c r="I24" s="264"/>
      <c r="J24" s="264"/>
      <c r="K24" s="278"/>
      <c r="L24" s="264"/>
      <c r="M24" s="264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"/>
      <c r="AB24" s="4"/>
    </row>
    <row r="25" spans="1:28" s="281" customFormat="1" ht="10.5" customHeight="1" x14ac:dyDescent="0.25">
      <c r="A25" s="282"/>
      <c r="B25" s="283"/>
      <c r="C25" s="319"/>
      <c r="D25" s="283" t="s">
        <v>111</v>
      </c>
      <c r="E25" s="320" t="s">
        <v>112</v>
      </c>
      <c r="F25" s="321" t="s">
        <v>113</v>
      </c>
      <c r="G25" s="286" t="s">
        <v>106</v>
      </c>
      <c r="H25" s="287"/>
      <c r="I25" s="278" t="s">
        <v>114</v>
      </c>
      <c r="J25" s="278" t="s">
        <v>115</v>
      </c>
      <c r="K25" s="278" t="s">
        <v>116</v>
      </c>
      <c r="L25" s="264" t="s">
        <v>117</v>
      </c>
      <c r="M25" s="264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"/>
      <c r="AB25" s="4"/>
    </row>
    <row r="26" spans="1:28" s="281" customFormat="1" ht="10.5" customHeight="1" x14ac:dyDescent="0.25">
      <c r="A26" s="289"/>
      <c r="B26" s="290" t="s">
        <v>5</v>
      </c>
      <c r="C26" s="291"/>
      <c r="D26" s="292" t="s">
        <v>5</v>
      </c>
      <c r="E26" s="292"/>
      <c r="F26" s="322" t="s">
        <v>5</v>
      </c>
      <c r="G26" s="295" t="str">
        <f t="shared" ref="G26:G33" si="6">$L26</f>
        <v/>
      </c>
      <c r="H26" s="264"/>
      <c r="I26" s="323">
        <f t="shared" ref="I26:I33" si="7">IF(ISTEXT($D26),0,$D26)</f>
        <v>0</v>
      </c>
      <c r="J26" s="323">
        <f t="shared" ref="J26:J33" si="8">IF(ISTEXT($E26),0,$E26)</f>
        <v>0</v>
      </c>
      <c r="K26" s="324">
        <f t="shared" ref="K26:K33" si="9">IF(ISTEXT($F26),0,$F26)</f>
        <v>0</v>
      </c>
      <c r="L26" s="323" t="str">
        <f t="shared" ref="L26:L33" si="10">IF(AND($I26&gt;0,$K26&gt;0),ROUND(($I26*$K26/100)+$J26,-1),IF($J26=0,"",ROUND($J26,-1)))</f>
        <v/>
      </c>
      <c r="M26" s="264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"/>
      <c r="AB26" s="4"/>
    </row>
    <row r="27" spans="1:28" s="281" customFormat="1" ht="10.5" customHeight="1" x14ac:dyDescent="0.25">
      <c r="A27" s="289"/>
      <c r="B27" s="290" t="s">
        <v>5</v>
      </c>
      <c r="C27" s="291"/>
      <c r="D27" s="292" t="s">
        <v>5</v>
      </c>
      <c r="E27" s="292"/>
      <c r="F27" s="322" t="s">
        <v>5</v>
      </c>
      <c r="G27" s="295" t="str">
        <f t="shared" si="6"/>
        <v/>
      </c>
      <c r="H27" s="264"/>
      <c r="I27" s="323">
        <f t="shared" si="7"/>
        <v>0</v>
      </c>
      <c r="J27" s="323">
        <f t="shared" si="8"/>
        <v>0</v>
      </c>
      <c r="K27" s="324">
        <f t="shared" si="9"/>
        <v>0</v>
      </c>
      <c r="L27" s="323" t="str">
        <f t="shared" si="10"/>
        <v/>
      </c>
      <c r="M27" s="264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"/>
      <c r="AB27" s="4"/>
    </row>
    <row r="28" spans="1:28" s="281" customFormat="1" ht="10.5" customHeight="1" x14ac:dyDescent="0.25">
      <c r="A28" s="289"/>
      <c r="B28" s="290" t="s">
        <v>5</v>
      </c>
      <c r="C28" s="291"/>
      <c r="D28" s="292" t="s">
        <v>5</v>
      </c>
      <c r="E28" s="292"/>
      <c r="F28" s="322" t="s">
        <v>5</v>
      </c>
      <c r="G28" s="295" t="str">
        <f t="shared" si="6"/>
        <v/>
      </c>
      <c r="H28" s="264"/>
      <c r="I28" s="323">
        <f t="shared" si="7"/>
        <v>0</v>
      </c>
      <c r="J28" s="323">
        <f t="shared" si="8"/>
        <v>0</v>
      </c>
      <c r="K28" s="324">
        <f t="shared" si="9"/>
        <v>0</v>
      </c>
      <c r="L28" s="323" t="str">
        <f t="shared" si="10"/>
        <v/>
      </c>
      <c r="M28" s="264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"/>
      <c r="AB28" s="4"/>
    </row>
    <row r="29" spans="1:28" s="281" customFormat="1" ht="10.5" customHeight="1" x14ac:dyDescent="0.25">
      <c r="A29" s="289"/>
      <c r="B29" s="290" t="s">
        <v>5</v>
      </c>
      <c r="C29" s="325"/>
      <c r="D29" s="292" t="s">
        <v>5</v>
      </c>
      <c r="E29" s="292"/>
      <c r="F29" s="322" t="s">
        <v>5</v>
      </c>
      <c r="G29" s="295" t="str">
        <f t="shared" si="6"/>
        <v/>
      </c>
      <c r="H29" s="264"/>
      <c r="I29" s="323">
        <f t="shared" si="7"/>
        <v>0</v>
      </c>
      <c r="J29" s="323">
        <f t="shared" si="8"/>
        <v>0</v>
      </c>
      <c r="K29" s="324">
        <f t="shared" si="9"/>
        <v>0</v>
      </c>
      <c r="L29" s="323" t="str">
        <f t="shared" si="10"/>
        <v/>
      </c>
      <c r="M29" s="264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"/>
      <c r="AB29" s="4"/>
    </row>
    <row r="30" spans="1:28" s="281" customFormat="1" ht="10.5" customHeight="1" x14ac:dyDescent="0.25">
      <c r="A30" s="289"/>
      <c r="B30" s="290" t="s">
        <v>5</v>
      </c>
      <c r="C30" s="291"/>
      <c r="D30" s="292" t="s">
        <v>5</v>
      </c>
      <c r="E30" s="292"/>
      <c r="F30" s="322" t="s">
        <v>5</v>
      </c>
      <c r="G30" s="295" t="str">
        <f t="shared" si="6"/>
        <v/>
      </c>
      <c r="H30" s="264"/>
      <c r="I30" s="323">
        <f t="shared" si="7"/>
        <v>0</v>
      </c>
      <c r="J30" s="323">
        <f t="shared" si="8"/>
        <v>0</v>
      </c>
      <c r="K30" s="324">
        <f t="shared" si="9"/>
        <v>0</v>
      </c>
      <c r="L30" s="323" t="str">
        <f t="shared" si="10"/>
        <v/>
      </c>
      <c r="M30" s="264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"/>
      <c r="AB30" s="4"/>
    </row>
    <row r="31" spans="1:28" s="281" customFormat="1" ht="10.5" customHeight="1" x14ac:dyDescent="0.25">
      <c r="A31" s="289"/>
      <c r="B31" s="290" t="s">
        <v>5</v>
      </c>
      <c r="C31" s="325"/>
      <c r="D31" s="292" t="s">
        <v>5</v>
      </c>
      <c r="E31" s="292"/>
      <c r="F31" s="322" t="s">
        <v>5</v>
      </c>
      <c r="G31" s="295" t="str">
        <f t="shared" si="6"/>
        <v/>
      </c>
      <c r="H31" s="264"/>
      <c r="I31" s="323">
        <f t="shared" si="7"/>
        <v>0</v>
      </c>
      <c r="J31" s="323">
        <f t="shared" si="8"/>
        <v>0</v>
      </c>
      <c r="K31" s="324">
        <f t="shared" si="9"/>
        <v>0</v>
      </c>
      <c r="L31" s="323" t="str">
        <f t="shared" si="10"/>
        <v/>
      </c>
      <c r="M31" s="264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"/>
      <c r="AB31" s="4"/>
    </row>
    <row r="32" spans="1:28" s="281" customFormat="1" ht="10.5" customHeight="1" x14ac:dyDescent="0.25">
      <c r="A32" s="289"/>
      <c r="B32" s="290" t="s">
        <v>5</v>
      </c>
      <c r="C32" s="325"/>
      <c r="D32" s="292" t="s">
        <v>5</v>
      </c>
      <c r="E32" s="292"/>
      <c r="F32" s="322" t="s">
        <v>5</v>
      </c>
      <c r="G32" s="295" t="str">
        <f t="shared" si="6"/>
        <v/>
      </c>
      <c r="H32" s="264"/>
      <c r="I32" s="323">
        <f t="shared" si="7"/>
        <v>0</v>
      </c>
      <c r="J32" s="323">
        <f t="shared" si="8"/>
        <v>0</v>
      </c>
      <c r="K32" s="324">
        <f t="shared" si="9"/>
        <v>0</v>
      </c>
      <c r="L32" s="323" t="str">
        <f t="shared" si="10"/>
        <v/>
      </c>
      <c r="M32" s="264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"/>
      <c r="AB32" s="4"/>
    </row>
    <row r="33" spans="1:28" s="281" customFormat="1" ht="10.5" customHeight="1" thickBot="1" x14ac:dyDescent="0.3">
      <c r="A33" s="289"/>
      <c r="B33" s="299"/>
      <c r="C33" s="326"/>
      <c r="D33" s="301" t="s">
        <v>5</v>
      </c>
      <c r="E33" s="301"/>
      <c r="F33" s="327" t="s">
        <v>5</v>
      </c>
      <c r="G33" s="304" t="str">
        <f t="shared" si="6"/>
        <v/>
      </c>
      <c r="H33" s="264"/>
      <c r="I33" s="323">
        <f t="shared" si="7"/>
        <v>0</v>
      </c>
      <c r="J33" s="323">
        <f t="shared" si="8"/>
        <v>0</v>
      </c>
      <c r="K33" s="324">
        <f t="shared" si="9"/>
        <v>0</v>
      </c>
      <c r="L33" s="323" t="str">
        <f t="shared" si="10"/>
        <v/>
      </c>
      <c r="M33" s="264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"/>
      <c r="AB33" s="4"/>
    </row>
    <row r="34" spans="1:28" s="281" customFormat="1" ht="14.1" customHeight="1" thickBot="1" x14ac:dyDescent="0.3">
      <c r="A34" s="306"/>
      <c r="B34" s="307" t="s">
        <v>30</v>
      </c>
      <c r="C34" s="328"/>
      <c r="D34" s="329" t="s">
        <v>118</v>
      </c>
      <c r="E34" s="328"/>
      <c r="F34" s="330" t="str">
        <f>IF(OR($G34=0,$D20=0),"",$G34*100/$D20)</f>
        <v/>
      </c>
      <c r="G34" s="312">
        <f>ROUND(SUM(G26:G33),-1)</f>
        <v>0</v>
      </c>
      <c r="H34" s="264"/>
      <c r="I34" s="264"/>
      <c r="J34" s="264"/>
      <c r="K34" s="278"/>
      <c r="L34" s="264"/>
      <c r="M34" s="26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"/>
      <c r="AB34" s="4"/>
    </row>
    <row r="35" spans="1:28" ht="16.5" customHeight="1" x14ac:dyDescent="0.25">
      <c r="A35" s="314"/>
      <c r="B35" s="25"/>
      <c r="C35" s="2"/>
      <c r="D35" s="25"/>
      <c r="E35" s="23"/>
      <c r="F35" s="23"/>
      <c r="G35" s="25"/>
    </row>
    <row r="36" spans="1:28" ht="15.75" customHeight="1" x14ac:dyDescent="0.35">
      <c r="A36" s="267" t="s">
        <v>119</v>
      </c>
      <c r="B36" s="246"/>
      <c r="C36" s="2"/>
      <c r="D36" s="331"/>
      <c r="E36" s="23"/>
      <c r="F36" s="23"/>
      <c r="G36" s="39"/>
    </row>
    <row r="37" spans="1:28" ht="3.9" customHeight="1" thickBot="1" x14ac:dyDescent="0.3">
      <c r="A37" s="25"/>
      <c r="B37" s="332"/>
      <c r="C37" s="333"/>
      <c r="D37" s="332"/>
      <c r="E37" s="332"/>
      <c r="F37" s="332"/>
      <c r="G37" s="332"/>
    </row>
    <row r="38" spans="1:28" s="281" customFormat="1" ht="10.5" customHeight="1" x14ac:dyDescent="0.25">
      <c r="A38" s="273"/>
      <c r="B38" s="274" t="s">
        <v>23</v>
      </c>
      <c r="C38" s="334" t="s">
        <v>120</v>
      </c>
      <c r="D38" s="276" t="s">
        <v>121</v>
      </c>
      <c r="E38" s="335" t="s">
        <v>122</v>
      </c>
      <c r="F38" s="336"/>
      <c r="G38" s="277" t="s">
        <v>98</v>
      </c>
      <c r="H38" s="264" t="s">
        <v>9</v>
      </c>
      <c r="I38" s="278" t="s">
        <v>121</v>
      </c>
      <c r="J38" s="278" t="s">
        <v>123</v>
      </c>
      <c r="K38" s="278" t="s">
        <v>123</v>
      </c>
      <c r="L38" s="278" t="s">
        <v>117</v>
      </c>
      <c r="M38" s="264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"/>
      <c r="AB38" s="4"/>
    </row>
    <row r="39" spans="1:28" s="281" customFormat="1" ht="10.5" customHeight="1" x14ac:dyDescent="0.25">
      <c r="A39" s="282"/>
      <c r="B39" s="337"/>
      <c r="C39" s="285" t="s">
        <v>124</v>
      </c>
      <c r="D39" s="285" t="s">
        <v>125</v>
      </c>
      <c r="E39" s="338"/>
      <c r="F39" s="339"/>
      <c r="G39" s="286" t="s">
        <v>106</v>
      </c>
      <c r="H39" s="264"/>
      <c r="I39" s="287"/>
      <c r="J39" s="264"/>
      <c r="K39" s="278"/>
      <c r="L39" s="264"/>
      <c r="M39" s="264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"/>
      <c r="AB39" s="4"/>
    </row>
    <row r="40" spans="1:28" s="281" customFormat="1" ht="10.5" customHeight="1" x14ac:dyDescent="0.25">
      <c r="A40" s="340"/>
      <c r="B40" s="341" t="s">
        <v>126</v>
      </c>
      <c r="C40" s="342" t="s">
        <v>5</v>
      </c>
      <c r="D40" s="343" t="s">
        <v>127</v>
      </c>
      <c r="E40" s="344" t="s">
        <v>128</v>
      </c>
      <c r="F40" s="345"/>
      <c r="G40" s="346" t="str">
        <f t="shared" ref="G40:G48" si="11">$L40</f>
        <v/>
      </c>
      <c r="H40" s="264"/>
      <c r="I40" s="287"/>
      <c r="J40" s="264"/>
      <c r="K40" s="347" t="str">
        <f>IF(OR(ISTEXT($C40),($C40=0)),"",ROUND($C40,-1))</f>
        <v/>
      </c>
      <c r="L40" s="348" t="str">
        <f>IF(((SUM($I41:I44))=0),$K40,"---            ")</f>
        <v/>
      </c>
      <c r="M40" s="264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"/>
      <c r="AB40" s="4"/>
    </row>
    <row r="41" spans="1:28" s="281" customFormat="1" ht="10.5" customHeight="1" x14ac:dyDescent="0.25">
      <c r="A41" s="289"/>
      <c r="B41" s="349" t="s">
        <v>36</v>
      </c>
      <c r="C41" s="350" t="str">
        <f>$J41</f>
        <v/>
      </c>
      <c r="D41" s="351" t="s">
        <v>5</v>
      </c>
      <c r="E41" s="352">
        <f>Titelblatt!$E$40</f>
        <v>5</v>
      </c>
      <c r="F41" s="353" t="s">
        <v>129</v>
      </c>
      <c r="G41" s="295" t="str">
        <f t="shared" si="11"/>
        <v/>
      </c>
      <c r="H41" s="264"/>
      <c r="I41" s="278">
        <f t="shared" ref="I41:I48" si="12">IF(OR(ISTEXT($D41),$D41=0),0,$D41)</f>
        <v>0</v>
      </c>
      <c r="J41" s="354" t="str">
        <f>IF(OR(ISTEXT($C$40),ISTEXT($D41),($D41=0),($C$40=0)),"",$C$40*$I41/($I$41+$I$42+$I$43+$I$44))</f>
        <v/>
      </c>
      <c r="K41" s="347">
        <f t="shared" ref="K41:K48" si="13">IF(OR(ISTEXT($J41),$J41=0),0,$J41)</f>
        <v>0</v>
      </c>
      <c r="L41" s="348" t="str">
        <f>IF($I41=0,"",ROUND(($I41*$E41/100)+$K41,-1))</f>
        <v/>
      </c>
      <c r="M41" s="264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"/>
      <c r="AB41" s="4"/>
    </row>
    <row r="42" spans="1:28" s="281" customFormat="1" ht="10.5" customHeight="1" x14ac:dyDescent="0.25">
      <c r="A42" s="289"/>
      <c r="B42" s="349" t="s">
        <v>37</v>
      </c>
      <c r="C42" s="355" t="str">
        <f>$J42</f>
        <v/>
      </c>
      <c r="D42" s="351" t="s">
        <v>5</v>
      </c>
      <c r="E42" s="352">
        <f>Titelblatt!$E$41</f>
        <v>5</v>
      </c>
      <c r="F42" s="353" t="s">
        <v>129</v>
      </c>
      <c r="G42" s="295" t="str">
        <f t="shared" si="11"/>
        <v/>
      </c>
      <c r="H42" s="264"/>
      <c r="I42" s="278">
        <f t="shared" si="12"/>
        <v>0</v>
      </c>
      <c r="J42" s="354" t="str">
        <f>IF(OR(ISTEXT($C$40),ISTEXT($D42),($D42=0),($C$40=0)),"",$C$40*$I42/($I$41+$I$42+$I$43+$I$44))</f>
        <v/>
      </c>
      <c r="K42" s="347">
        <f t="shared" si="13"/>
        <v>0</v>
      </c>
      <c r="L42" s="348" t="str">
        <f>IF($I42=0,"",ROUND(($I42*$E42/100)+$K42,-1))</f>
        <v/>
      </c>
      <c r="M42" s="264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"/>
      <c r="AB42" s="4"/>
    </row>
    <row r="43" spans="1:28" s="281" customFormat="1" ht="10.5" customHeight="1" x14ac:dyDescent="0.25">
      <c r="A43" s="289"/>
      <c r="B43" s="349" t="s">
        <v>38</v>
      </c>
      <c r="C43" s="355" t="str">
        <f>$J43</f>
        <v/>
      </c>
      <c r="D43" s="351"/>
      <c r="E43" s="352">
        <f>Titelblatt!$E$42</f>
        <v>5</v>
      </c>
      <c r="F43" s="353" t="s">
        <v>129</v>
      </c>
      <c r="G43" s="295" t="str">
        <f t="shared" si="11"/>
        <v/>
      </c>
      <c r="H43" s="264"/>
      <c r="I43" s="278">
        <f t="shared" si="12"/>
        <v>0</v>
      </c>
      <c r="J43" s="354" t="str">
        <f>IF(OR(ISTEXT($C$40),ISTEXT($D43),($D43=0),($C$40=0)),"",$C$40*$I43/($I$41+$I$42+$I$43+$I$44))</f>
        <v/>
      </c>
      <c r="K43" s="347">
        <f t="shared" si="13"/>
        <v>0</v>
      </c>
      <c r="L43" s="348" t="str">
        <f>IF($I43=0,"",ROUND(($I43*$E43/100)+$K43,-1))</f>
        <v/>
      </c>
      <c r="M43" s="264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"/>
      <c r="AB43" s="4"/>
    </row>
    <row r="44" spans="1:28" s="281" customFormat="1" ht="10.5" customHeight="1" x14ac:dyDescent="0.25">
      <c r="A44" s="289"/>
      <c r="B44" s="349" t="s">
        <v>39</v>
      </c>
      <c r="C44" s="356" t="str">
        <f>$J44</f>
        <v/>
      </c>
      <c r="D44" s="351"/>
      <c r="E44" s="352">
        <f>Titelblatt!$E$43</f>
        <v>5</v>
      </c>
      <c r="F44" s="353" t="s">
        <v>129</v>
      </c>
      <c r="G44" s="295" t="str">
        <f t="shared" si="11"/>
        <v/>
      </c>
      <c r="H44" s="264"/>
      <c r="I44" s="278">
        <f t="shared" si="12"/>
        <v>0</v>
      </c>
      <c r="J44" s="354" t="str">
        <f>IF(OR(ISTEXT($C$40),ISTEXT($D44),($D44=0),($C$40=0)),"",$C$40*$I44/($I$41+$I$42+$I$43+$I$44))</f>
        <v/>
      </c>
      <c r="K44" s="347">
        <f t="shared" si="13"/>
        <v>0</v>
      </c>
      <c r="L44" s="348" t="str">
        <f>IF($I44=0,"",ROUND(($I44*$E44/100)+$K44,-1))</f>
        <v/>
      </c>
      <c r="M44" s="264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"/>
      <c r="AB44" s="4"/>
    </row>
    <row r="45" spans="1:28" s="281" customFormat="1" ht="10.5" customHeight="1" x14ac:dyDescent="0.25">
      <c r="A45" s="289"/>
      <c r="B45" s="357" t="str">
        <f>$B$63</f>
        <v>Heizöl (EL)</v>
      </c>
      <c r="C45" s="358"/>
      <c r="D45" s="351"/>
      <c r="E45" s="352">
        <f>Titelblatt!$E$44</f>
        <v>4.5</v>
      </c>
      <c r="F45" s="353" t="str">
        <f>IF(LEN($B45)&gt;=3,"Rp/kWh"," ")</f>
        <v>Rp/kWh</v>
      </c>
      <c r="G45" s="295" t="str">
        <f t="shared" si="11"/>
        <v/>
      </c>
      <c r="H45" s="264"/>
      <c r="I45" s="278">
        <f t="shared" si="12"/>
        <v>0</v>
      </c>
      <c r="J45" s="354" t="str">
        <f>IF(OR(ISTEXT($C45),($C45=0)),"",$C45)</f>
        <v/>
      </c>
      <c r="K45" s="347">
        <f t="shared" si="13"/>
        <v>0</v>
      </c>
      <c r="L45" s="348" t="str">
        <f>IF(AND($I45=0,$K45=0),"",ROUND(($I45*$E45/100)+$K45,-1))</f>
        <v/>
      </c>
      <c r="M45" s="264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"/>
      <c r="AB45" s="4"/>
    </row>
    <row r="46" spans="1:28" s="281" customFormat="1" ht="10.5" customHeight="1" x14ac:dyDescent="0.25">
      <c r="A46" s="289"/>
      <c r="B46" s="357" t="str">
        <f>$B$64</f>
        <v>Erdgas</v>
      </c>
      <c r="C46" s="358"/>
      <c r="D46" s="351"/>
      <c r="E46" s="352">
        <f>Titelblatt!$E$45</f>
        <v>3</v>
      </c>
      <c r="F46" s="353" t="str">
        <f>IF(LEN($B46)&gt;=3,"Rp/kWh"," ")</f>
        <v>Rp/kWh</v>
      </c>
      <c r="G46" s="295" t="str">
        <f t="shared" si="11"/>
        <v/>
      </c>
      <c r="H46" s="264"/>
      <c r="I46" s="278">
        <f t="shared" si="12"/>
        <v>0</v>
      </c>
      <c r="J46" s="354" t="str">
        <f>IF(OR(ISTEXT($C46),($C46=0)),"",$C46)</f>
        <v/>
      </c>
      <c r="K46" s="347">
        <f t="shared" si="13"/>
        <v>0</v>
      </c>
      <c r="L46" s="348" t="str">
        <f>IF(AND($I46=0,$K46=0),"",ROUND(($I46*$E46/100)+$K46,-1))</f>
        <v/>
      </c>
      <c r="M46" s="264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"/>
      <c r="AB46" s="4"/>
    </row>
    <row r="47" spans="1:28" s="281" customFormat="1" ht="10.5" customHeight="1" x14ac:dyDescent="0.25">
      <c r="A47" s="289"/>
      <c r="B47" s="357" t="str">
        <f>$B$65</f>
        <v xml:space="preserve"> </v>
      </c>
      <c r="C47" s="358"/>
      <c r="D47" s="351"/>
      <c r="E47" s="352" t="str">
        <f>Titelblatt!$E$46</f>
        <v/>
      </c>
      <c r="F47" s="353" t="str">
        <f>IF(LEN($B47)&gt;=3,"Rp/kWh"," ")</f>
        <v xml:space="preserve"> </v>
      </c>
      <c r="G47" s="295" t="str">
        <f t="shared" si="11"/>
        <v/>
      </c>
      <c r="H47" s="264"/>
      <c r="I47" s="278">
        <f t="shared" si="12"/>
        <v>0</v>
      </c>
      <c r="J47" s="354" t="str">
        <f>IF(OR(ISTEXT($C47),($C47=0)),"",$C47)</f>
        <v/>
      </c>
      <c r="K47" s="347">
        <f t="shared" si="13"/>
        <v>0</v>
      </c>
      <c r="L47" s="348" t="str">
        <f>IF(AND($I47=0,$K47=0),"",ROUND(($I47*$E47/100)+$K47,-1))</f>
        <v/>
      </c>
      <c r="M47" s="264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"/>
      <c r="AB47" s="4"/>
    </row>
    <row r="48" spans="1:28" s="281" customFormat="1" ht="10.5" customHeight="1" thickBot="1" x14ac:dyDescent="0.3">
      <c r="A48" s="289"/>
      <c r="B48" s="357" t="str">
        <f>$B$66</f>
        <v xml:space="preserve"> </v>
      </c>
      <c r="C48" s="359"/>
      <c r="D48" s="360"/>
      <c r="E48" s="361" t="str">
        <f>Titelblatt!$E$47</f>
        <v/>
      </c>
      <c r="F48" s="362" t="str">
        <f>IF(LEN($B48)&gt;=3,"Rp/kWh"," ")</f>
        <v xml:space="preserve"> </v>
      </c>
      <c r="G48" s="304" t="str">
        <f t="shared" si="11"/>
        <v/>
      </c>
      <c r="H48" s="264"/>
      <c r="I48" s="278">
        <f t="shared" si="12"/>
        <v>0</v>
      </c>
      <c r="J48" s="354" t="str">
        <f>IF(OR(ISTEXT($C48),($C48=0)),"",$C48)</f>
        <v/>
      </c>
      <c r="K48" s="347">
        <f t="shared" si="13"/>
        <v>0</v>
      </c>
      <c r="L48" s="348" t="str">
        <f>IF(AND($I48=0,$K48=0),"",ROUND(($I48*$E48/100)+$K48,-1))</f>
        <v/>
      </c>
      <c r="M48" s="264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"/>
      <c r="AB48" s="4"/>
    </row>
    <row r="49" spans="1:28" s="281" customFormat="1" ht="14.1" customHeight="1" thickBot="1" x14ac:dyDescent="0.3">
      <c r="A49" s="306"/>
      <c r="B49" s="307" t="s">
        <v>30</v>
      </c>
      <c r="C49" s="328"/>
      <c r="D49" s="329"/>
      <c r="E49" s="329"/>
      <c r="F49" s="329"/>
      <c r="G49" s="363">
        <f>ROUND(SUM(G40:G48),-1)</f>
        <v>0</v>
      </c>
      <c r="H49" s="264"/>
      <c r="I49" s="264"/>
      <c r="J49" s="264"/>
      <c r="K49" s="278"/>
      <c r="L49" s="264"/>
      <c r="M49" s="264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"/>
      <c r="AB49" s="4"/>
    </row>
    <row r="50" spans="1:28" ht="16.5" customHeight="1" x14ac:dyDescent="0.25">
      <c r="A50" s="314"/>
      <c r="B50" s="25"/>
      <c r="C50" s="2"/>
      <c r="D50" s="25"/>
      <c r="E50" s="23"/>
      <c r="F50" s="23"/>
      <c r="G50" s="25"/>
    </row>
    <row r="51" spans="1:28" ht="15.6" x14ac:dyDescent="0.35">
      <c r="A51" s="267" t="s">
        <v>130</v>
      </c>
      <c r="B51" s="246"/>
      <c r="C51" s="2"/>
      <c r="D51" s="25"/>
      <c r="E51" s="364" t="s">
        <v>131</v>
      </c>
      <c r="F51" s="364"/>
      <c r="G51" s="365" t="str">
        <f>'Zusammenfassung Energiesysteme'!$H$40</f>
        <v/>
      </c>
      <c r="I51" s="366" t="str">
        <f>$G$51</f>
        <v/>
      </c>
      <c r="J51" s="367" t="s">
        <v>5</v>
      </c>
      <c r="L51" s="46"/>
    </row>
    <row r="52" spans="1:28" ht="3.9" customHeight="1" x14ac:dyDescent="0.25">
      <c r="A52" s="25"/>
      <c r="B52" s="25"/>
      <c r="C52" s="2"/>
      <c r="D52" s="25"/>
      <c r="E52" s="246"/>
      <c r="F52" s="23"/>
      <c r="G52" s="25"/>
      <c r="J52" s="46"/>
      <c r="L52" s="46"/>
    </row>
    <row r="53" spans="1:28" ht="12" customHeight="1" x14ac:dyDescent="0.25">
      <c r="A53" s="25" t="s">
        <v>132</v>
      </c>
      <c r="B53" s="246"/>
      <c r="C53" s="2"/>
      <c r="D53" s="368" t="str">
        <f>$J$53</f>
        <v/>
      </c>
      <c r="E53" s="23" t="s">
        <v>133</v>
      </c>
      <c r="F53" s="23"/>
      <c r="G53" s="369" t="s">
        <v>134</v>
      </c>
      <c r="H53" s="367" t="s">
        <v>5</v>
      </c>
      <c r="I53" s="370">
        <f>IF(ISTEXT($G$53),0,$G$53)</f>
        <v>0</v>
      </c>
      <c r="J53" s="371" t="str">
        <f>IF(($I$53&gt;1),$I$53,$I$51)</f>
        <v/>
      </c>
      <c r="L53" s="46"/>
    </row>
    <row r="54" spans="1:28" ht="3.9" customHeight="1" thickBot="1" x14ac:dyDescent="0.3">
      <c r="A54" s="246"/>
      <c r="B54" s="246"/>
      <c r="C54" s="332"/>
      <c r="D54" s="332"/>
      <c r="E54" s="332"/>
      <c r="F54" s="332"/>
      <c r="G54" s="332"/>
      <c r="L54" s="46"/>
    </row>
    <row r="55" spans="1:28" s="378" customFormat="1" ht="10.5" customHeight="1" x14ac:dyDescent="0.25">
      <c r="A55" s="372"/>
      <c r="B55" s="275"/>
      <c r="C55" s="276" t="s">
        <v>135</v>
      </c>
      <c r="D55" s="276" t="s">
        <v>136</v>
      </c>
      <c r="E55" s="276" t="s">
        <v>99</v>
      </c>
      <c r="F55" s="335" t="s">
        <v>137</v>
      </c>
      <c r="G55" s="373"/>
      <c r="H55" s="287" t="s">
        <v>5</v>
      </c>
      <c r="I55" s="265"/>
      <c r="J55" s="374" t="s">
        <v>136</v>
      </c>
      <c r="K55" s="375" t="s">
        <v>138</v>
      </c>
      <c r="L55" s="376" t="s">
        <v>137</v>
      </c>
      <c r="M55" s="377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"/>
      <c r="AB55" s="4"/>
    </row>
    <row r="56" spans="1:28" s="378" customFormat="1" ht="10.5" customHeight="1" thickBot="1" x14ac:dyDescent="0.3">
      <c r="A56" s="379"/>
      <c r="B56" s="283"/>
      <c r="C56" s="285" t="s">
        <v>139</v>
      </c>
      <c r="D56" s="285" t="s">
        <v>140</v>
      </c>
      <c r="E56" s="285" t="s">
        <v>106</v>
      </c>
      <c r="F56" s="380" t="s">
        <v>141</v>
      </c>
      <c r="G56" s="381"/>
      <c r="H56" s="265" t="s">
        <v>5</v>
      </c>
      <c r="I56" s="265"/>
      <c r="J56" s="374" t="s">
        <v>140</v>
      </c>
      <c r="K56" s="278" t="s">
        <v>142</v>
      </c>
      <c r="L56" s="376" t="s">
        <v>143</v>
      </c>
      <c r="M56" s="377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"/>
      <c r="AB56" s="4"/>
    </row>
    <row r="57" spans="1:28" ht="14.1" customHeight="1" thickBot="1" x14ac:dyDescent="0.3">
      <c r="A57" s="382"/>
      <c r="B57" s="42" t="s">
        <v>144</v>
      </c>
      <c r="C57" s="383" t="s">
        <v>127</v>
      </c>
      <c r="D57" s="383" t="s">
        <v>127</v>
      </c>
      <c r="E57" s="384">
        <f>G$20</f>
        <v>0</v>
      </c>
      <c r="F57" s="385"/>
      <c r="G57" s="386">
        <f>G$20</f>
        <v>0</v>
      </c>
      <c r="J57" s="387"/>
      <c r="L57" s="86"/>
      <c r="M57" s="387"/>
    </row>
    <row r="58" spans="1:28" s="281" customFormat="1" ht="10.5" customHeight="1" x14ac:dyDescent="0.25">
      <c r="A58" s="289"/>
      <c r="B58" s="341" t="s">
        <v>145</v>
      </c>
      <c r="C58" s="388">
        <f>Titelblatt!$F$32</f>
        <v>1</v>
      </c>
      <c r="D58" s="389" t="str">
        <f t="shared" ref="D58:D66" si="14">$J58</f>
        <v/>
      </c>
      <c r="E58" s="390" t="str">
        <f>IF($G34=0,"",$G34)</f>
        <v/>
      </c>
      <c r="F58" s="391"/>
      <c r="G58" s="392" t="str">
        <f t="shared" ref="G58:G66" si="15">$L58</f>
        <v/>
      </c>
      <c r="H58" s="264"/>
      <c r="I58" s="264"/>
      <c r="J58" s="393" t="str">
        <f>IF(OR($D$53=0,$G34=0,ISTEXT($G34)),"",PMT(($J$6),$D$53,PV((($J$6)-($C58/100))/(1+($C58/100)),$D$53,1)))</f>
        <v/>
      </c>
      <c r="K58" s="278"/>
      <c r="L58" s="394" t="str">
        <f>IF(OR(ISTEXT($D58),ISTEXT($E58),$G34=0),"",(ROUND($E58*$D58,-1)))</f>
        <v/>
      </c>
      <c r="M58" s="395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"/>
      <c r="AB58" s="4"/>
    </row>
    <row r="59" spans="1:28" s="281" customFormat="1" ht="10.5" customHeight="1" x14ac:dyDescent="0.25">
      <c r="A59" s="289"/>
      <c r="B59" s="349" t="s">
        <v>36</v>
      </c>
      <c r="C59" s="388">
        <f>Titelblatt!$F$40</f>
        <v>1</v>
      </c>
      <c r="D59" s="389" t="str">
        <f t="shared" si="14"/>
        <v/>
      </c>
      <c r="E59" s="390" t="str">
        <f t="shared" ref="E59:E66" si="16">IF($G41=0,"",$G41)</f>
        <v/>
      </c>
      <c r="F59" s="391"/>
      <c r="G59" s="392" t="str">
        <f t="shared" si="15"/>
        <v/>
      </c>
      <c r="H59" s="264"/>
      <c r="I59" s="264"/>
      <c r="J59" s="393" t="str">
        <f t="shared" ref="J59:J66" si="17">IF(OR($D$53=0,$G41=0,ISTEXT($G41)),"",PMT(($J$6),$D$53,PV((($J$6)-($C59/100))/(1+($C59/100)),$D$53,1)))</f>
        <v/>
      </c>
      <c r="K59" s="323" t="str">
        <f t="shared" ref="K59:K66" si="18">G59</f>
        <v/>
      </c>
      <c r="L59" s="394" t="str">
        <f t="shared" ref="L59:L66" si="19">IF(OR(ISTEXT($D59),ISTEXT($E59),$G41=0),"",(ROUND($E59*$D59,-1)))</f>
        <v/>
      </c>
      <c r="M59" s="264" t="s">
        <v>5</v>
      </c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"/>
      <c r="AB59" s="4"/>
    </row>
    <row r="60" spans="1:28" s="281" customFormat="1" ht="10.5" customHeight="1" x14ac:dyDescent="0.25">
      <c r="A60" s="289"/>
      <c r="B60" s="349" t="s">
        <v>37</v>
      </c>
      <c r="C60" s="388">
        <f>Titelblatt!$F$41</f>
        <v>1</v>
      </c>
      <c r="D60" s="389" t="str">
        <f t="shared" si="14"/>
        <v/>
      </c>
      <c r="E60" s="390" t="str">
        <f t="shared" si="16"/>
        <v/>
      </c>
      <c r="F60" s="391"/>
      <c r="G60" s="392" t="str">
        <f t="shared" si="15"/>
        <v/>
      </c>
      <c r="H60" s="264"/>
      <c r="I60" s="264"/>
      <c r="J60" s="393" t="str">
        <f t="shared" si="17"/>
        <v/>
      </c>
      <c r="K60" s="323" t="str">
        <f t="shared" si="18"/>
        <v/>
      </c>
      <c r="L60" s="394" t="str">
        <f t="shared" si="19"/>
        <v/>
      </c>
      <c r="M60" s="264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"/>
      <c r="AB60" s="4"/>
    </row>
    <row r="61" spans="1:28" s="281" customFormat="1" ht="10.5" customHeight="1" x14ac:dyDescent="0.25">
      <c r="A61" s="289"/>
      <c r="B61" s="349" t="s">
        <v>38</v>
      </c>
      <c r="C61" s="388">
        <f>Titelblatt!$F$42</f>
        <v>1</v>
      </c>
      <c r="D61" s="389" t="str">
        <f t="shared" si="14"/>
        <v/>
      </c>
      <c r="E61" s="390" t="str">
        <f t="shared" si="16"/>
        <v/>
      </c>
      <c r="F61" s="391"/>
      <c r="G61" s="392" t="str">
        <f t="shared" si="15"/>
        <v/>
      </c>
      <c r="H61" s="264"/>
      <c r="I61" s="264"/>
      <c r="J61" s="393" t="str">
        <f t="shared" si="17"/>
        <v/>
      </c>
      <c r="K61" s="323" t="str">
        <f t="shared" si="18"/>
        <v/>
      </c>
      <c r="L61" s="394" t="str">
        <f t="shared" si="19"/>
        <v/>
      </c>
      <c r="M61" s="264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"/>
      <c r="AB61" s="4"/>
    </row>
    <row r="62" spans="1:28" s="281" customFormat="1" ht="10.5" customHeight="1" x14ac:dyDescent="0.25">
      <c r="A62" s="289"/>
      <c r="B62" s="349" t="s">
        <v>39</v>
      </c>
      <c r="C62" s="388">
        <f>Titelblatt!$F$43</f>
        <v>1</v>
      </c>
      <c r="D62" s="389" t="str">
        <f t="shared" si="14"/>
        <v/>
      </c>
      <c r="E62" s="390" t="str">
        <f t="shared" si="16"/>
        <v/>
      </c>
      <c r="F62" s="391"/>
      <c r="G62" s="392" t="str">
        <f t="shared" si="15"/>
        <v/>
      </c>
      <c r="H62" s="264"/>
      <c r="I62" s="264"/>
      <c r="J62" s="393" t="str">
        <f t="shared" si="17"/>
        <v/>
      </c>
      <c r="K62" s="323" t="str">
        <f t="shared" si="18"/>
        <v/>
      </c>
      <c r="L62" s="394" t="str">
        <f t="shared" si="19"/>
        <v/>
      </c>
      <c r="M62" s="264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"/>
      <c r="AB62" s="4"/>
    </row>
    <row r="63" spans="1:28" s="281" customFormat="1" ht="10.5" customHeight="1" x14ac:dyDescent="0.25">
      <c r="A63" s="289"/>
      <c r="B63" s="396" t="str">
        <f>Titelblatt!$B$44</f>
        <v>Heizöl (EL)</v>
      </c>
      <c r="C63" s="388">
        <f>Titelblatt!$F$44</f>
        <v>2</v>
      </c>
      <c r="D63" s="389" t="str">
        <f t="shared" si="14"/>
        <v/>
      </c>
      <c r="E63" s="390" t="str">
        <f t="shared" si="16"/>
        <v/>
      </c>
      <c r="F63" s="391"/>
      <c r="G63" s="392" t="str">
        <f t="shared" si="15"/>
        <v/>
      </c>
      <c r="H63" s="264"/>
      <c r="I63" s="264"/>
      <c r="J63" s="393" t="str">
        <f t="shared" si="17"/>
        <v/>
      </c>
      <c r="K63" s="323" t="str">
        <f t="shared" si="18"/>
        <v/>
      </c>
      <c r="L63" s="394" t="str">
        <f t="shared" si="19"/>
        <v/>
      </c>
      <c r="M63" s="264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"/>
      <c r="AB63" s="4"/>
    </row>
    <row r="64" spans="1:28" s="281" customFormat="1" ht="10.5" customHeight="1" x14ac:dyDescent="0.25">
      <c r="A64" s="289"/>
      <c r="B64" s="396" t="str">
        <f>Titelblatt!$B$45</f>
        <v>Erdgas</v>
      </c>
      <c r="C64" s="388">
        <f>Titelblatt!$F$45</f>
        <v>1.5</v>
      </c>
      <c r="D64" s="389" t="str">
        <f t="shared" si="14"/>
        <v/>
      </c>
      <c r="E64" s="390" t="str">
        <f t="shared" si="16"/>
        <v/>
      </c>
      <c r="F64" s="391"/>
      <c r="G64" s="392" t="str">
        <f t="shared" si="15"/>
        <v/>
      </c>
      <c r="H64" s="264"/>
      <c r="I64" s="264"/>
      <c r="J64" s="393" t="str">
        <f t="shared" si="17"/>
        <v/>
      </c>
      <c r="K64" s="323" t="str">
        <f t="shared" si="18"/>
        <v/>
      </c>
      <c r="L64" s="394" t="str">
        <f t="shared" si="19"/>
        <v/>
      </c>
      <c r="M64" s="264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"/>
      <c r="AB64" s="4"/>
    </row>
    <row r="65" spans="1:28" s="281" customFormat="1" ht="10.5" customHeight="1" x14ac:dyDescent="0.25">
      <c r="A65" s="289"/>
      <c r="B65" s="396" t="str">
        <f>Titelblatt!$B$46</f>
        <v xml:space="preserve"> </v>
      </c>
      <c r="C65" s="388" t="str">
        <f>Titelblatt!$F$46</f>
        <v xml:space="preserve"> </v>
      </c>
      <c r="D65" s="389" t="str">
        <f t="shared" si="14"/>
        <v/>
      </c>
      <c r="E65" s="390" t="str">
        <f t="shared" si="16"/>
        <v/>
      </c>
      <c r="F65" s="391"/>
      <c r="G65" s="392" t="str">
        <f t="shared" si="15"/>
        <v/>
      </c>
      <c r="H65" s="264"/>
      <c r="I65" s="397" t="s">
        <v>5</v>
      </c>
      <c r="J65" s="393" t="str">
        <f t="shared" si="17"/>
        <v/>
      </c>
      <c r="K65" s="323" t="str">
        <f t="shared" si="18"/>
        <v/>
      </c>
      <c r="L65" s="394" t="str">
        <f t="shared" si="19"/>
        <v/>
      </c>
      <c r="M65" s="264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"/>
      <c r="AB65" s="4"/>
    </row>
    <row r="66" spans="1:28" s="281" customFormat="1" ht="10.5" customHeight="1" thickBot="1" x14ac:dyDescent="0.3">
      <c r="A66" s="398"/>
      <c r="B66" s="399" t="str">
        <f>Titelblatt!$B$47</f>
        <v xml:space="preserve"> </v>
      </c>
      <c r="C66" s="400" t="str">
        <f>Titelblatt!$F$47</f>
        <v xml:space="preserve"> </v>
      </c>
      <c r="D66" s="401" t="str">
        <f t="shared" si="14"/>
        <v/>
      </c>
      <c r="E66" s="402" t="str">
        <f t="shared" si="16"/>
        <v/>
      </c>
      <c r="F66" s="403"/>
      <c r="G66" s="404" t="str">
        <f t="shared" si="15"/>
        <v/>
      </c>
      <c r="H66" s="264"/>
      <c r="I66" s="397" t="s">
        <v>5</v>
      </c>
      <c r="J66" s="393" t="str">
        <f t="shared" si="17"/>
        <v/>
      </c>
      <c r="K66" s="323" t="str">
        <f t="shared" si="18"/>
        <v/>
      </c>
      <c r="L66" s="394" t="str">
        <f t="shared" si="19"/>
        <v/>
      </c>
      <c r="M66" s="264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"/>
      <c r="AB66" s="4"/>
    </row>
    <row r="67" spans="1:28" s="281" customFormat="1" ht="14.1" customHeight="1" thickBot="1" x14ac:dyDescent="0.3">
      <c r="A67" s="289"/>
      <c r="B67" s="405" t="s">
        <v>146</v>
      </c>
      <c r="C67" s="406" t="s">
        <v>147</v>
      </c>
      <c r="D67" s="407"/>
      <c r="E67" s="408">
        <f>ROUND(SUM(E58:E66),-1)</f>
        <v>0</v>
      </c>
      <c r="F67" s="409" t="s">
        <v>5</v>
      </c>
      <c r="G67" s="410">
        <f>ROUND(SUM(G58:G66),-1)</f>
        <v>0</v>
      </c>
      <c r="H67" s="264"/>
      <c r="I67" s="264"/>
      <c r="J67" s="264"/>
      <c r="K67" s="411">
        <f>ROUND((SUM(K59:K66)),-1)</f>
        <v>0</v>
      </c>
      <c r="L67" s="264"/>
      <c r="M67" s="264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"/>
      <c r="AB67" s="4"/>
    </row>
    <row r="68" spans="1:28" s="281" customFormat="1" ht="14.1" customHeight="1" thickBot="1" x14ac:dyDescent="0.3">
      <c r="A68" s="306"/>
      <c r="B68" s="307" t="s">
        <v>148</v>
      </c>
      <c r="C68" s="329" t="s">
        <v>149</v>
      </c>
      <c r="D68" s="412"/>
      <c r="E68" s="413">
        <f>ROUND(SUM(E57+E67),-1)</f>
        <v>0</v>
      </c>
      <c r="F68" s="306"/>
      <c r="G68" s="414">
        <f>ROUND(SUM(G57+G67),-1)</f>
        <v>0</v>
      </c>
      <c r="H68" s="264"/>
      <c r="I68" s="264"/>
      <c r="J68" s="264"/>
      <c r="K68" s="278"/>
      <c r="L68" s="264"/>
      <c r="M68" s="264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"/>
      <c r="AB68" s="4"/>
    </row>
    <row r="69" spans="1:28" s="4" customFormat="1" ht="6.9" customHeight="1" x14ac:dyDescent="0.25">
      <c r="A69" s="2"/>
      <c r="B69" s="2"/>
      <c r="C69" s="2"/>
      <c r="D69" s="2"/>
      <c r="E69" s="2"/>
      <c r="F69" s="2"/>
      <c r="G69" s="2"/>
      <c r="H69" s="46"/>
      <c r="I69" s="46"/>
      <c r="J69" s="46"/>
      <c r="K69" s="248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8" s="422" customFormat="1" ht="6.9" customHeight="1" x14ac:dyDescent="0.25">
      <c r="A70" s="415"/>
      <c r="B70" s="25" t="s">
        <v>5</v>
      </c>
      <c r="C70" s="2"/>
      <c r="D70" s="25" t="s">
        <v>5</v>
      </c>
      <c r="E70" s="416" t="s">
        <v>5</v>
      </c>
      <c r="F70" s="23"/>
      <c r="G70" s="417" t="s">
        <v>5</v>
      </c>
      <c r="H70" s="418"/>
      <c r="I70" s="418"/>
      <c r="J70" s="418"/>
      <c r="K70" s="419"/>
      <c r="L70" s="418"/>
      <c r="M70" s="418"/>
      <c r="N70" s="420"/>
      <c r="O70" s="420"/>
      <c r="P70" s="420"/>
      <c r="Q70" s="420"/>
      <c r="R70" s="420"/>
      <c r="S70" s="420"/>
      <c r="T70" s="420"/>
      <c r="U70" s="420"/>
      <c r="V70" s="420"/>
      <c r="W70" s="420"/>
      <c r="X70" s="420"/>
      <c r="Y70" s="420"/>
      <c r="Z70" s="420"/>
      <c r="AA70" s="421"/>
      <c r="AB70" s="421"/>
    </row>
    <row r="71" spans="1:28" ht="18" customHeight="1" x14ac:dyDescent="0.25">
      <c r="A71" s="93"/>
    </row>
    <row r="72" spans="1:28" s="4" customFormat="1" ht="12.9" customHeight="1" x14ac:dyDescent="0.25">
      <c r="B72" s="423" t="s">
        <v>150</v>
      </c>
      <c r="H72" s="46"/>
      <c r="I72" s="46"/>
      <c r="J72" s="46"/>
      <c r="K72" s="248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8" s="4" customFormat="1" ht="16.5" customHeight="1" x14ac:dyDescent="0.25">
      <c r="B73" s="424" t="s">
        <v>151</v>
      </c>
      <c r="E73" s="425"/>
      <c r="H73" s="46"/>
      <c r="I73" s="46"/>
      <c r="J73" s="46"/>
      <c r="K73" s="248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8" s="4" customFormat="1" ht="16.5" customHeight="1" x14ac:dyDescent="0.25">
      <c r="B74" s="424" t="s">
        <v>152</v>
      </c>
      <c r="E74" s="425"/>
      <c r="H74" s="46"/>
      <c r="I74" s="46"/>
      <c r="J74" s="46"/>
      <c r="K74" s="248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8" s="4" customFormat="1" ht="12.9" customHeight="1" x14ac:dyDescent="0.25">
      <c r="B75" s="59" t="s">
        <v>153</v>
      </c>
      <c r="E75" s="425"/>
      <c r="H75" s="46"/>
      <c r="I75" s="46"/>
      <c r="J75" s="46"/>
      <c r="K75" s="248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8" s="4" customFormat="1" ht="12.9" customHeight="1" x14ac:dyDescent="0.25">
      <c r="E76" s="425"/>
      <c r="H76" s="46"/>
      <c r="I76" s="46"/>
      <c r="J76" s="46"/>
      <c r="K76" s="248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8" s="4" customFormat="1" ht="12.9" customHeight="1" x14ac:dyDescent="0.25">
      <c r="B77" s="423" t="s">
        <v>154</v>
      </c>
      <c r="E77" s="425"/>
      <c r="H77" s="46"/>
      <c r="I77" s="46"/>
      <c r="J77" s="46"/>
      <c r="K77" s="248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8" s="4" customFormat="1" ht="12.9" customHeight="1" x14ac:dyDescent="0.25">
      <c r="B78" s="59" t="s">
        <v>155</v>
      </c>
      <c r="E78" s="425"/>
      <c r="H78" s="46"/>
      <c r="I78" s="46"/>
      <c r="J78" s="46"/>
      <c r="K78" s="248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8" s="4" customFormat="1" ht="12.9" customHeight="1" x14ac:dyDescent="0.25">
      <c r="B79" s="59" t="s">
        <v>156</v>
      </c>
      <c r="E79" s="425"/>
      <c r="H79" s="46"/>
      <c r="I79" s="46"/>
      <c r="J79" s="46"/>
      <c r="K79" s="248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8" s="4" customFormat="1" ht="12.9" customHeight="1" x14ac:dyDescent="0.25">
      <c r="B80" s="59" t="s">
        <v>157</v>
      </c>
      <c r="E80" s="425"/>
      <c r="H80" s="46"/>
      <c r="I80" s="46"/>
      <c r="J80" s="46"/>
      <c r="K80" s="248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5:26" s="4" customFormat="1" ht="12.9" customHeight="1" x14ac:dyDescent="0.25">
      <c r="E81" s="425"/>
      <c r="H81" s="46"/>
      <c r="I81" s="46"/>
      <c r="J81" s="46"/>
      <c r="K81" s="248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5:26" s="4" customFormat="1" ht="12.9" customHeight="1" x14ac:dyDescent="0.25">
      <c r="E82" s="425"/>
      <c r="H82" s="46"/>
      <c r="I82" s="46"/>
      <c r="J82" s="46"/>
      <c r="K82" s="248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5:26" s="4" customFormat="1" ht="12.9" customHeight="1" x14ac:dyDescent="0.25">
      <c r="E83" s="425"/>
      <c r="H83" s="46"/>
      <c r="I83" s="46"/>
      <c r="J83" s="46"/>
      <c r="K83" s="248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5:26" s="4" customFormat="1" ht="12.9" customHeight="1" x14ac:dyDescent="0.25">
      <c r="E84" s="425"/>
      <c r="H84" s="46"/>
      <c r="I84" s="46"/>
      <c r="J84" s="46"/>
      <c r="K84" s="248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5:26" s="4" customFormat="1" ht="12.9" customHeight="1" x14ac:dyDescent="0.25">
      <c r="H85" s="46"/>
      <c r="I85" s="46"/>
      <c r="J85" s="46"/>
      <c r="K85" s="248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5:26" s="4" customFormat="1" ht="12.9" customHeight="1" x14ac:dyDescent="0.25">
      <c r="H86" s="46"/>
      <c r="I86" s="46"/>
      <c r="J86" s="46"/>
      <c r="K86" s="248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5:26" s="4" customFormat="1" ht="12.9" customHeight="1" x14ac:dyDescent="0.25">
      <c r="H87" s="46"/>
      <c r="I87" s="46"/>
      <c r="J87" s="46"/>
      <c r="K87" s="248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spans="5:26" s="4" customFormat="1" ht="12.9" customHeight="1" x14ac:dyDescent="0.25">
      <c r="H88" s="46"/>
      <c r="I88" s="46"/>
      <c r="J88" s="46"/>
      <c r="K88" s="248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5:26" s="4" customFormat="1" ht="12.9" customHeight="1" x14ac:dyDescent="0.25">
      <c r="H89" s="46"/>
      <c r="I89" s="46"/>
      <c r="J89" s="46"/>
      <c r="K89" s="248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5:26" s="4" customFormat="1" ht="12.9" customHeight="1" x14ac:dyDescent="0.25">
      <c r="H90" s="46"/>
      <c r="I90" s="46"/>
      <c r="J90" s="46"/>
      <c r="K90" s="248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5:26" s="4" customFormat="1" ht="12.9" customHeight="1" x14ac:dyDescent="0.25">
      <c r="H91" s="46"/>
      <c r="I91" s="46"/>
      <c r="J91" s="46"/>
      <c r="K91" s="248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5:26" s="4" customFormat="1" ht="12.9" customHeight="1" x14ac:dyDescent="0.25">
      <c r="H92" s="46"/>
      <c r="I92" s="46"/>
      <c r="J92" s="46"/>
      <c r="K92" s="248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5:26" s="4" customFormat="1" ht="12.9" customHeight="1" x14ac:dyDescent="0.25">
      <c r="H93" s="46"/>
      <c r="I93" s="46"/>
      <c r="J93" s="46"/>
      <c r="K93" s="248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spans="5:26" s="4" customFormat="1" ht="3" customHeight="1" x14ac:dyDescent="0.25">
      <c r="H94" s="46"/>
      <c r="I94" s="46"/>
      <c r="J94" s="46"/>
      <c r="K94" s="248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spans="5:26" s="4" customFormat="1" ht="12.9" customHeight="1" x14ac:dyDescent="0.25">
      <c r="H95" s="46"/>
      <c r="I95" s="46"/>
      <c r="J95" s="46"/>
      <c r="K95" s="248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spans="5:26" s="4" customFormat="1" ht="3" customHeight="1" x14ac:dyDescent="0.25">
      <c r="H96" s="46"/>
      <c r="I96" s="46"/>
      <c r="J96" s="46"/>
      <c r="K96" s="248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spans="8:26" s="4" customFormat="1" ht="12.9" customHeight="1" x14ac:dyDescent="0.25">
      <c r="H97" s="46"/>
      <c r="I97" s="46"/>
      <c r="J97" s="46"/>
      <c r="K97" s="248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</sheetData>
  <sheetProtection password="C13C" sheet="1" objects="1"/>
  <pageMargins left="0.70866141732283472" right="0" top="0.39370078740157483" bottom="0" header="0.4921259845" footer="0.4921259845"/>
  <pageSetup paperSize="9" firstPageNumber="3" orientation="portrait" useFirstPageNumber="1" horizontalDpi="4294967292" verticalDpi="4294967292" copies="0"/>
  <headerFooter alignWithMargins="0">
    <oddFooter>&amp;L&amp;8Variante 1&amp;C&amp;8&amp;P&amp;R&amp;8&amp;D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topLeftCell="B1" workbookViewId="0">
      <selection activeCell="B4" sqref="B4"/>
    </sheetView>
  </sheetViews>
  <sheetFormatPr baseColWidth="10" defaultColWidth="11.44140625" defaultRowHeight="12.9" customHeight="1" x14ac:dyDescent="0.25"/>
  <cols>
    <col min="1" max="1" width="0.33203125" style="426" customWidth="1"/>
    <col min="2" max="2" width="16.6640625" style="93" customWidth="1"/>
    <col min="3" max="3" width="9.6640625" style="4" customWidth="1"/>
    <col min="4" max="4" width="14.6640625" style="93" customWidth="1"/>
    <col min="5" max="5" width="15.6640625" style="59" customWidth="1"/>
    <col min="6" max="6" width="9.6640625" style="59" customWidth="1"/>
    <col min="7" max="7" width="14.6640625" style="93" customWidth="1"/>
    <col min="8" max="8" width="25.6640625" style="56" customWidth="1"/>
    <col min="9" max="13" width="15.6640625" style="56" customWidth="1"/>
    <col min="14" max="26" width="11.44140625" style="46"/>
    <col min="27" max="28" width="11.44140625" style="4"/>
    <col min="29" max="16384" width="11.44140625" style="59"/>
  </cols>
  <sheetData>
    <row r="1" spans="1:28" s="4" customFormat="1" ht="15" customHeight="1" x14ac:dyDescent="0.25">
      <c r="A1" s="245"/>
      <c r="B1" s="2" t="str">
        <f>Titelblatt!$D$12</f>
        <v xml:space="preserve">  </v>
      </c>
      <c r="C1" s="2"/>
      <c r="D1" s="2"/>
      <c r="E1" s="246"/>
      <c r="F1" s="2"/>
      <c r="G1" s="247" t="str">
        <f>Titelblatt!$D$9</f>
        <v xml:space="preserve"> </v>
      </c>
      <c r="H1" s="46"/>
      <c r="I1" s="46"/>
      <c r="J1" s="46"/>
      <c r="K1" s="248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8" s="4" customFormat="1" ht="2.1" customHeight="1" x14ac:dyDescent="0.25">
      <c r="A2" s="39"/>
      <c r="B2" s="44"/>
      <c r="C2" s="44"/>
      <c r="D2" s="44"/>
      <c r="E2" s="44"/>
      <c r="F2" s="44"/>
      <c r="G2" s="44"/>
      <c r="H2" s="46"/>
      <c r="I2" s="46"/>
      <c r="J2" s="46"/>
      <c r="K2" s="248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8" ht="9.9" customHeight="1" x14ac:dyDescent="0.35">
      <c r="A3" s="52"/>
      <c r="B3" s="249"/>
      <c r="C3" s="2"/>
      <c r="D3" s="25"/>
      <c r="E3" s="23"/>
      <c r="F3" s="23"/>
      <c r="G3" s="25"/>
      <c r="K3" s="57"/>
    </row>
    <row r="4" spans="1:28" s="259" customFormat="1" ht="18.600000000000001" x14ac:dyDescent="0.35">
      <c r="A4" s="250" t="s">
        <v>158</v>
      </c>
      <c r="B4" s="251"/>
      <c r="C4" s="252" t="str">
        <f>'Zusammenfassung Energiesysteme'!$C$9</f>
        <v xml:space="preserve"> </v>
      </c>
      <c r="D4" s="253"/>
      <c r="E4" s="254"/>
      <c r="F4" s="255"/>
      <c r="G4" s="255"/>
      <c r="H4" s="256"/>
      <c r="I4" s="256"/>
      <c r="J4" s="257" t="s">
        <v>5</v>
      </c>
      <c r="K4" s="258"/>
      <c r="L4" s="46"/>
      <c r="M4" s="25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"/>
      <c r="AB4" s="4"/>
    </row>
    <row r="5" spans="1:28" s="266" customFormat="1" ht="10.5" customHeight="1" x14ac:dyDescent="0.25">
      <c r="A5" s="260"/>
      <c r="B5" s="261"/>
      <c r="C5" s="262"/>
      <c r="D5" s="20"/>
      <c r="E5" s="20"/>
      <c r="F5" s="246"/>
      <c r="G5" s="246"/>
      <c r="H5" s="263"/>
      <c r="I5" s="264" t="s">
        <v>5</v>
      </c>
      <c r="J5" s="265" t="s">
        <v>5</v>
      </c>
      <c r="K5" s="248"/>
      <c r="L5" s="46"/>
      <c r="M5" s="263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"/>
      <c r="AB5" s="4"/>
    </row>
    <row r="6" spans="1:28" ht="15.6" x14ac:dyDescent="0.35">
      <c r="A6" s="267" t="s">
        <v>92</v>
      </c>
      <c r="B6" s="246"/>
      <c r="C6" s="2"/>
      <c r="D6" s="246"/>
      <c r="E6" s="268" t="s">
        <v>93</v>
      </c>
      <c r="F6" s="269">
        <f>IF(ISTEXT(Titelblatt!$F$31),"???",(Titelblatt!$F$31))</f>
        <v>2.5</v>
      </c>
      <c r="G6" s="270" t="s">
        <v>5</v>
      </c>
      <c r="H6" s="271" t="s">
        <v>5</v>
      </c>
      <c r="J6" s="272">
        <f>$F$6/100</f>
        <v>2.5000000000000001E-2</v>
      </c>
      <c r="K6" s="248"/>
    </row>
    <row r="7" spans="1:28" ht="3.9" customHeight="1" thickBot="1" x14ac:dyDescent="0.3">
      <c r="A7" s="25"/>
      <c r="B7" s="25"/>
      <c r="C7" s="2"/>
      <c r="D7" s="25"/>
      <c r="E7" s="23"/>
      <c r="F7" s="23"/>
      <c r="G7" s="25"/>
      <c r="K7" s="57"/>
    </row>
    <row r="8" spans="1:28" s="281" customFormat="1" ht="10.5" customHeight="1" x14ac:dyDescent="0.25">
      <c r="A8" s="273"/>
      <c r="B8" s="274" t="s">
        <v>94</v>
      </c>
      <c r="C8" s="275" t="s">
        <v>5</v>
      </c>
      <c r="D8" s="276" t="s">
        <v>95</v>
      </c>
      <c r="E8" s="276" t="s">
        <v>96</v>
      </c>
      <c r="F8" s="276" t="s">
        <v>97</v>
      </c>
      <c r="G8" s="277" t="s">
        <v>98</v>
      </c>
      <c r="H8" s="264"/>
      <c r="I8" s="278" t="s">
        <v>99</v>
      </c>
      <c r="J8" s="278" t="s">
        <v>100</v>
      </c>
      <c r="K8" s="279" t="s">
        <v>101</v>
      </c>
      <c r="L8" s="264"/>
      <c r="M8" s="280" t="s">
        <v>102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"/>
      <c r="AB8" s="4"/>
    </row>
    <row r="9" spans="1:28" s="281" customFormat="1" ht="10.5" customHeight="1" x14ac:dyDescent="0.25">
      <c r="A9" s="282"/>
      <c r="B9" s="283"/>
      <c r="C9" s="284"/>
      <c r="D9" s="285" t="s">
        <v>103</v>
      </c>
      <c r="E9" s="285" t="s">
        <v>104</v>
      </c>
      <c r="F9" s="285" t="s">
        <v>105</v>
      </c>
      <c r="G9" s="286" t="s">
        <v>106</v>
      </c>
      <c r="H9" s="264"/>
      <c r="I9" s="278" t="s">
        <v>106</v>
      </c>
      <c r="J9" s="287"/>
      <c r="K9" s="288"/>
      <c r="L9" s="279" t="s">
        <v>5</v>
      </c>
      <c r="M9" s="280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"/>
      <c r="AB9" s="4"/>
    </row>
    <row r="10" spans="1:28" s="281" customFormat="1" ht="10.5" customHeight="1" x14ac:dyDescent="0.25">
      <c r="A10" s="289"/>
      <c r="B10" s="290" t="s">
        <v>5</v>
      </c>
      <c r="C10" s="291"/>
      <c r="D10" s="292" t="s">
        <v>5</v>
      </c>
      <c r="E10" s="293" t="s">
        <v>5</v>
      </c>
      <c r="F10" s="294" t="str">
        <f t="shared" ref="F10:F19" si="0">$J10</f>
        <v/>
      </c>
      <c r="G10" s="295" t="str">
        <f t="shared" ref="G10:G19" si="1">$I10</f>
        <v/>
      </c>
      <c r="H10" s="264"/>
      <c r="I10" s="296" t="str">
        <f t="shared" ref="I10:I19" si="2">IF(OR(ISTEXT($D10),ISTEXT($E10),$D10=0,$E10=0),"",ROUND($D10*$F10/100,-1))</f>
        <v/>
      </c>
      <c r="J10" s="297" t="str">
        <f t="shared" ref="J10:J19" si="3">IF(OR(ISTEXT($E10),$E10=0),"",(-PMT(($J$6),$E10,1))*100)</f>
        <v/>
      </c>
      <c r="K10" s="298">
        <f t="shared" ref="K10:K19" si="4">IF(OR(ISTEXT($D10),ISTEXT($E10),$D10=0,$E10=0),0,$D10*$E10)</f>
        <v>0</v>
      </c>
      <c r="L10" s="287"/>
      <c r="M10" s="280">
        <f t="shared" ref="M10:M19" si="5">IF(OR(ISTEXT(E10),(E10=0)),0,D10)</f>
        <v>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"/>
      <c r="AB10" s="4"/>
    </row>
    <row r="11" spans="1:28" s="281" customFormat="1" ht="10.5" customHeight="1" x14ac:dyDescent="0.25">
      <c r="A11" s="289"/>
      <c r="B11" s="290" t="s">
        <v>5</v>
      </c>
      <c r="C11" s="291"/>
      <c r="D11" s="292" t="s">
        <v>5</v>
      </c>
      <c r="E11" s="293" t="s">
        <v>5</v>
      </c>
      <c r="F11" s="294" t="str">
        <f t="shared" si="0"/>
        <v/>
      </c>
      <c r="G11" s="295" t="str">
        <f t="shared" si="1"/>
        <v/>
      </c>
      <c r="H11" s="264"/>
      <c r="I11" s="296" t="str">
        <f t="shared" si="2"/>
        <v/>
      </c>
      <c r="J11" s="297" t="str">
        <f t="shared" si="3"/>
        <v/>
      </c>
      <c r="K11" s="298">
        <f t="shared" si="4"/>
        <v>0</v>
      </c>
      <c r="L11" s="287"/>
      <c r="M11" s="280">
        <f t="shared" si="5"/>
        <v>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"/>
      <c r="AB11" s="4"/>
    </row>
    <row r="12" spans="1:28" s="281" customFormat="1" ht="10.5" customHeight="1" x14ac:dyDescent="0.25">
      <c r="A12" s="289"/>
      <c r="B12" s="290" t="s">
        <v>5</v>
      </c>
      <c r="C12" s="291"/>
      <c r="D12" s="292" t="s">
        <v>5</v>
      </c>
      <c r="E12" s="293" t="s">
        <v>5</v>
      </c>
      <c r="F12" s="294" t="str">
        <f t="shared" si="0"/>
        <v/>
      </c>
      <c r="G12" s="295" t="str">
        <f t="shared" si="1"/>
        <v/>
      </c>
      <c r="H12" s="264"/>
      <c r="I12" s="296" t="str">
        <f t="shared" si="2"/>
        <v/>
      </c>
      <c r="J12" s="297" t="str">
        <f t="shared" si="3"/>
        <v/>
      </c>
      <c r="K12" s="298">
        <f t="shared" si="4"/>
        <v>0</v>
      </c>
      <c r="L12" s="287"/>
      <c r="M12" s="280">
        <f t="shared" si="5"/>
        <v>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"/>
      <c r="AB12" s="4"/>
    </row>
    <row r="13" spans="1:28" s="281" customFormat="1" ht="10.5" customHeight="1" x14ac:dyDescent="0.25">
      <c r="A13" s="289"/>
      <c r="B13" s="290" t="s">
        <v>5</v>
      </c>
      <c r="C13" s="291"/>
      <c r="D13" s="292" t="s">
        <v>5</v>
      </c>
      <c r="E13" s="293" t="s">
        <v>5</v>
      </c>
      <c r="F13" s="294" t="str">
        <f t="shared" si="0"/>
        <v/>
      </c>
      <c r="G13" s="295" t="str">
        <f t="shared" si="1"/>
        <v/>
      </c>
      <c r="H13" s="264"/>
      <c r="I13" s="296" t="str">
        <f t="shared" si="2"/>
        <v/>
      </c>
      <c r="J13" s="297" t="str">
        <f t="shared" si="3"/>
        <v/>
      </c>
      <c r="K13" s="298">
        <f t="shared" si="4"/>
        <v>0</v>
      </c>
      <c r="L13" s="287"/>
      <c r="M13" s="280">
        <f t="shared" si="5"/>
        <v>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"/>
      <c r="AB13" s="4"/>
    </row>
    <row r="14" spans="1:28" s="281" customFormat="1" ht="10.5" customHeight="1" x14ac:dyDescent="0.25">
      <c r="A14" s="289"/>
      <c r="B14" s="290" t="s">
        <v>5</v>
      </c>
      <c r="C14" s="291"/>
      <c r="D14" s="292" t="s">
        <v>5</v>
      </c>
      <c r="E14" s="293" t="s">
        <v>5</v>
      </c>
      <c r="F14" s="294" t="str">
        <f t="shared" si="0"/>
        <v/>
      </c>
      <c r="G14" s="295" t="str">
        <f t="shared" si="1"/>
        <v/>
      </c>
      <c r="H14" s="264"/>
      <c r="I14" s="296" t="str">
        <f t="shared" si="2"/>
        <v/>
      </c>
      <c r="J14" s="297" t="str">
        <f t="shared" si="3"/>
        <v/>
      </c>
      <c r="K14" s="298">
        <f t="shared" si="4"/>
        <v>0</v>
      </c>
      <c r="L14" s="287"/>
      <c r="M14" s="280">
        <f t="shared" si="5"/>
        <v>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"/>
      <c r="AB14" s="4"/>
    </row>
    <row r="15" spans="1:28" s="281" customFormat="1" ht="10.5" customHeight="1" x14ac:dyDescent="0.25">
      <c r="A15" s="289"/>
      <c r="B15" s="290" t="s">
        <v>5</v>
      </c>
      <c r="C15" s="291"/>
      <c r="D15" s="292" t="s">
        <v>5</v>
      </c>
      <c r="E15" s="293" t="s">
        <v>5</v>
      </c>
      <c r="F15" s="294" t="str">
        <f t="shared" si="0"/>
        <v/>
      </c>
      <c r="G15" s="295" t="str">
        <f t="shared" si="1"/>
        <v/>
      </c>
      <c r="H15" s="264"/>
      <c r="I15" s="296" t="str">
        <f t="shared" si="2"/>
        <v/>
      </c>
      <c r="J15" s="297" t="str">
        <f t="shared" si="3"/>
        <v/>
      </c>
      <c r="K15" s="298">
        <f t="shared" si="4"/>
        <v>0</v>
      </c>
      <c r="L15" s="287"/>
      <c r="M15" s="280">
        <f t="shared" si="5"/>
        <v>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"/>
      <c r="AB15" s="4"/>
    </row>
    <row r="16" spans="1:28" s="281" customFormat="1" ht="10.5" customHeight="1" x14ac:dyDescent="0.25">
      <c r="A16" s="289"/>
      <c r="B16" s="290" t="s">
        <v>5</v>
      </c>
      <c r="C16" s="291"/>
      <c r="D16" s="292" t="s">
        <v>5</v>
      </c>
      <c r="E16" s="293" t="s">
        <v>5</v>
      </c>
      <c r="F16" s="294" t="str">
        <f t="shared" si="0"/>
        <v/>
      </c>
      <c r="G16" s="295" t="str">
        <f t="shared" si="1"/>
        <v/>
      </c>
      <c r="H16" s="264"/>
      <c r="I16" s="296" t="str">
        <f t="shared" si="2"/>
        <v/>
      </c>
      <c r="J16" s="297" t="str">
        <f t="shared" si="3"/>
        <v/>
      </c>
      <c r="K16" s="298">
        <f t="shared" si="4"/>
        <v>0</v>
      </c>
      <c r="L16" s="287"/>
      <c r="M16" s="280">
        <f t="shared" si="5"/>
        <v>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"/>
      <c r="AB16" s="4"/>
    </row>
    <row r="17" spans="1:28" s="281" customFormat="1" ht="10.5" customHeight="1" x14ac:dyDescent="0.25">
      <c r="A17" s="289"/>
      <c r="B17" s="290" t="s">
        <v>5</v>
      </c>
      <c r="C17" s="291"/>
      <c r="D17" s="292" t="s">
        <v>5</v>
      </c>
      <c r="E17" s="293" t="s">
        <v>5</v>
      </c>
      <c r="F17" s="294" t="str">
        <f t="shared" si="0"/>
        <v/>
      </c>
      <c r="G17" s="295" t="str">
        <f t="shared" si="1"/>
        <v/>
      </c>
      <c r="H17" s="264"/>
      <c r="I17" s="296" t="str">
        <f t="shared" si="2"/>
        <v/>
      </c>
      <c r="J17" s="297" t="str">
        <f t="shared" si="3"/>
        <v/>
      </c>
      <c r="K17" s="298">
        <f t="shared" si="4"/>
        <v>0</v>
      </c>
      <c r="L17" s="287"/>
      <c r="M17" s="280">
        <f t="shared" si="5"/>
        <v>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"/>
      <c r="AB17" s="4"/>
    </row>
    <row r="18" spans="1:28" s="281" customFormat="1" ht="10.5" customHeight="1" x14ac:dyDescent="0.25">
      <c r="A18" s="289"/>
      <c r="B18" s="290"/>
      <c r="C18" s="291"/>
      <c r="D18" s="292"/>
      <c r="E18" s="293"/>
      <c r="F18" s="294" t="str">
        <f t="shared" si="0"/>
        <v/>
      </c>
      <c r="G18" s="295" t="str">
        <f t="shared" si="1"/>
        <v/>
      </c>
      <c r="H18" s="264"/>
      <c r="I18" s="296" t="str">
        <f t="shared" si="2"/>
        <v/>
      </c>
      <c r="J18" s="297" t="str">
        <f t="shared" si="3"/>
        <v/>
      </c>
      <c r="K18" s="298">
        <f t="shared" si="4"/>
        <v>0</v>
      </c>
      <c r="L18" s="287"/>
      <c r="M18" s="280">
        <f t="shared" si="5"/>
        <v>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"/>
      <c r="AB18" s="4"/>
    </row>
    <row r="19" spans="1:28" s="281" customFormat="1" ht="10.5" customHeight="1" thickBot="1" x14ac:dyDescent="0.3">
      <c r="A19" s="289"/>
      <c r="B19" s="299" t="s">
        <v>107</v>
      </c>
      <c r="C19" s="300" t="str">
        <f>$N19</f>
        <v/>
      </c>
      <c r="D19" s="301" t="s">
        <v>5</v>
      </c>
      <c r="E19" s="302"/>
      <c r="F19" s="303" t="str">
        <f t="shared" si="0"/>
        <v/>
      </c>
      <c r="G19" s="304" t="str">
        <f t="shared" si="1"/>
        <v/>
      </c>
      <c r="H19" s="264"/>
      <c r="I19" s="296" t="str">
        <f t="shared" si="2"/>
        <v/>
      </c>
      <c r="J19" s="297" t="str">
        <f t="shared" si="3"/>
        <v/>
      </c>
      <c r="K19" s="298">
        <f t="shared" si="4"/>
        <v>0</v>
      </c>
      <c r="L19" s="287"/>
      <c r="M19" s="280">
        <f t="shared" si="5"/>
        <v>0</v>
      </c>
      <c r="N19" s="305" t="str">
        <f>IF(ISTEXT($D19),"",IF(($D19&gt;0),$D19*100/$D20,""))</f>
        <v/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"/>
      <c r="AB19" s="4"/>
    </row>
    <row r="20" spans="1:28" s="281" customFormat="1" ht="14.1" customHeight="1" thickBot="1" x14ac:dyDescent="0.3">
      <c r="A20" s="306"/>
      <c r="B20" s="307" t="s">
        <v>30</v>
      </c>
      <c r="C20" s="328"/>
      <c r="D20" s="309">
        <f>ROUND(SUM(D10:D19),-2)</f>
        <v>0</v>
      </c>
      <c r="E20" s="310" t="str">
        <f>IF(($L$20=0),"",$L$20)</f>
        <v/>
      </c>
      <c r="F20" s="311" t="s">
        <v>5</v>
      </c>
      <c r="G20" s="312">
        <f>ROUND(SUM(G10:G19),-1)</f>
        <v>0</v>
      </c>
      <c r="H20" s="264"/>
      <c r="I20" s="264"/>
      <c r="J20" s="264"/>
      <c r="K20" s="298">
        <f>SUM(K10:K19)</f>
        <v>0</v>
      </c>
      <c r="L20" s="313">
        <f>IF(OR(ISTEXT($D20),ISTEXT($K20),$D20=0,$K20=0),0,$K20/$M20)</f>
        <v>0</v>
      </c>
      <c r="M20" s="280">
        <f>SUM(M10:M19)</f>
        <v>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"/>
      <c r="AB20" s="4"/>
    </row>
    <row r="21" spans="1:28" ht="16.5" customHeight="1" x14ac:dyDescent="0.25">
      <c r="A21" s="314"/>
      <c r="B21" s="25" t="s">
        <v>5</v>
      </c>
      <c r="C21" s="315"/>
      <c r="D21" s="25"/>
      <c r="E21" s="23"/>
      <c r="F21" s="23"/>
      <c r="G21" s="25"/>
      <c r="K21" s="57"/>
    </row>
    <row r="22" spans="1:28" ht="15.6" x14ac:dyDescent="0.35">
      <c r="A22" s="267" t="s">
        <v>108</v>
      </c>
      <c r="B22" s="246"/>
      <c r="C22" s="2"/>
      <c r="D22" s="25"/>
      <c r="E22" s="23"/>
      <c r="F22" s="23"/>
      <c r="G22" s="25"/>
      <c r="K22" s="57"/>
    </row>
    <row r="23" spans="1:28" ht="3.9" customHeight="1" thickBot="1" x14ac:dyDescent="0.3">
      <c r="A23" s="25"/>
      <c r="B23" s="25"/>
      <c r="C23" s="2"/>
      <c r="D23" s="25"/>
      <c r="E23" s="23"/>
      <c r="F23" s="23"/>
      <c r="G23" s="25"/>
      <c r="K23" s="57"/>
    </row>
    <row r="24" spans="1:28" s="281" customFormat="1" ht="10.5" customHeight="1" x14ac:dyDescent="0.25">
      <c r="A24" s="273"/>
      <c r="B24" s="274" t="s">
        <v>94</v>
      </c>
      <c r="C24" s="316" t="s">
        <v>5</v>
      </c>
      <c r="D24" s="276" t="s">
        <v>109</v>
      </c>
      <c r="E24" s="317" t="s">
        <v>110</v>
      </c>
      <c r="F24" s="318"/>
      <c r="G24" s="277" t="s">
        <v>98</v>
      </c>
      <c r="H24" s="264" t="s">
        <v>5</v>
      </c>
      <c r="I24" s="264"/>
      <c r="J24" s="264"/>
      <c r="K24" s="278"/>
      <c r="L24" s="264"/>
      <c r="M24" s="264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"/>
      <c r="AB24" s="4"/>
    </row>
    <row r="25" spans="1:28" s="281" customFormat="1" ht="10.5" customHeight="1" x14ac:dyDescent="0.25">
      <c r="A25" s="282"/>
      <c r="B25" s="283"/>
      <c r="C25" s="319"/>
      <c r="D25" s="283" t="s">
        <v>111</v>
      </c>
      <c r="E25" s="320" t="s">
        <v>112</v>
      </c>
      <c r="F25" s="321" t="s">
        <v>113</v>
      </c>
      <c r="G25" s="286" t="s">
        <v>106</v>
      </c>
      <c r="H25" s="287"/>
      <c r="I25" s="278" t="s">
        <v>114</v>
      </c>
      <c r="J25" s="278" t="s">
        <v>115</v>
      </c>
      <c r="K25" s="278" t="s">
        <v>116</v>
      </c>
      <c r="L25" s="264" t="s">
        <v>117</v>
      </c>
      <c r="M25" s="264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"/>
      <c r="AB25" s="4"/>
    </row>
    <row r="26" spans="1:28" s="281" customFormat="1" ht="10.5" customHeight="1" x14ac:dyDescent="0.25">
      <c r="A26" s="289"/>
      <c r="B26" s="290" t="s">
        <v>5</v>
      </c>
      <c r="C26" s="291"/>
      <c r="D26" s="292" t="s">
        <v>5</v>
      </c>
      <c r="E26" s="292"/>
      <c r="F26" s="322" t="s">
        <v>5</v>
      </c>
      <c r="G26" s="295" t="str">
        <f t="shared" ref="G26:G33" si="6">$L26</f>
        <v/>
      </c>
      <c r="H26" s="264"/>
      <c r="I26" s="348">
        <f t="shared" ref="I26:I33" si="7">IF(ISTEXT($D26),0,$D26)</f>
        <v>0</v>
      </c>
      <c r="J26" s="348">
        <f t="shared" ref="J26:J33" si="8">IF(ISTEXT($E26),0,$E26)</f>
        <v>0</v>
      </c>
      <c r="K26" s="427">
        <f t="shared" ref="K26:K33" si="9">IF(ISTEXT($F26),0,$F26)</f>
        <v>0</v>
      </c>
      <c r="L26" s="323" t="str">
        <f t="shared" ref="L26:L33" si="10">IF(AND($I26&gt;0,$K26&gt;0),ROUND(($I26*$K26/100)+$J26,-1),IF($J26=0,"",ROUND($J26,-1)))</f>
        <v/>
      </c>
      <c r="M26" s="264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"/>
      <c r="AB26" s="4"/>
    </row>
    <row r="27" spans="1:28" s="281" customFormat="1" ht="10.5" customHeight="1" x14ac:dyDescent="0.25">
      <c r="A27" s="289"/>
      <c r="B27" s="290" t="s">
        <v>5</v>
      </c>
      <c r="C27" s="291"/>
      <c r="D27" s="292" t="s">
        <v>5</v>
      </c>
      <c r="E27" s="292"/>
      <c r="F27" s="322" t="s">
        <v>5</v>
      </c>
      <c r="G27" s="295" t="str">
        <f t="shared" si="6"/>
        <v/>
      </c>
      <c r="H27" s="264"/>
      <c r="I27" s="348">
        <f t="shared" si="7"/>
        <v>0</v>
      </c>
      <c r="J27" s="348">
        <f t="shared" si="8"/>
        <v>0</v>
      </c>
      <c r="K27" s="427">
        <f t="shared" si="9"/>
        <v>0</v>
      </c>
      <c r="L27" s="323" t="str">
        <f t="shared" si="10"/>
        <v/>
      </c>
      <c r="M27" s="264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"/>
      <c r="AB27" s="4"/>
    </row>
    <row r="28" spans="1:28" s="281" customFormat="1" ht="10.5" customHeight="1" x14ac:dyDescent="0.25">
      <c r="A28" s="289"/>
      <c r="B28" s="290" t="s">
        <v>5</v>
      </c>
      <c r="C28" s="291"/>
      <c r="D28" s="292" t="s">
        <v>5</v>
      </c>
      <c r="E28" s="292"/>
      <c r="F28" s="322" t="s">
        <v>5</v>
      </c>
      <c r="G28" s="295" t="str">
        <f t="shared" si="6"/>
        <v/>
      </c>
      <c r="H28" s="264"/>
      <c r="I28" s="348">
        <f t="shared" si="7"/>
        <v>0</v>
      </c>
      <c r="J28" s="348">
        <f t="shared" si="8"/>
        <v>0</v>
      </c>
      <c r="K28" s="427">
        <f t="shared" si="9"/>
        <v>0</v>
      </c>
      <c r="L28" s="323" t="str">
        <f t="shared" si="10"/>
        <v/>
      </c>
      <c r="M28" s="264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"/>
      <c r="AB28" s="4"/>
    </row>
    <row r="29" spans="1:28" s="281" customFormat="1" ht="10.5" customHeight="1" x14ac:dyDescent="0.25">
      <c r="A29" s="289"/>
      <c r="B29" s="290" t="s">
        <v>5</v>
      </c>
      <c r="C29" s="325"/>
      <c r="D29" s="292" t="s">
        <v>5</v>
      </c>
      <c r="E29" s="292"/>
      <c r="F29" s="322" t="s">
        <v>5</v>
      </c>
      <c r="G29" s="295" t="str">
        <f t="shared" si="6"/>
        <v/>
      </c>
      <c r="H29" s="264"/>
      <c r="I29" s="348">
        <f t="shared" si="7"/>
        <v>0</v>
      </c>
      <c r="J29" s="348">
        <f t="shared" si="8"/>
        <v>0</v>
      </c>
      <c r="K29" s="427">
        <f t="shared" si="9"/>
        <v>0</v>
      </c>
      <c r="L29" s="323" t="str">
        <f t="shared" si="10"/>
        <v/>
      </c>
      <c r="M29" s="264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"/>
      <c r="AB29" s="4"/>
    </row>
    <row r="30" spans="1:28" s="281" customFormat="1" ht="10.5" customHeight="1" x14ac:dyDescent="0.25">
      <c r="A30" s="289"/>
      <c r="B30" s="290" t="s">
        <v>5</v>
      </c>
      <c r="C30" s="291"/>
      <c r="D30" s="292" t="s">
        <v>5</v>
      </c>
      <c r="E30" s="292"/>
      <c r="F30" s="322" t="s">
        <v>5</v>
      </c>
      <c r="G30" s="295" t="str">
        <f t="shared" si="6"/>
        <v/>
      </c>
      <c r="H30" s="264"/>
      <c r="I30" s="348">
        <f t="shared" si="7"/>
        <v>0</v>
      </c>
      <c r="J30" s="348">
        <f t="shared" si="8"/>
        <v>0</v>
      </c>
      <c r="K30" s="427">
        <f t="shared" si="9"/>
        <v>0</v>
      </c>
      <c r="L30" s="323" t="str">
        <f t="shared" si="10"/>
        <v/>
      </c>
      <c r="M30" s="264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"/>
      <c r="AB30" s="4"/>
    </row>
    <row r="31" spans="1:28" s="281" customFormat="1" ht="10.5" customHeight="1" x14ac:dyDescent="0.25">
      <c r="A31" s="289"/>
      <c r="B31" s="290" t="s">
        <v>5</v>
      </c>
      <c r="C31" s="325"/>
      <c r="D31" s="292" t="s">
        <v>5</v>
      </c>
      <c r="E31" s="292"/>
      <c r="F31" s="322" t="s">
        <v>5</v>
      </c>
      <c r="G31" s="295" t="str">
        <f t="shared" si="6"/>
        <v/>
      </c>
      <c r="H31" s="264"/>
      <c r="I31" s="348">
        <f t="shared" si="7"/>
        <v>0</v>
      </c>
      <c r="J31" s="348">
        <f t="shared" si="8"/>
        <v>0</v>
      </c>
      <c r="K31" s="427">
        <f t="shared" si="9"/>
        <v>0</v>
      </c>
      <c r="L31" s="323" t="str">
        <f t="shared" si="10"/>
        <v/>
      </c>
      <c r="M31" s="264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"/>
      <c r="AB31" s="4"/>
    </row>
    <row r="32" spans="1:28" s="281" customFormat="1" ht="10.5" customHeight="1" x14ac:dyDescent="0.25">
      <c r="A32" s="289"/>
      <c r="B32" s="290" t="s">
        <v>5</v>
      </c>
      <c r="C32" s="325"/>
      <c r="D32" s="292" t="s">
        <v>5</v>
      </c>
      <c r="E32" s="292"/>
      <c r="F32" s="322" t="s">
        <v>5</v>
      </c>
      <c r="G32" s="295" t="str">
        <f t="shared" si="6"/>
        <v/>
      </c>
      <c r="H32" s="264"/>
      <c r="I32" s="348">
        <f t="shared" si="7"/>
        <v>0</v>
      </c>
      <c r="J32" s="348">
        <f t="shared" si="8"/>
        <v>0</v>
      </c>
      <c r="K32" s="427">
        <f t="shared" si="9"/>
        <v>0</v>
      </c>
      <c r="L32" s="323" t="str">
        <f t="shared" si="10"/>
        <v/>
      </c>
      <c r="M32" s="264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"/>
      <c r="AB32" s="4"/>
    </row>
    <row r="33" spans="1:28" s="281" customFormat="1" ht="10.5" customHeight="1" thickBot="1" x14ac:dyDescent="0.3">
      <c r="A33" s="289"/>
      <c r="B33" s="299"/>
      <c r="C33" s="326"/>
      <c r="D33" s="301" t="s">
        <v>5</v>
      </c>
      <c r="E33" s="301"/>
      <c r="F33" s="327" t="s">
        <v>5</v>
      </c>
      <c r="G33" s="304" t="str">
        <f t="shared" si="6"/>
        <v/>
      </c>
      <c r="H33" s="264"/>
      <c r="I33" s="348">
        <f t="shared" si="7"/>
        <v>0</v>
      </c>
      <c r="J33" s="348">
        <f t="shared" si="8"/>
        <v>0</v>
      </c>
      <c r="K33" s="427">
        <f t="shared" si="9"/>
        <v>0</v>
      </c>
      <c r="L33" s="323" t="str">
        <f t="shared" si="10"/>
        <v/>
      </c>
      <c r="M33" s="264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"/>
      <c r="AB33" s="4"/>
    </row>
    <row r="34" spans="1:28" s="281" customFormat="1" ht="14.1" customHeight="1" thickBot="1" x14ac:dyDescent="0.3">
      <c r="A34" s="306"/>
      <c r="B34" s="307" t="s">
        <v>30</v>
      </c>
      <c r="C34" s="328"/>
      <c r="D34" s="329" t="s">
        <v>118</v>
      </c>
      <c r="E34" s="328"/>
      <c r="F34" s="330" t="str">
        <f>IF(OR($G34=0,$D20=0),"",$G34*100/$D20)</f>
        <v/>
      </c>
      <c r="G34" s="312">
        <f>ROUND(SUM(G26:G33),-1)</f>
        <v>0</v>
      </c>
      <c r="H34" s="264"/>
      <c r="I34" s="264"/>
      <c r="J34" s="264"/>
      <c r="K34" s="278"/>
      <c r="L34" s="264"/>
      <c r="M34" s="26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"/>
      <c r="AB34" s="4"/>
    </row>
    <row r="35" spans="1:28" ht="16.5" customHeight="1" x14ac:dyDescent="0.25">
      <c r="A35" s="314"/>
      <c r="B35" s="25"/>
      <c r="C35" s="2"/>
      <c r="D35" s="25"/>
      <c r="E35" s="23"/>
      <c r="F35" s="23"/>
      <c r="G35" s="25"/>
      <c r="K35" s="57"/>
    </row>
    <row r="36" spans="1:28" ht="15.75" customHeight="1" x14ac:dyDescent="0.35">
      <c r="A36" s="267" t="s">
        <v>119</v>
      </c>
      <c r="B36" s="246"/>
      <c r="C36" s="2"/>
      <c r="D36" s="331"/>
      <c r="E36" s="23"/>
      <c r="F36" s="23"/>
      <c r="G36" s="39"/>
      <c r="K36" s="57"/>
    </row>
    <row r="37" spans="1:28" ht="3.9" customHeight="1" thickBot="1" x14ac:dyDescent="0.3">
      <c r="A37" s="25"/>
      <c r="B37" s="332"/>
      <c r="C37" s="333"/>
      <c r="D37" s="332"/>
      <c r="E37" s="332"/>
      <c r="F37" s="332"/>
      <c r="G37" s="332"/>
      <c r="K37" s="57"/>
    </row>
    <row r="38" spans="1:28" s="281" customFormat="1" ht="10.5" customHeight="1" x14ac:dyDescent="0.25">
      <c r="A38" s="273"/>
      <c r="B38" s="274" t="s">
        <v>23</v>
      </c>
      <c r="C38" s="334" t="s">
        <v>120</v>
      </c>
      <c r="D38" s="276" t="s">
        <v>121</v>
      </c>
      <c r="E38" s="335" t="s">
        <v>122</v>
      </c>
      <c r="F38" s="336"/>
      <c r="G38" s="277" t="s">
        <v>98</v>
      </c>
      <c r="H38" s="264" t="s">
        <v>9</v>
      </c>
      <c r="I38" s="278" t="s">
        <v>121</v>
      </c>
      <c r="J38" s="278" t="s">
        <v>123</v>
      </c>
      <c r="K38" s="278" t="s">
        <v>123</v>
      </c>
      <c r="L38" s="278" t="s">
        <v>117</v>
      </c>
      <c r="M38" s="264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"/>
      <c r="AB38" s="4"/>
    </row>
    <row r="39" spans="1:28" s="281" customFormat="1" ht="10.5" customHeight="1" x14ac:dyDescent="0.25">
      <c r="A39" s="282"/>
      <c r="B39" s="337"/>
      <c r="C39" s="285" t="s">
        <v>124</v>
      </c>
      <c r="D39" s="285" t="s">
        <v>125</v>
      </c>
      <c r="E39" s="338"/>
      <c r="F39" s="339"/>
      <c r="G39" s="286" t="s">
        <v>106</v>
      </c>
      <c r="H39" s="264"/>
      <c r="I39" s="287"/>
      <c r="J39" s="264"/>
      <c r="K39" s="278"/>
      <c r="L39" s="264"/>
      <c r="M39" s="264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"/>
      <c r="AB39" s="4"/>
    </row>
    <row r="40" spans="1:28" s="281" customFormat="1" ht="10.5" customHeight="1" x14ac:dyDescent="0.25">
      <c r="A40" s="340"/>
      <c r="B40" s="341" t="s">
        <v>126</v>
      </c>
      <c r="C40" s="359" t="s">
        <v>5</v>
      </c>
      <c r="D40" s="343" t="s">
        <v>127</v>
      </c>
      <c r="E40" s="344" t="s">
        <v>128</v>
      </c>
      <c r="F40" s="345"/>
      <c r="G40" s="346" t="str">
        <f t="shared" ref="G40:G48" si="11">$L40</f>
        <v/>
      </c>
      <c r="H40" s="264"/>
      <c r="I40" s="287"/>
      <c r="J40" s="264"/>
      <c r="K40" s="347" t="str">
        <f>IF(OR(ISTEXT($C40),($C40=0)),"",ROUND($C40,-1))</f>
        <v/>
      </c>
      <c r="L40" s="348" t="str">
        <f>IF(((SUM($I41:I44))=0),$K40,"---            ")</f>
        <v/>
      </c>
      <c r="M40" s="264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"/>
      <c r="AB40" s="4"/>
    </row>
    <row r="41" spans="1:28" s="281" customFormat="1" ht="10.5" customHeight="1" x14ac:dyDescent="0.25">
      <c r="A41" s="289"/>
      <c r="B41" s="349" t="s">
        <v>36</v>
      </c>
      <c r="C41" s="350" t="str">
        <f>$J41</f>
        <v/>
      </c>
      <c r="D41" s="351" t="s">
        <v>5</v>
      </c>
      <c r="E41" s="352">
        <f>Titelblatt!$E$40</f>
        <v>5</v>
      </c>
      <c r="F41" s="353" t="s">
        <v>129</v>
      </c>
      <c r="G41" s="295" t="str">
        <f t="shared" si="11"/>
        <v/>
      </c>
      <c r="H41" s="264"/>
      <c r="I41" s="278">
        <f t="shared" ref="I41:I48" si="12">IF(OR(ISTEXT($D41),$D41=0),0,$D41)</f>
        <v>0</v>
      </c>
      <c r="J41" s="354" t="str">
        <f>IF(OR(ISTEXT($C$40),ISTEXT($D41),($D41=0),($C$40=0)),"",$C$40*$I41/($I$41+$I$42+$I$43+$I$44))</f>
        <v/>
      </c>
      <c r="K41" s="347">
        <f t="shared" ref="K41:K48" si="13">IF(OR(ISTEXT($J41),$J41=0),0,$J41)</f>
        <v>0</v>
      </c>
      <c r="L41" s="348" t="str">
        <f>IF($I41=0,"",ROUND(($I41*$E41/100)+$K41,-1))</f>
        <v/>
      </c>
      <c r="M41" s="264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"/>
      <c r="AB41" s="4"/>
    </row>
    <row r="42" spans="1:28" s="281" customFormat="1" ht="10.5" customHeight="1" x14ac:dyDescent="0.25">
      <c r="A42" s="289"/>
      <c r="B42" s="349" t="s">
        <v>37</v>
      </c>
      <c r="C42" s="355" t="str">
        <f>$J42</f>
        <v/>
      </c>
      <c r="D42" s="351" t="s">
        <v>5</v>
      </c>
      <c r="E42" s="352">
        <f>Titelblatt!$E$41</f>
        <v>5</v>
      </c>
      <c r="F42" s="353" t="s">
        <v>129</v>
      </c>
      <c r="G42" s="295" t="str">
        <f t="shared" si="11"/>
        <v/>
      </c>
      <c r="H42" s="264"/>
      <c r="I42" s="278">
        <f t="shared" si="12"/>
        <v>0</v>
      </c>
      <c r="J42" s="354" t="str">
        <f>IF(OR(ISTEXT($C$40),ISTEXT($D42),($D42=0),($C$40=0)),"",$C$40*$I42/($I$41+$I$42+$I$43+$I$44))</f>
        <v/>
      </c>
      <c r="K42" s="347">
        <f t="shared" si="13"/>
        <v>0</v>
      </c>
      <c r="L42" s="348" t="str">
        <f>IF($I42=0,"",ROUND(($I42*$E42/100)+$K42,-1))</f>
        <v/>
      </c>
      <c r="M42" s="264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"/>
      <c r="AB42" s="4"/>
    </row>
    <row r="43" spans="1:28" s="281" customFormat="1" ht="10.5" customHeight="1" x14ac:dyDescent="0.25">
      <c r="A43" s="289"/>
      <c r="B43" s="349" t="s">
        <v>38</v>
      </c>
      <c r="C43" s="355" t="str">
        <f>$J43</f>
        <v/>
      </c>
      <c r="D43" s="351"/>
      <c r="E43" s="352">
        <f>Titelblatt!$E$42</f>
        <v>5</v>
      </c>
      <c r="F43" s="353" t="s">
        <v>129</v>
      </c>
      <c r="G43" s="295" t="str">
        <f t="shared" si="11"/>
        <v/>
      </c>
      <c r="H43" s="264"/>
      <c r="I43" s="278">
        <f t="shared" si="12"/>
        <v>0</v>
      </c>
      <c r="J43" s="354" t="str">
        <f>IF(OR(ISTEXT($C$40),ISTEXT($D43),($D43=0),($C$40=0)),"",$C$40*$I43/($I$41+$I$42+$I$43+$I$44))</f>
        <v/>
      </c>
      <c r="K43" s="347">
        <f t="shared" si="13"/>
        <v>0</v>
      </c>
      <c r="L43" s="348" t="str">
        <f>IF($I43=0,"",ROUND(($I43*$E43/100)+$K43,-1))</f>
        <v/>
      </c>
      <c r="M43" s="264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"/>
      <c r="AB43" s="4"/>
    </row>
    <row r="44" spans="1:28" s="281" customFormat="1" ht="10.5" customHeight="1" x14ac:dyDescent="0.25">
      <c r="A44" s="289"/>
      <c r="B44" s="349" t="s">
        <v>39</v>
      </c>
      <c r="C44" s="356" t="str">
        <f>$J44</f>
        <v/>
      </c>
      <c r="D44" s="351"/>
      <c r="E44" s="352">
        <f>Titelblatt!$E$43</f>
        <v>5</v>
      </c>
      <c r="F44" s="353" t="s">
        <v>129</v>
      </c>
      <c r="G44" s="295" t="str">
        <f t="shared" si="11"/>
        <v/>
      </c>
      <c r="H44" s="264"/>
      <c r="I44" s="278">
        <f t="shared" si="12"/>
        <v>0</v>
      </c>
      <c r="J44" s="354" t="str">
        <f>IF(OR(ISTEXT($C$40),ISTEXT($D44),($D44=0),($C$40=0)),"",$C$40*$I44/($I$41+$I$42+$I$43+$I$44))</f>
        <v/>
      </c>
      <c r="K44" s="347">
        <f t="shared" si="13"/>
        <v>0</v>
      </c>
      <c r="L44" s="348" t="str">
        <f>IF($I44=0,"",ROUND(($I44*$E44/100)+$K44,-1))</f>
        <v/>
      </c>
      <c r="M44" s="264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"/>
      <c r="AB44" s="4"/>
    </row>
    <row r="45" spans="1:28" s="281" customFormat="1" ht="10.5" customHeight="1" x14ac:dyDescent="0.25">
      <c r="A45" s="289"/>
      <c r="B45" s="357" t="str">
        <f>$B$63</f>
        <v>Heizöl (EL)</v>
      </c>
      <c r="C45" s="358"/>
      <c r="D45" s="351"/>
      <c r="E45" s="352">
        <f>Titelblatt!$E$44</f>
        <v>4.5</v>
      </c>
      <c r="F45" s="353" t="str">
        <f>IF(LEN($B45)&gt;=3,"Rp/kWh"," ")</f>
        <v>Rp/kWh</v>
      </c>
      <c r="G45" s="295" t="str">
        <f t="shared" si="11"/>
        <v/>
      </c>
      <c r="H45" s="264"/>
      <c r="I45" s="278">
        <f t="shared" si="12"/>
        <v>0</v>
      </c>
      <c r="J45" s="354" t="str">
        <f>IF(OR(ISTEXT($C45),($C45=0)),"",$C45)</f>
        <v/>
      </c>
      <c r="K45" s="347">
        <f t="shared" si="13"/>
        <v>0</v>
      </c>
      <c r="L45" s="348" t="str">
        <f>IF(AND($I45=0,$K45=0),"",ROUND(($I45*$E45/100)+$K45,-1))</f>
        <v/>
      </c>
      <c r="M45" s="264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"/>
      <c r="AB45" s="4"/>
    </row>
    <row r="46" spans="1:28" s="281" customFormat="1" ht="10.5" customHeight="1" x14ac:dyDescent="0.25">
      <c r="A46" s="289"/>
      <c r="B46" s="357" t="str">
        <f>$B$64</f>
        <v>Erdgas</v>
      </c>
      <c r="C46" s="358"/>
      <c r="D46" s="351"/>
      <c r="E46" s="352">
        <f>Titelblatt!$E$45</f>
        <v>3</v>
      </c>
      <c r="F46" s="353" t="str">
        <f>IF(LEN($B46)&gt;=3,"Rp/kWh"," ")</f>
        <v>Rp/kWh</v>
      </c>
      <c r="G46" s="295" t="str">
        <f t="shared" si="11"/>
        <v/>
      </c>
      <c r="H46" s="264"/>
      <c r="I46" s="278">
        <f t="shared" si="12"/>
        <v>0</v>
      </c>
      <c r="J46" s="354" t="str">
        <f>IF(OR(ISTEXT($C46),($C46=0)),"",$C46)</f>
        <v/>
      </c>
      <c r="K46" s="347">
        <f t="shared" si="13"/>
        <v>0</v>
      </c>
      <c r="L46" s="348" t="str">
        <f>IF(AND($I46=0,$K46=0),"",ROUND(($I46*$E46/100)+$K46,-1))</f>
        <v/>
      </c>
      <c r="M46" s="264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"/>
      <c r="AB46" s="4"/>
    </row>
    <row r="47" spans="1:28" s="281" customFormat="1" ht="10.5" customHeight="1" x14ac:dyDescent="0.25">
      <c r="A47" s="289"/>
      <c r="B47" s="357" t="str">
        <f>$B$65</f>
        <v xml:space="preserve"> </v>
      </c>
      <c r="C47" s="358"/>
      <c r="D47" s="351"/>
      <c r="E47" s="352" t="str">
        <f>Titelblatt!$E$46</f>
        <v/>
      </c>
      <c r="F47" s="353" t="str">
        <f>IF(LEN($B47)&gt;=3,"Rp/kWh"," ")</f>
        <v xml:space="preserve"> </v>
      </c>
      <c r="G47" s="295" t="str">
        <f t="shared" si="11"/>
        <v/>
      </c>
      <c r="H47" s="264"/>
      <c r="I47" s="278">
        <f t="shared" si="12"/>
        <v>0</v>
      </c>
      <c r="J47" s="354" t="str">
        <f>IF(OR(ISTEXT($C47),($C47=0)),"",$C47)</f>
        <v/>
      </c>
      <c r="K47" s="347">
        <f t="shared" si="13"/>
        <v>0</v>
      </c>
      <c r="L47" s="348" t="str">
        <f>IF(AND($I47=0,$K47=0),"",ROUND(($I47*$E47/100)+$K47,-1))</f>
        <v/>
      </c>
      <c r="M47" s="264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"/>
      <c r="AB47" s="4"/>
    </row>
    <row r="48" spans="1:28" s="281" customFormat="1" ht="10.5" customHeight="1" thickBot="1" x14ac:dyDescent="0.3">
      <c r="A48" s="289"/>
      <c r="B48" s="357" t="str">
        <f>$B$66</f>
        <v xml:space="preserve"> </v>
      </c>
      <c r="C48" s="359"/>
      <c r="D48" s="360"/>
      <c r="E48" s="361" t="str">
        <f>Titelblatt!$E$47</f>
        <v/>
      </c>
      <c r="F48" s="362" t="str">
        <f>IF(LEN($B48)&gt;=3,"Rp/kWh"," ")</f>
        <v xml:space="preserve"> </v>
      </c>
      <c r="G48" s="304" t="str">
        <f t="shared" si="11"/>
        <v/>
      </c>
      <c r="H48" s="264"/>
      <c r="I48" s="278">
        <f t="shared" si="12"/>
        <v>0</v>
      </c>
      <c r="J48" s="354" t="str">
        <f>IF(OR(ISTEXT($C48),($C48=0)),"",$C48)</f>
        <v/>
      </c>
      <c r="K48" s="347">
        <f t="shared" si="13"/>
        <v>0</v>
      </c>
      <c r="L48" s="348" t="str">
        <f>IF(AND($I48=0,$K48=0),"",ROUND(($I48*$E48/100)+$K48,-1))</f>
        <v/>
      </c>
      <c r="M48" s="264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"/>
      <c r="AB48" s="4"/>
    </row>
    <row r="49" spans="1:28" s="281" customFormat="1" ht="14.1" customHeight="1" thickBot="1" x14ac:dyDescent="0.3">
      <c r="A49" s="306"/>
      <c r="B49" s="307" t="s">
        <v>30</v>
      </c>
      <c r="C49" s="328"/>
      <c r="D49" s="329"/>
      <c r="E49" s="329"/>
      <c r="F49" s="329"/>
      <c r="G49" s="363">
        <f>ROUND(SUM(G40:G48),-1)</f>
        <v>0</v>
      </c>
      <c r="H49" s="264"/>
      <c r="I49" s="264"/>
      <c r="J49" s="264"/>
      <c r="K49" s="278"/>
      <c r="L49" s="264"/>
      <c r="M49" s="264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"/>
      <c r="AB49" s="4"/>
    </row>
    <row r="50" spans="1:28" ht="16.5" customHeight="1" x14ac:dyDescent="0.25">
      <c r="A50" s="314"/>
      <c r="B50" s="25"/>
      <c r="C50" s="2"/>
      <c r="D50" s="25"/>
      <c r="E50" s="23"/>
      <c r="F50" s="23"/>
      <c r="G50" s="25"/>
      <c r="K50" s="57"/>
    </row>
    <row r="51" spans="1:28" ht="15.6" x14ac:dyDescent="0.35">
      <c r="A51" s="267" t="s">
        <v>130</v>
      </c>
      <c r="B51" s="246"/>
      <c r="C51" s="2"/>
      <c r="D51" s="25"/>
      <c r="E51" s="364" t="s">
        <v>131</v>
      </c>
      <c r="F51" s="364"/>
      <c r="G51" s="365" t="str">
        <f>'Zusammenfassung Energiesysteme'!$H$40</f>
        <v/>
      </c>
      <c r="I51" s="366" t="str">
        <f>$G$51</f>
        <v/>
      </c>
      <c r="J51" s="367" t="s">
        <v>5</v>
      </c>
      <c r="K51" s="57"/>
      <c r="L51" s="46"/>
    </row>
    <row r="52" spans="1:28" ht="3.9" customHeight="1" x14ac:dyDescent="0.25">
      <c r="A52" s="25"/>
      <c r="B52" s="25"/>
      <c r="C52" s="2"/>
      <c r="D52" s="25"/>
      <c r="E52" s="246"/>
      <c r="F52" s="23"/>
      <c r="G52" s="25"/>
      <c r="J52" s="46"/>
      <c r="K52" s="57"/>
      <c r="L52" s="46"/>
    </row>
    <row r="53" spans="1:28" ht="12" customHeight="1" x14ac:dyDescent="0.25">
      <c r="A53" s="25" t="s">
        <v>132</v>
      </c>
      <c r="B53" s="246"/>
      <c r="C53" s="2"/>
      <c r="D53" s="368" t="str">
        <f>$J$53</f>
        <v/>
      </c>
      <c r="E53" s="23" t="s">
        <v>133</v>
      </c>
      <c r="F53" s="23"/>
      <c r="G53" s="369" t="s">
        <v>134</v>
      </c>
      <c r="H53" s="367" t="s">
        <v>5</v>
      </c>
      <c r="I53" s="370">
        <f>IF(ISTEXT($G$53),0,$G$53)</f>
        <v>0</v>
      </c>
      <c r="J53" s="371" t="str">
        <f>IF(($I$53&gt;1),$I$53,$I$51)</f>
        <v/>
      </c>
      <c r="K53" s="57"/>
      <c r="L53" s="46"/>
    </row>
    <row r="54" spans="1:28" ht="3.9" customHeight="1" thickBot="1" x14ac:dyDescent="0.3">
      <c r="A54" s="246"/>
      <c r="B54" s="246"/>
      <c r="C54" s="332"/>
      <c r="D54" s="332"/>
      <c r="E54" s="332"/>
      <c r="F54" s="332"/>
      <c r="G54" s="332"/>
      <c r="K54" s="57"/>
      <c r="L54" s="46"/>
    </row>
    <row r="55" spans="1:28" s="378" customFormat="1" ht="10.5" customHeight="1" x14ac:dyDescent="0.25">
      <c r="A55" s="372"/>
      <c r="B55" s="275"/>
      <c r="C55" s="276" t="s">
        <v>135</v>
      </c>
      <c r="D55" s="276" t="s">
        <v>136</v>
      </c>
      <c r="E55" s="276" t="s">
        <v>99</v>
      </c>
      <c r="F55" s="335" t="s">
        <v>137</v>
      </c>
      <c r="G55" s="373"/>
      <c r="H55" s="287" t="s">
        <v>5</v>
      </c>
      <c r="I55" s="265"/>
      <c r="J55" s="374" t="s">
        <v>136</v>
      </c>
      <c r="K55" s="375" t="s">
        <v>138</v>
      </c>
      <c r="L55" s="376" t="s">
        <v>137</v>
      </c>
      <c r="M55" s="377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"/>
      <c r="AB55" s="4"/>
    </row>
    <row r="56" spans="1:28" s="378" customFormat="1" ht="10.5" customHeight="1" thickBot="1" x14ac:dyDescent="0.3">
      <c r="A56" s="379"/>
      <c r="B56" s="283"/>
      <c r="C56" s="285" t="s">
        <v>139</v>
      </c>
      <c r="D56" s="285" t="s">
        <v>140</v>
      </c>
      <c r="E56" s="285" t="s">
        <v>106</v>
      </c>
      <c r="F56" s="380" t="s">
        <v>141</v>
      </c>
      <c r="G56" s="381"/>
      <c r="H56" s="265" t="s">
        <v>5</v>
      </c>
      <c r="I56" s="265"/>
      <c r="J56" s="374" t="s">
        <v>140</v>
      </c>
      <c r="K56" s="278" t="s">
        <v>142</v>
      </c>
      <c r="L56" s="376" t="s">
        <v>143</v>
      </c>
      <c r="M56" s="377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"/>
      <c r="AB56" s="4"/>
    </row>
    <row r="57" spans="1:28" ht="14.1" customHeight="1" thickBot="1" x14ac:dyDescent="0.3">
      <c r="A57" s="382"/>
      <c r="B57" s="42" t="s">
        <v>144</v>
      </c>
      <c r="C57" s="383" t="s">
        <v>127</v>
      </c>
      <c r="D57" s="383" t="s">
        <v>127</v>
      </c>
      <c r="E57" s="384">
        <f>G$20</f>
        <v>0</v>
      </c>
      <c r="F57" s="385"/>
      <c r="G57" s="386">
        <f>G$20</f>
        <v>0</v>
      </c>
      <c r="J57" s="387"/>
      <c r="K57" s="57"/>
      <c r="L57" s="86"/>
      <c r="M57" s="387"/>
    </row>
    <row r="58" spans="1:28" s="281" customFormat="1" ht="10.5" customHeight="1" x14ac:dyDescent="0.25">
      <c r="A58" s="289"/>
      <c r="B58" s="341" t="s">
        <v>145</v>
      </c>
      <c r="C58" s="388">
        <f>Titelblatt!$F$32</f>
        <v>1</v>
      </c>
      <c r="D58" s="389" t="str">
        <f t="shared" ref="D58:D66" si="14">$J58</f>
        <v/>
      </c>
      <c r="E58" s="390" t="str">
        <f>IF($G34=0,"",$G34)</f>
        <v/>
      </c>
      <c r="F58" s="391"/>
      <c r="G58" s="392" t="str">
        <f t="shared" ref="G58:G66" si="15">$L58</f>
        <v/>
      </c>
      <c r="H58" s="264"/>
      <c r="I58" s="264"/>
      <c r="J58" s="393" t="str">
        <f>IF(OR($D$53=0,$G34=0,ISTEXT($G34)),"",PMT(($J$6),$D$53,PV((($J$6)-($C58/100))/(1+($C58/100)),$D$53,1)))</f>
        <v/>
      </c>
      <c r="K58" s="278"/>
      <c r="L58" s="394" t="str">
        <f>IF(OR(ISTEXT($D58),ISTEXT($E58),$G34=0),"",(ROUND($E58*$D58,-1)))</f>
        <v/>
      </c>
      <c r="M58" s="395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"/>
      <c r="AB58" s="4"/>
    </row>
    <row r="59" spans="1:28" s="281" customFormat="1" ht="10.5" customHeight="1" x14ac:dyDescent="0.25">
      <c r="A59" s="289"/>
      <c r="B59" s="349" t="s">
        <v>36</v>
      </c>
      <c r="C59" s="388">
        <f>Titelblatt!$F$40</f>
        <v>1</v>
      </c>
      <c r="D59" s="389" t="str">
        <f t="shared" si="14"/>
        <v/>
      </c>
      <c r="E59" s="390" t="str">
        <f t="shared" ref="E59:E66" si="16">IF($G41=0,"",$G41)</f>
        <v/>
      </c>
      <c r="F59" s="391"/>
      <c r="G59" s="392" t="str">
        <f t="shared" si="15"/>
        <v/>
      </c>
      <c r="H59" s="264"/>
      <c r="I59" s="264"/>
      <c r="J59" s="393" t="str">
        <f t="shared" ref="J59:J66" si="17">IF(OR($D$53=0,$G41=0,ISTEXT($G41)),"",PMT(($J$6),$D$53,PV((($J$6)-($C59/100))/(1+($C59/100)),$D$53,1)))</f>
        <v/>
      </c>
      <c r="K59" s="323" t="str">
        <f t="shared" ref="K59:K66" si="18">G59</f>
        <v/>
      </c>
      <c r="L59" s="394" t="str">
        <f t="shared" ref="L59:L66" si="19">IF(OR(ISTEXT($D59),ISTEXT($E59),$G41=0),"",(ROUND($E59*$D59,-1)))</f>
        <v/>
      </c>
      <c r="M59" s="264" t="s">
        <v>5</v>
      </c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"/>
      <c r="AB59" s="4"/>
    </row>
    <row r="60" spans="1:28" s="281" customFormat="1" ht="10.5" customHeight="1" x14ac:dyDescent="0.25">
      <c r="A60" s="289"/>
      <c r="B60" s="349" t="s">
        <v>37</v>
      </c>
      <c r="C60" s="388">
        <f>Titelblatt!$F$41</f>
        <v>1</v>
      </c>
      <c r="D60" s="389" t="str">
        <f t="shared" si="14"/>
        <v/>
      </c>
      <c r="E60" s="390" t="str">
        <f t="shared" si="16"/>
        <v/>
      </c>
      <c r="F60" s="391"/>
      <c r="G60" s="392" t="str">
        <f t="shared" si="15"/>
        <v/>
      </c>
      <c r="H60" s="264"/>
      <c r="I60" s="264"/>
      <c r="J60" s="393" t="str">
        <f t="shared" si="17"/>
        <v/>
      </c>
      <c r="K60" s="323" t="str">
        <f t="shared" si="18"/>
        <v/>
      </c>
      <c r="L60" s="394" t="str">
        <f t="shared" si="19"/>
        <v/>
      </c>
      <c r="M60" s="264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"/>
      <c r="AB60" s="4"/>
    </row>
    <row r="61" spans="1:28" s="281" customFormat="1" ht="10.5" customHeight="1" x14ac:dyDescent="0.25">
      <c r="A61" s="289"/>
      <c r="B61" s="349" t="s">
        <v>38</v>
      </c>
      <c r="C61" s="388">
        <f>Titelblatt!$F$42</f>
        <v>1</v>
      </c>
      <c r="D61" s="389" t="str">
        <f t="shared" si="14"/>
        <v/>
      </c>
      <c r="E61" s="390" t="str">
        <f t="shared" si="16"/>
        <v/>
      </c>
      <c r="F61" s="391"/>
      <c r="G61" s="392" t="str">
        <f t="shared" si="15"/>
        <v/>
      </c>
      <c r="H61" s="264"/>
      <c r="I61" s="264"/>
      <c r="J61" s="393" t="str">
        <f t="shared" si="17"/>
        <v/>
      </c>
      <c r="K61" s="323" t="str">
        <f t="shared" si="18"/>
        <v/>
      </c>
      <c r="L61" s="394" t="str">
        <f t="shared" si="19"/>
        <v/>
      </c>
      <c r="M61" s="264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"/>
      <c r="AB61" s="4"/>
    </row>
    <row r="62" spans="1:28" s="281" customFormat="1" ht="10.5" customHeight="1" x14ac:dyDescent="0.25">
      <c r="A62" s="289"/>
      <c r="B62" s="349" t="s">
        <v>39</v>
      </c>
      <c r="C62" s="388">
        <f>Titelblatt!$F$43</f>
        <v>1</v>
      </c>
      <c r="D62" s="389" t="str">
        <f t="shared" si="14"/>
        <v/>
      </c>
      <c r="E62" s="390" t="str">
        <f t="shared" si="16"/>
        <v/>
      </c>
      <c r="F62" s="391"/>
      <c r="G62" s="392" t="str">
        <f t="shared" si="15"/>
        <v/>
      </c>
      <c r="H62" s="264"/>
      <c r="I62" s="264"/>
      <c r="J62" s="393" t="str">
        <f t="shared" si="17"/>
        <v/>
      </c>
      <c r="K62" s="323" t="str">
        <f t="shared" si="18"/>
        <v/>
      </c>
      <c r="L62" s="394" t="str">
        <f t="shared" si="19"/>
        <v/>
      </c>
      <c r="M62" s="264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"/>
      <c r="AB62" s="4"/>
    </row>
    <row r="63" spans="1:28" s="281" customFormat="1" ht="10.5" customHeight="1" x14ac:dyDescent="0.25">
      <c r="A63" s="289"/>
      <c r="B63" s="396" t="str">
        <f>Titelblatt!$B$44</f>
        <v>Heizöl (EL)</v>
      </c>
      <c r="C63" s="388">
        <f>Titelblatt!$F$44</f>
        <v>2</v>
      </c>
      <c r="D63" s="389" t="str">
        <f t="shared" si="14"/>
        <v/>
      </c>
      <c r="E63" s="390" t="str">
        <f t="shared" si="16"/>
        <v/>
      </c>
      <c r="F63" s="391"/>
      <c r="G63" s="392" t="str">
        <f t="shared" si="15"/>
        <v/>
      </c>
      <c r="H63" s="264"/>
      <c r="I63" s="264"/>
      <c r="J63" s="393" t="str">
        <f t="shared" si="17"/>
        <v/>
      </c>
      <c r="K63" s="323" t="str">
        <f t="shared" si="18"/>
        <v/>
      </c>
      <c r="L63" s="394" t="str">
        <f t="shared" si="19"/>
        <v/>
      </c>
      <c r="M63" s="264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"/>
      <c r="AB63" s="4"/>
    </row>
    <row r="64" spans="1:28" s="281" customFormat="1" ht="10.5" customHeight="1" x14ac:dyDescent="0.25">
      <c r="A64" s="289"/>
      <c r="B64" s="396" t="str">
        <f>Titelblatt!$B$45</f>
        <v>Erdgas</v>
      </c>
      <c r="C64" s="388">
        <f>Titelblatt!$F$45</f>
        <v>1.5</v>
      </c>
      <c r="D64" s="389" t="str">
        <f t="shared" si="14"/>
        <v/>
      </c>
      <c r="E64" s="390" t="str">
        <f t="shared" si="16"/>
        <v/>
      </c>
      <c r="F64" s="391"/>
      <c r="G64" s="392" t="str">
        <f t="shared" si="15"/>
        <v/>
      </c>
      <c r="H64" s="264"/>
      <c r="I64" s="264"/>
      <c r="J64" s="393" t="str">
        <f t="shared" si="17"/>
        <v/>
      </c>
      <c r="K64" s="323" t="str">
        <f t="shared" si="18"/>
        <v/>
      </c>
      <c r="L64" s="394" t="str">
        <f t="shared" si="19"/>
        <v/>
      </c>
      <c r="M64" s="264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"/>
      <c r="AB64" s="4"/>
    </row>
    <row r="65" spans="1:28" s="281" customFormat="1" ht="10.5" customHeight="1" x14ac:dyDescent="0.25">
      <c r="A65" s="289"/>
      <c r="B65" s="396" t="str">
        <f>Titelblatt!$B$46</f>
        <v xml:space="preserve"> </v>
      </c>
      <c r="C65" s="388" t="str">
        <f>Titelblatt!$F$46</f>
        <v xml:space="preserve"> </v>
      </c>
      <c r="D65" s="389" t="str">
        <f t="shared" si="14"/>
        <v/>
      </c>
      <c r="E65" s="390" t="str">
        <f t="shared" si="16"/>
        <v/>
      </c>
      <c r="F65" s="391"/>
      <c r="G65" s="392" t="str">
        <f t="shared" si="15"/>
        <v/>
      </c>
      <c r="H65" s="264"/>
      <c r="I65" s="397" t="s">
        <v>5</v>
      </c>
      <c r="J65" s="393" t="str">
        <f t="shared" si="17"/>
        <v/>
      </c>
      <c r="K65" s="323" t="str">
        <f t="shared" si="18"/>
        <v/>
      </c>
      <c r="L65" s="394" t="str">
        <f t="shared" si="19"/>
        <v/>
      </c>
      <c r="M65" s="264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"/>
      <c r="AB65" s="4"/>
    </row>
    <row r="66" spans="1:28" s="281" customFormat="1" ht="10.5" customHeight="1" thickBot="1" x14ac:dyDescent="0.3">
      <c r="A66" s="398"/>
      <c r="B66" s="399" t="str">
        <f>Titelblatt!$B$47</f>
        <v xml:space="preserve"> </v>
      </c>
      <c r="C66" s="400" t="str">
        <f>Titelblatt!$F$47</f>
        <v xml:space="preserve"> </v>
      </c>
      <c r="D66" s="401" t="str">
        <f t="shared" si="14"/>
        <v/>
      </c>
      <c r="E66" s="402" t="str">
        <f t="shared" si="16"/>
        <v/>
      </c>
      <c r="F66" s="403"/>
      <c r="G66" s="404" t="str">
        <f t="shared" si="15"/>
        <v/>
      </c>
      <c r="H66" s="264"/>
      <c r="I66" s="397" t="s">
        <v>5</v>
      </c>
      <c r="J66" s="393" t="str">
        <f t="shared" si="17"/>
        <v/>
      </c>
      <c r="K66" s="323" t="str">
        <f t="shared" si="18"/>
        <v/>
      </c>
      <c r="L66" s="394" t="str">
        <f t="shared" si="19"/>
        <v/>
      </c>
      <c r="M66" s="264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"/>
      <c r="AB66" s="4"/>
    </row>
    <row r="67" spans="1:28" s="281" customFormat="1" ht="14.1" customHeight="1" thickBot="1" x14ac:dyDescent="0.3">
      <c r="A67" s="289"/>
      <c r="B67" s="405" t="s">
        <v>146</v>
      </c>
      <c r="C67" s="406" t="s">
        <v>147</v>
      </c>
      <c r="D67" s="407"/>
      <c r="E67" s="408">
        <f>ROUND(SUM(E58:E66),-1)</f>
        <v>0</v>
      </c>
      <c r="F67" s="409" t="s">
        <v>5</v>
      </c>
      <c r="G67" s="410">
        <f>ROUND(SUM(G58:G66),-1)</f>
        <v>0</v>
      </c>
      <c r="H67" s="264"/>
      <c r="I67" s="264"/>
      <c r="J67" s="264"/>
      <c r="K67" s="411">
        <f>ROUND((SUM(K59:K66)),-1)</f>
        <v>0</v>
      </c>
      <c r="L67" s="264"/>
      <c r="M67" s="264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"/>
      <c r="AB67" s="4"/>
    </row>
    <row r="68" spans="1:28" s="281" customFormat="1" ht="14.1" customHeight="1" thickBot="1" x14ac:dyDescent="0.3">
      <c r="A68" s="306"/>
      <c r="B68" s="307" t="s">
        <v>148</v>
      </c>
      <c r="C68" s="329" t="s">
        <v>149</v>
      </c>
      <c r="D68" s="412"/>
      <c r="E68" s="413">
        <f>ROUND(SUM(E57+E67),-1)</f>
        <v>0</v>
      </c>
      <c r="F68" s="306"/>
      <c r="G68" s="414">
        <f>ROUND(SUM(G57+G67),-1)</f>
        <v>0</v>
      </c>
      <c r="H68" s="264"/>
      <c r="I68" s="264"/>
      <c r="J68" s="264"/>
      <c r="K68" s="278"/>
      <c r="L68" s="264"/>
      <c r="M68" s="264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"/>
      <c r="AB68" s="4"/>
    </row>
    <row r="69" spans="1:28" s="4" customFormat="1" ht="6.9" customHeight="1" x14ac:dyDescent="0.25">
      <c r="A69" s="2"/>
      <c r="B69" s="2"/>
      <c r="C69" s="2"/>
      <c r="D69" s="2"/>
      <c r="E69" s="2"/>
      <c r="F69" s="2"/>
      <c r="G69" s="2"/>
      <c r="H69" s="46"/>
      <c r="I69" s="46"/>
      <c r="J69" s="46"/>
      <c r="K69" s="248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8" ht="6.9" customHeight="1" x14ac:dyDescent="0.25">
      <c r="A70" s="25"/>
      <c r="B70" s="25" t="s">
        <v>5</v>
      </c>
      <c r="C70" s="2"/>
      <c r="D70" s="25" t="s">
        <v>5</v>
      </c>
      <c r="E70" s="416" t="s">
        <v>5</v>
      </c>
      <c r="F70" s="23"/>
      <c r="G70" s="417" t="s">
        <v>5</v>
      </c>
      <c r="K70" s="57"/>
    </row>
    <row r="71" spans="1:28" ht="18" customHeight="1" x14ac:dyDescent="0.25">
      <c r="A71" s="93"/>
    </row>
    <row r="72" spans="1:28" s="4" customFormat="1" ht="12.9" customHeight="1" x14ac:dyDescent="0.25">
      <c r="B72" s="423" t="s">
        <v>150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8" s="4" customFormat="1" ht="16.5" customHeight="1" x14ac:dyDescent="0.25">
      <c r="B73" s="424" t="s">
        <v>151</v>
      </c>
      <c r="E73" s="425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8" s="4" customFormat="1" ht="16.5" customHeight="1" x14ac:dyDescent="0.25">
      <c r="B74" s="424" t="s">
        <v>152</v>
      </c>
      <c r="E74" s="425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8" s="4" customFormat="1" ht="12.9" customHeight="1" x14ac:dyDescent="0.25">
      <c r="B75" s="59" t="s">
        <v>153</v>
      </c>
      <c r="E75" s="425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8" s="4" customFormat="1" ht="12.9" customHeight="1" x14ac:dyDescent="0.25">
      <c r="E76" s="425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8" s="4" customFormat="1" ht="12.9" customHeight="1" x14ac:dyDescent="0.25">
      <c r="B77" s="423" t="s">
        <v>154</v>
      </c>
      <c r="E77" s="425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8" s="4" customFormat="1" ht="12.9" customHeight="1" x14ac:dyDescent="0.25">
      <c r="B78" s="59" t="s">
        <v>155</v>
      </c>
      <c r="E78" s="425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8" s="4" customFormat="1" ht="12.9" customHeight="1" thickBot="1" x14ac:dyDescent="0.3">
      <c r="B79" s="59" t="s">
        <v>156</v>
      </c>
      <c r="E79" s="42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8" s="4" customFormat="1" ht="12.9" customHeight="1" x14ac:dyDescent="0.25">
      <c r="B80" s="59" t="s">
        <v>157</v>
      </c>
      <c r="E80" s="425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5:26" s="4" customFormat="1" ht="12.9" customHeight="1" x14ac:dyDescent="0.25">
      <c r="E81" s="425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5:26" s="4" customFormat="1" ht="12.9" customHeight="1" x14ac:dyDescent="0.25">
      <c r="E82" s="425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5:26" s="4" customFormat="1" ht="12.9" customHeight="1" x14ac:dyDescent="0.25">
      <c r="E83" s="425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5:26" s="4" customFormat="1" ht="12.9" customHeight="1" x14ac:dyDescent="0.25">
      <c r="E84" s="425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5:26" s="4" customFormat="1" ht="12.9" customHeight="1" x14ac:dyDescent="0.25"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5:26" s="4" customFormat="1" ht="12.9" customHeight="1" x14ac:dyDescent="0.25"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5:26" s="4" customFormat="1" ht="12.9" customHeight="1" x14ac:dyDescent="0.25"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spans="5:26" s="4" customFormat="1" ht="12.9" customHeight="1" x14ac:dyDescent="0.25"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5:26" s="4" customFormat="1" ht="12.9" customHeight="1" x14ac:dyDescent="0.25"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5:26" s="4" customFormat="1" ht="12.9" customHeight="1" x14ac:dyDescent="0.25"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5:26" s="4" customFormat="1" ht="12.9" customHeight="1" x14ac:dyDescent="0.25"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5:26" s="4" customFormat="1" ht="12.9" customHeight="1" x14ac:dyDescent="0.25"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5:26" s="4" customFormat="1" ht="12.9" customHeight="1" x14ac:dyDescent="0.25"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spans="5:26" s="4" customFormat="1" ht="3" customHeight="1" x14ac:dyDescent="0.25"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spans="5:26" s="4" customFormat="1" ht="12.9" customHeight="1" x14ac:dyDescent="0.25"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spans="5:26" s="4" customFormat="1" ht="3" customHeight="1" x14ac:dyDescent="0.25"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spans="8:26" s="4" customFormat="1" ht="12.9" customHeight="1" x14ac:dyDescent="0.25"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</sheetData>
  <sheetProtection password="C13C" sheet="1" objects="1"/>
  <pageMargins left="0.70866141732283472" right="0" top="0.39370078740157483" bottom="0" header="0.4921259845" footer="0.4921259845"/>
  <pageSetup paperSize="9" firstPageNumber="4" orientation="portrait" useFirstPageNumber="1" horizontalDpi="4294967292" verticalDpi="4294967292" copies="0"/>
  <headerFooter alignWithMargins="0">
    <oddFooter>&amp;L&amp;8Variante 2&amp;C&amp;8&amp;P&amp;R&amp;8&amp;D</oddFooter>
  </headerFooter>
  <rowBreaks count="1" manualBreakCount="1">
    <brk id="96" max="65535" man="1"/>
  </row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workbookViewId="0">
      <selection activeCell="B4" sqref="B4"/>
    </sheetView>
  </sheetViews>
  <sheetFormatPr baseColWidth="10" defaultColWidth="11.44140625" defaultRowHeight="12.9" customHeight="1" x14ac:dyDescent="0.25"/>
  <cols>
    <col min="1" max="1" width="0.33203125" style="426" customWidth="1"/>
    <col min="2" max="2" width="16.6640625" style="93" customWidth="1"/>
    <col min="3" max="3" width="9.6640625" style="4" customWidth="1"/>
    <col min="4" max="4" width="14.6640625" style="93" customWidth="1"/>
    <col min="5" max="5" width="15.6640625" style="59" customWidth="1"/>
    <col min="6" max="6" width="9.6640625" style="59" customWidth="1"/>
    <col min="7" max="7" width="14.6640625" style="93" customWidth="1"/>
    <col min="8" max="8" width="25.6640625" style="56" customWidth="1"/>
    <col min="9" max="13" width="15.6640625" style="56" customWidth="1"/>
    <col min="14" max="26" width="11.44140625" style="46"/>
    <col min="27" max="28" width="11.44140625" style="4"/>
    <col min="29" max="16384" width="11.44140625" style="59"/>
  </cols>
  <sheetData>
    <row r="1" spans="1:28" s="4" customFormat="1" ht="15" customHeight="1" x14ac:dyDescent="0.25">
      <c r="A1" s="245"/>
      <c r="B1" s="2" t="str">
        <f>Titelblatt!$D$12</f>
        <v xml:space="preserve">  </v>
      </c>
      <c r="C1" s="2"/>
      <c r="D1" s="2"/>
      <c r="E1" s="246"/>
      <c r="F1" s="2"/>
      <c r="G1" s="247" t="str">
        <f>Titelblatt!$D$9</f>
        <v xml:space="preserve"> </v>
      </c>
      <c r="H1" s="46"/>
      <c r="I1" s="46"/>
      <c r="J1" s="46"/>
      <c r="K1" s="248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8" s="4" customFormat="1" ht="2.1" customHeight="1" x14ac:dyDescent="0.25">
      <c r="A2" s="39"/>
      <c r="B2" s="44"/>
      <c r="C2" s="44"/>
      <c r="D2" s="44"/>
      <c r="E2" s="44"/>
      <c r="F2" s="44"/>
      <c r="G2" s="44"/>
      <c r="H2" s="46"/>
      <c r="I2" s="46"/>
      <c r="J2" s="46"/>
      <c r="K2" s="248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8" ht="9.9" customHeight="1" x14ac:dyDescent="0.35">
      <c r="A3" s="52"/>
      <c r="B3" s="249"/>
      <c r="C3" s="2"/>
      <c r="D3" s="25"/>
      <c r="E3" s="23"/>
      <c r="F3" s="23"/>
      <c r="G3" s="25"/>
      <c r="K3" s="57"/>
    </row>
    <row r="4" spans="1:28" s="259" customFormat="1" ht="18.600000000000001" x14ac:dyDescent="0.35">
      <c r="A4" s="250" t="s">
        <v>159</v>
      </c>
      <c r="B4" s="251"/>
      <c r="C4" s="252" t="str">
        <f>'Zusammenfassung Energiesysteme'!$D$9</f>
        <v xml:space="preserve"> </v>
      </c>
      <c r="D4" s="253"/>
      <c r="E4" s="254" t="s">
        <v>5</v>
      </c>
      <c r="F4" s="255"/>
      <c r="G4" s="255"/>
      <c r="H4" s="256"/>
      <c r="I4" s="256"/>
      <c r="J4" s="257" t="s">
        <v>5</v>
      </c>
      <c r="K4" s="258"/>
      <c r="L4" s="46"/>
      <c r="M4" s="25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"/>
      <c r="AB4" s="4"/>
    </row>
    <row r="5" spans="1:28" s="266" customFormat="1" ht="10.5" customHeight="1" x14ac:dyDescent="0.25">
      <c r="A5" s="260"/>
      <c r="B5" s="261"/>
      <c r="C5" s="262"/>
      <c r="D5" s="20"/>
      <c r="E5" s="20"/>
      <c r="F5" s="246"/>
      <c r="G5" s="246"/>
      <c r="H5" s="263"/>
      <c r="I5" s="264" t="s">
        <v>5</v>
      </c>
      <c r="J5" s="265" t="s">
        <v>5</v>
      </c>
      <c r="K5" s="248"/>
      <c r="L5" s="46"/>
      <c r="M5" s="263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"/>
      <c r="AB5" s="4"/>
    </row>
    <row r="6" spans="1:28" ht="15.6" x14ac:dyDescent="0.35">
      <c r="A6" s="267" t="s">
        <v>92</v>
      </c>
      <c r="B6" s="246"/>
      <c r="C6" s="2"/>
      <c r="D6" s="246"/>
      <c r="E6" s="268" t="s">
        <v>93</v>
      </c>
      <c r="F6" s="269">
        <f>IF(ISTEXT(Titelblatt!$F$31),"???",(Titelblatt!$F$31))</f>
        <v>2.5</v>
      </c>
      <c r="G6" s="270" t="s">
        <v>5</v>
      </c>
      <c r="H6" s="271" t="s">
        <v>5</v>
      </c>
      <c r="J6" s="272">
        <f>$F$6/100</f>
        <v>2.5000000000000001E-2</v>
      </c>
      <c r="K6" s="248"/>
    </row>
    <row r="7" spans="1:28" ht="3.9" customHeight="1" thickBot="1" x14ac:dyDescent="0.3">
      <c r="A7" s="25"/>
      <c r="B7" s="25"/>
      <c r="C7" s="2"/>
      <c r="D7" s="25"/>
      <c r="E7" s="23"/>
      <c r="F7" s="23"/>
      <c r="G7" s="25"/>
      <c r="K7" s="57"/>
    </row>
    <row r="8" spans="1:28" s="281" customFormat="1" ht="10.5" customHeight="1" x14ac:dyDescent="0.25">
      <c r="A8" s="273"/>
      <c r="B8" s="274" t="s">
        <v>94</v>
      </c>
      <c r="C8" s="275" t="s">
        <v>5</v>
      </c>
      <c r="D8" s="276" t="s">
        <v>95</v>
      </c>
      <c r="E8" s="276" t="s">
        <v>96</v>
      </c>
      <c r="F8" s="276" t="s">
        <v>97</v>
      </c>
      <c r="G8" s="277" t="s">
        <v>98</v>
      </c>
      <c r="H8" s="264"/>
      <c r="I8" s="278" t="s">
        <v>99</v>
      </c>
      <c r="J8" s="278" t="s">
        <v>100</v>
      </c>
      <c r="K8" s="279" t="s">
        <v>101</v>
      </c>
      <c r="L8" s="264"/>
      <c r="M8" s="280" t="s">
        <v>102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"/>
      <c r="AB8" s="4"/>
    </row>
    <row r="9" spans="1:28" s="281" customFormat="1" ht="10.5" customHeight="1" x14ac:dyDescent="0.25">
      <c r="A9" s="282"/>
      <c r="B9" s="283"/>
      <c r="C9" s="284"/>
      <c r="D9" s="285" t="s">
        <v>103</v>
      </c>
      <c r="E9" s="285" t="s">
        <v>104</v>
      </c>
      <c r="F9" s="285" t="s">
        <v>105</v>
      </c>
      <c r="G9" s="286" t="s">
        <v>106</v>
      </c>
      <c r="H9" s="264"/>
      <c r="I9" s="278" t="s">
        <v>106</v>
      </c>
      <c r="J9" s="287"/>
      <c r="K9" s="288"/>
      <c r="L9" s="279" t="s">
        <v>5</v>
      </c>
      <c r="M9" s="280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"/>
      <c r="AB9" s="4"/>
    </row>
    <row r="10" spans="1:28" s="281" customFormat="1" ht="10.5" customHeight="1" x14ac:dyDescent="0.25">
      <c r="A10" s="289"/>
      <c r="B10" s="290" t="s">
        <v>5</v>
      </c>
      <c r="C10" s="291"/>
      <c r="D10" s="292" t="s">
        <v>5</v>
      </c>
      <c r="E10" s="293" t="s">
        <v>5</v>
      </c>
      <c r="F10" s="294" t="str">
        <f t="shared" ref="F10:F19" si="0">$J10</f>
        <v/>
      </c>
      <c r="G10" s="295" t="str">
        <f t="shared" ref="G10:G19" si="1">$I10</f>
        <v/>
      </c>
      <c r="H10" s="264"/>
      <c r="I10" s="296" t="str">
        <f t="shared" ref="I10:I19" si="2">IF(OR(ISTEXT($D10),ISTEXT($E10),$D10=0,$E10=0),"",ROUND($D10*$F10/100,-1))</f>
        <v/>
      </c>
      <c r="J10" s="297" t="str">
        <f t="shared" ref="J10:J19" si="3">IF(OR(ISTEXT($E10),$E10=0),"",(-PMT(($J$6),$E10,1))*100)</f>
        <v/>
      </c>
      <c r="K10" s="298">
        <f t="shared" ref="K10:K19" si="4">IF(OR(ISTEXT($D10),ISTEXT($E10),$D10=0,$E10=0),0,$D10*$E10)</f>
        <v>0</v>
      </c>
      <c r="L10" s="287"/>
      <c r="M10" s="280">
        <f t="shared" ref="M10:M19" si="5">IF(OR(ISTEXT(E10),(E10=0)),0,D10)</f>
        <v>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"/>
      <c r="AB10" s="4"/>
    </row>
    <row r="11" spans="1:28" s="281" customFormat="1" ht="10.5" customHeight="1" x14ac:dyDescent="0.25">
      <c r="A11" s="289"/>
      <c r="B11" s="290" t="s">
        <v>5</v>
      </c>
      <c r="C11" s="291"/>
      <c r="D11" s="292" t="s">
        <v>5</v>
      </c>
      <c r="E11" s="293" t="s">
        <v>5</v>
      </c>
      <c r="F11" s="294" t="str">
        <f t="shared" si="0"/>
        <v/>
      </c>
      <c r="G11" s="295" t="str">
        <f t="shared" si="1"/>
        <v/>
      </c>
      <c r="H11" s="264"/>
      <c r="I11" s="296" t="str">
        <f t="shared" si="2"/>
        <v/>
      </c>
      <c r="J11" s="297" t="str">
        <f t="shared" si="3"/>
        <v/>
      </c>
      <c r="K11" s="298">
        <f t="shared" si="4"/>
        <v>0</v>
      </c>
      <c r="L11" s="287"/>
      <c r="M11" s="280">
        <f t="shared" si="5"/>
        <v>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"/>
      <c r="AB11" s="4"/>
    </row>
    <row r="12" spans="1:28" s="281" customFormat="1" ht="10.5" customHeight="1" x14ac:dyDescent="0.25">
      <c r="A12" s="289"/>
      <c r="B12" s="290" t="s">
        <v>5</v>
      </c>
      <c r="C12" s="291"/>
      <c r="D12" s="292" t="s">
        <v>5</v>
      </c>
      <c r="E12" s="293" t="s">
        <v>5</v>
      </c>
      <c r="F12" s="294" t="str">
        <f t="shared" si="0"/>
        <v/>
      </c>
      <c r="G12" s="295" t="str">
        <f t="shared" si="1"/>
        <v/>
      </c>
      <c r="H12" s="264"/>
      <c r="I12" s="296" t="str">
        <f t="shared" si="2"/>
        <v/>
      </c>
      <c r="J12" s="297" t="str">
        <f t="shared" si="3"/>
        <v/>
      </c>
      <c r="K12" s="298">
        <f t="shared" si="4"/>
        <v>0</v>
      </c>
      <c r="L12" s="287"/>
      <c r="M12" s="280">
        <f t="shared" si="5"/>
        <v>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"/>
      <c r="AB12" s="4"/>
    </row>
    <row r="13" spans="1:28" s="281" customFormat="1" ht="10.5" customHeight="1" x14ac:dyDescent="0.25">
      <c r="A13" s="289"/>
      <c r="B13" s="290" t="s">
        <v>5</v>
      </c>
      <c r="C13" s="291"/>
      <c r="D13" s="292" t="s">
        <v>5</v>
      </c>
      <c r="E13" s="293" t="s">
        <v>5</v>
      </c>
      <c r="F13" s="294" t="str">
        <f t="shared" si="0"/>
        <v/>
      </c>
      <c r="G13" s="295" t="str">
        <f t="shared" si="1"/>
        <v/>
      </c>
      <c r="H13" s="264"/>
      <c r="I13" s="296" t="str">
        <f t="shared" si="2"/>
        <v/>
      </c>
      <c r="J13" s="297" t="str">
        <f t="shared" si="3"/>
        <v/>
      </c>
      <c r="K13" s="298">
        <f t="shared" si="4"/>
        <v>0</v>
      </c>
      <c r="L13" s="287"/>
      <c r="M13" s="280">
        <f t="shared" si="5"/>
        <v>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"/>
      <c r="AB13" s="4"/>
    </row>
    <row r="14" spans="1:28" s="281" customFormat="1" ht="10.5" customHeight="1" x14ac:dyDescent="0.25">
      <c r="A14" s="289"/>
      <c r="B14" s="290" t="s">
        <v>5</v>
      </c>
      <c r="C14" s="291"/>
      <c r="D14" s="292" t="s">
        <v>5</v>
      </c>
      <c r="E14" s="293" t="s">
        <v>5</v>
      </c>
      <c r="F14" s="294" t="str">
        <f t="shared" si="0"/>
        <v/>
      </c>
      <c r="G14" s="295" t="str">
        <f t="shared" si="1"/>
        <v/>
      </c>
      <c r="H14" s="264"/>
      <c r="I14" s="296" t="str">
        <f t="shared" si="2"/>
        <v/>
      </c>
      <c r="J14" s="297" t="str">
        <f t="shared" si="3"/>
        <v/>
      </c>
      <c r="K14" s="298">
        <f t="shared" si="4"/>
        <v>0</v>
      </c>
      <c r="L14" s="287"/>
      <c r="M14" s="280">
        <f t="shared" si="5"/>
        <v>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"/>
      <c r="AB14" s="4"/>
    </row>
    <row r="15" spans="1:28" s="281" customFormat="1" ht="10.5" customHeight="1" x14ac:dyDescent="0.25">
      <c r="A15" s="289"/>
      <c r="B15" s="290" t="s">
        <v>5</v>
      </c>
      <c r="C15" s="291"/>
      <c r="D15" s="292" t="s">
        <v>5</v>
      </c>
      <c r="E15" s="293" t="s">
        <v>5</v>
      </c>
      <c r="F15" s="294" t="str">
        <f t="shared" si="0"/>
        <v/>
      </c>
      <c r="G15" s="295" t="str">
        <f t="shared" si="1"/>
        <v/>
      </c>
      <c r="H15" s="264"/>
      <c r="I15" s="296" t="str">
        <f t="shared" si="2"/>
        <v/>
      </c>
      <c r="J15" s="297" t="str">
        <f t="shared" si="3"/>
        <v/>
      </c>
      <c r="K15" s="298">
        <f t="shared" si="4"/>
        <v>0</v>
      </c>
      <c r="L15" s="287"/>
      <c r="M15" s="280">
        <f t="shared" si="5"/>
        <v>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"/>
      <c r="AB15" s="4"/>
    </row>
    <row r="16" spans="1:28" s="281" customFormat="1" ht="10.5" customHeight="1" x14ac:dyDescent="0.25">
      <c r="A16" s="289"/>
      <c r="B16" s="290" t="s">
        <v>5</v>
      </c>
      <c r="C16" s="291"/>
      <c r="D16" s="292" t="s">
        <v>5</v>
      </c>
      <c r="E16" s="293" t="s">
        <v>5</v>
      </c>
      <c r="F16" s="294" t="str">
        <f t="shared" si="0"/>
        <v/>
      </c>
      <c r="G16" s="295" t="str">
        <f t="shared" si="1"/>
        <v/>
      </c>
      <c r="H16" s="264"/>
      <c r="I16" s="296" t="str">
        <f t="shared" si="2"/>
        <v/>
      </c>
      <c r="J16" s="297" t="str">
        <f t="shared" si="3"/>
        <v/>
      </c>
      <c r="K16" s="298">
        <f t="shared" si="4"/>
        <v>0</v>
      </c>
      <c r="L16" s="287"/>
      <c r="M16" s="280">
        <f t="shared" si="5"/>
        <v>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"/>
      <c r="AB16" s="4"/>
    </row>
    <row r="17" spans="1:28" s="281" customFormat="1" ht="10.5" customHeight="1" x14ac:dyDescent="0.25">
      <c r="A17" s="289"/>
      <c r="B17" s="290" t="s">
        <v>5</v>
      </c>
      <c r="C17" s="291"/>
      <c r="D17" s="292" t="s">
        <v>5</v>
      </c>
      <c r="E17" s="293" t="s">
        <v>5</v>
      </c>
      <c r="F17" s="294" t="str">
        <f t="shared" si="0"/>
        <v/>
      </c>
      <c r="G17" s="295" t="str">
        <f t="shared" si="1"/>
        <v/>
      </c>
      <c r="H17" s="264"/>
      <c r="I17" s="296" t="str">
        <f t="shared" si="2"/>
        <v/>
      </c>
      <c r="J17" s="297" t="str">
        <f t="shared" si="3"/>
        <v/>
      </c>
      <c r="K17" s="298">
        <f t="shared" si="4"/>
        <v>0</v>
      </c>
      <c r="L17" s="287"/>
      <c r="M17" s="280">
        <f t="shared" si="5"/>
        <v>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"/>
      <c r="AB17" s="4"/>
    </row>
    <row r="18" spans="1:28" s="281" customFormat="1" ht="10.5" customHeight="1" x14ac:dyDescent="0.25">
      <c r="A18" s="289"/>
      <c r="B18" s="290"/>
      <c r="C18" s="291"/>
      <c r="D18" s="292"/>
      <c r="E18" s="293"/>
      <c r="F18" s="294" t="str">
        <f t="shared" si="0"/>
        <v/>
      </c>
      <c r="G18" s="295" t="str">
        <f t="shared" si="1"/>
        <v/>
      </c>
      <c r="H18" s="264"/>
      <c r="I18" s="296" t="str">
        <f t="shared" si="2"/>
        <v/>
      </c>
      <c r="J18" s="297" t="str">
        <f t="shared" si="3"/>
        <v/>
      </c>
      <c r="K18" s="298">
        <f t="shared" si="4"/>
        <v>0</v>
      </c>
      <c r="L18" s="287"/>
      <c r="M18" s="280">
        <f t="shared" si="5"/>
        <v>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"/>
      <c r="AB18" s="4"/>
    </row>
    <row r="19" spans="1:28" s="281" customFormat="1" ht="10.5" customHeight="1" thickBot="1" x14ac:dyDescent="0.3">
      <c r="A19" s="289"/>
      <c r="B19" s="299" t="s">
        <v>107</v>
      </c>
      <c r="C19" s="300" t="str">
        <f>$N19</f>
        <v/>
      </c>
      <c r="D19" s="301" t="s">
        <v>5</v>
      </c>
      <c r="E19" s="302"/>
      <c r="F19" s="303" t="str">
        <f t="shared" si="0"/>
        <v/>
      </c>
      <c r="G19" s="304" t="str">
        <f t="shared" si="1"/>
        <v/>
      </c>
      <c r="H19" s="264"/>
      <c r="I19" s="296" t="str">
        <f t="shared" si="2"/>
        <v/>
      </c>
      <c r="J19" s="297" t="str">
        <f t="shared" si="3"/>
        <v/>
      </c>
      <c r="K19" s="298">
        <f t="shared" si="4"/>
        <v>0</v>
      </c>
      <c r="L19" s="287"/>
      <c r="M19" s="280">
        <f t="shared" si="5"/>
        <v>0</v>
      </c>
      <c r="N19" s="305" t="str">
        <f>IF(ISTEXT($D19),"",IF(($D19&gt;0),$D19*100/$D20,""))</f>
        <v/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"/>
      <c r="AB19" s="4"/>
    </row>
    <row r="20" spans="1:28" s="281" customFormat="1" ht="14.1" customHeight="1" thickBot="1" x14ac:dyDescent="0.3">
      <c r="A20" s="306"/>
      <c r="B20" s="307" t="s">
        <v>30</v>
      </c>
      <c r="C20" s="328"/>
      <c r="D20" s="309">
        <f>ROUND(SUM(D10:D19),-2)</f>
        <v>0</v>
      </c>
      <c r="E20" s="310" t="str">
        <f>IF(($L$20=0),"",$L$20)</f>
        <v/>
      </c>
      <c r="F20" s="311" t="s">
        <v>5</v>
      </c>
      <c r="G20" s="312">
        <f>ROUND(SUM(G10:G19),-1)</f>
        <v>0</v>
      </c>
      <c r="H20" s="264"/>
      <c r="I20" s="264"/>
      <c r="J20" s="264"/>
      <c r="K20" s="298">
        <f>SUM(K10:K19)</f>
        <v>0</v>
      </c>
      <c r="L20" s="313">
        <f>IF(OR(ISTEXT($D20),ISTEXT($K20),$D20=0,$K20=0),0,$K20/$M20)</f>
        <v>0</v>
      </c>
      <c r="M20" s="280">
        <f>SUM(M10:M19)</f>
        <v>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"/>
      <c r="AB20" s="4"/>
    </row>
    <row r="21" spans="1:28" ht="16.5" customHeight="1" x14ac:dyDescent="0.25">
      <c r="A21" s="314"/>
      <c r="B21" s="25" t="s">
        <v>5</v>
      </c>
      <c r="C21" s="315"/>
      <c r="D21" s="25"/>
      <c r="E21" s="23"/>
      <c r="F21" s="23"/>
      <c r="G21" s="25"/>
      <c r="K21" s="57"/>
    </row>
    <row r="22" spans="1:28" ht="15.6" x14ac:dyDescent="0.35">
      <c r="A22" s="267" t="s">
        <v>108</v>
      </c>
      <c r="B22" s="246"/>
      <c r="C22" s="2"/>
      <c r="D22" s="25"/>
      <c r="E22" s="23"/>
      <c r="F22" s="23"/>
      <c r="G22" s="25"/>
      <c r="K22" s="57"/>
    </row>
    <row r="23" spans="1:28" ht="3.9" customHeight="1" thickBot="1" x14ac:dyDescent="0.3">
      <c r="A23" s="25"/>
      <c r="B23" s="25"/>
      <c r="C23" s="2"/>
      <c r="D23" s="25"/>
      <c r="E23" s="23"/>
      <c r="F23" s="23"/>
      <c r="G23" s="25"/>
      <c r="K23" s="57"/>
    </row>
    <row r="24" spans="1:28" s="281" customFormat="1" ht="10.5" customHeight="1" x14ac:dyDescent="0.25">
      <c r="A24" s="273"/>
      <c r="B24" s="274" t="s">
        <v>94</v>
      </c>
      <c r="C24" s="316" t="s">
        <v>5</v>
      </c>
      <c r="D24" s="276" t="s">
        <v>109</v>
      </c>
      <c r="E24" s="317" t="s">
        <v>110</v>
      </c>
      <c r="F24" s="318"/>
      <c r="G24" s="277" t="s">
        <v>98</v>
      </c>
      <c r="H24" s="264" t="s">
        <v>5</v>
      </c>
      <c r="I24" s="264"/>
      <c r="J24" s="264"/>
      <c r="K24" s="278"/>
      <c r="L24" s="264"/>
      <c r="M24" s="264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"/>
      <c r="AB24" s="4"/>
    </row>
    <row r="25" spans="1:28" s="281" customFormat="1" ht="10.5" customHeight="1" x14ac:dyDescent="0.25">
      <c r="A25" s="282"/>
      <c r="B25" s="283"/>
      <c r="C25" s="319"/>
      <c r="D25" s="283" t="s">
        <v>111</v>
      </c>
      <c r="E25" s="320" t="s">
        <v>112</v>
      </c>
      <c r="F25" s="321" t="s">
        <v>113</v>
      </c>
      <c r="G25" s="286" t="s">
        <v>106</v>
      </c>
      <c r="H25" s="287"/>
      <c r="I25" s="278" t="s">
        <v>114</v>
      </c>
      <c r="J25" s="278" t="s">
        <v>115</v>
      </c>
      <c r="K25" s="278" t="s">
        <v>116</v>
      </c>
      <c r="L25" s="264" t="s">
        <v>117</v>
      </c>
      <c r="M25" s="264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"/>
      <c r="AB25" s="4"/>
    </row>
    <row r="26" spans="1:28" s="281" customFormat="1" ht="10.5" customHeight="1" x14ac:dyDescent="0.25">
      <c r="A26" s="289"/>
      <c r="B26" s="290" t="s">
        <v>5</v>
      </c>
      <c r="C26" s="291"/>
      <c r="D26" s="292" t="s">
        <v>5</v>
      </c>
      <c r="E26" s="292"/>
      <c r="F26" s="322" t="s">
        <v>5</v>
      </c>
      <c r="G26" s="295" t="str">
        <f t="shared" ref="G26:G33" si="6">$L26</f>
        <v/>
      </c>
      <c r="H26" s="264"/>
      <c r="I26" s="348">
        <f t="shared" ref="I26:I33" si="7">IF(ISTEXT($D26),0,$D26)</f>
        <v>0</v>
      </c>
      <c r="J26" s="348">
        <f t="shared" ref="J26:J33" si="8">IF(ISTEXT($E26),0,$E26)</f>
        <v>0</v>
      </c>
      <c r="K26" s="427">
        <f t="shared" ref="K26:K33" si="9">IF(ISTEXT($F26),0,$F26)</f>
        <v>0</v>
      </c>
      <c r="L26" s="323" t="str">
        <f t="shared" ref="L26:L33" si="10">IF(AND($I26&gt;0,$K26&gt;0),ROUND(($I26*$K26/100)+$J26,-1),IF($J26=0,"",ROUND($J26,-1)))</f>
        <v/>
      </c>
      <c r="M26" s="264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"/>
      <c r="AB26" s="4"/>
    </row>
    <row r="27" spans="1:28" s="281" customFormat="1" ht="10.5" customHeight="1" x14ac:dyDescent="0.25">
      <c r="A27" s="289"/>
      <c r="B27" s="290" t="s">
        <v>5</v>
      </c>
      <c r="C27" s="291"/>
      <c r="D27" s="292" t="s">
        <v>5</v>
      </c>
      <c r="E27" s="292"/>
      <c r="F27" s="322" t="s">
        <v>5</v>
      </c>
      <c r="G27" s="295" t="str">
        <f t="shared" si="6"/>
        <v/>
      </c>
      <c r="H27" s="264"/>
      <c r="I27" s="348">
        <f t="shared" si="7"/>
        <v>0</v>
      </c>
      <c r="J27" s="348">
        <f t="shared" si="8"/>
        <v>0</v>
      </c>
      <c r="K27" s="427">
        <f t="shared" si="9"/>
        <v>0</v>
      </c>
      <c r="L27" s="323" t="str">
        <f t="shared" si="10"/>
        <v/>
      </c>
      <c r="M27" s="264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"/>
      <c r="AB27" s="4"/>
    </row>
    <row r="28" spans="1:28" s="281" customFormat="1" ht="10.5" customHeight="1" x14ac:dyDescent="0.25">
      <c r="A28" s="289"/>
      <c r="B28" s="290" t="s">
        <v>5</v>
      </c>
      <c r="C28" s="291"/>
      <c r="D28" s="292" t="s">
        <v>5</v>
      </c>
      <c r="E28" s="292"/>
      <c r="F28" s="322" t="s">
        <v>5</v>
      </c>
      <c r="G28" s="295" t="str">
        <f t="shared" si="6"/>
        <v/>
      </c>
      <c r="H28" s="264"/>
      <c r="I28" s="348">
        <f t="shared" si="7"/>
        <v>0</v>
      </c>
      <c r="J28" s="348">
        <f t="shared" si="8"/>
        <v>0</v>
      </c>
      <c r="K28" s="427">
        <f t="shared" si="9"/>
        <v>0</v>
      </c>
      <c r="L28" s="323" t="str">
        <f t="shared" si="10"/>
        <v/>
      </c>
      <c r="M28" s="264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"/>
      <c r="AB28" s="4"/>
    </row>
    <row r="29" spans="1:28" s="281" customFormat="1" ht="10.5" customHeight="1" x14ac:dyDescent="0.25">
      <c r="A29" s="289"/>
      <c r="B29" s="290" t="s">
        <v>5</v>
      </c>
      <c r="C29" s="325"/>
      <c r="D29" s="292" t="s">
        <v>5</v>
      </c>
      <c r="E29" s="292"/>
      <c r="F29" s="322" t="s">
        <v>5</v>
      </c>
      <c r="G29" s="295" t="str">
        <f t="shared" si="6"/>
        <v/>
      </c>
      <c r="H29" s="264"/>
      <c r="I29" s="348">
        <f t="shared" si="7"/>
        <v>0</v>
      </c>
      <c r="J29" s="348">
        <f t="shared" si="8"/>
        <v>0</v>
      </c>
      <c r="K29" s="427">
        <f t="shared" si="9"/>
        <v>0</v>
      </c>
      <c r="L29" s="323" t="str">
        <f t="shared" si="10"/>
        <v/>
      </c>
      <c r="M29" s="264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"/>
      <c r="AB29" s="4"/>
    </row>
    <row r="30" spans="1:28" s="281" customFormat="1" ht="10.5" customHeight="1" x14ac:dyDescent="0.25">
      <c r="A30" s="289"/>
      <c r="B30" s="290" t="s">
        <v>5</v>
      </c>
      <c r="C30" s="291"/>
      <c r="D30" s="292" t="s">
        <v>5</v>
      </c>
      <c r="E30" s="292"/>
      <c r="F30" s="322" t="s">
        <v>5</v>
      </c>
      <c r="G30" s="295" t="str">
        <f t="shared" si="6"/>
        <v/>
      </c>
      <c r="H30" s="264"/>
      <c r="I30" s="348">
        <f t="shared" si="7"/>
        <v>0</v>
      </c>
      <c r="J30" s="348">
        <f t="shared" si="8"/>
        <v>0</v>
      </c>
      <c r="K30" s="427">
        <f t="shared" si="9"/>
        <v>0</v>
      </c>
      <c r="L30" s="323" t="str">
        <f t="shared" si="10"/>
        <v/>
      </c>
      <c r="M30" s="264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"/>
      <c r="AB30" s="4"/>
    </row>
    <row r="31" spans="1:28" s="281" customFormat="1" ht="10.5" customHeight="1" x14ac:dyDescent="0.25">
      <c r="A31" s="289"/>
      <c r="B31" s="290" t="s">
        <v>5</v>
      </c>
      <c r="C31" s="325"/>
      <c r="D31" s="292" t="s">
        <v>5</v>
      </c>
      <c r="E31" s="292"/>
      <c r="F31" s="322" t="s">
        <v>5</v>
      </c>
      <c r="G31" s="295" t="str">
        <f t="shared" si="6"/>
        <v/>
      </c>
      <c r="H31" s="264"/>
      <c r="I31" s="348">
        <f t="shared" si="7"/>
        <v>0</v>
      </c>
      <c r="J31" s="348">
        <f t="shared" si="8"/>
        <v>0</v>
      </c>
      <c r="K31" s="427">
        <f t="shared" si="9"/>
        <v>0</v>
      </c>
      <c r="L31" s="323" t="str">
        <f t="shared" si="10"/>
        <v/>
      </c>
      <c r="M31" s="264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"/>
      <c r="AB31" s="4"/>
    </row>
    <row r="32" spans="1:28" s="281" customFormat="1" ht="10.5" customHeight="1" x14ac:dyDescent="0.25">
      <c r="A32" s="289"/>
      <c r="B32" s="290" t="s">
        <v>5</v>
      </c>
      <c r="C32" s="325"/>
      <c r="D32" s="292" t="s">
        <v>5</v>
      </c>
      <c r="E32" s="292"/>
      <c r="F32" s="322" t="s">
        <v>5</v>
      </c>
      <c r="G32" s="295" t="str">
        <f t="shared" si="6"/>
        <v/>
      </c>
      <c r="H32" s="264"/>
      <c r="I32" s="348">
        <f t="shared" si="7"/>
        <v>0</v>
      </c>
      <c r="J32" s="348">
        <f t="shared" si="8"/>
        <v>0</v>
      </c>
      <c r="K32" s="427">
        <f t="shared" si="9"/>
        <v>0</v>
      </c>
      <c r="L32" s="323" t="str">
        <f t="shared" si="10"/>
        <v/>
      </c>
      <c r="M32" s="264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"/>
      <c r="AB32" s="4"/>
    </row>
    <row r="33" spans="1:28" s="281" customFormat="1" ht="10.5" customHeight="1" thickBot="1" x14ac:dyDescent="0.3">
      <c r="A33" s="289"/>
      <c r="B33" s="299"/>
      <c r="C33" s="326"/>
      <c r="D33" s="301" t="s">
        <v>5</v>
      </c>
      <c r="E33" s="301"/>
      <c r="F33" s="327" t="s">
        <v>5</v>
      </c>
      <c r="G33" s="304" t="str">
        <f t="shared" si="6"/>
        <v/>
      </c>
      <c r="H33" s="264"/>
      <c r="I33" s="348">
        <f t="shared" si="7"/>
        <v>0</v>
      </c>
      <c r="J33" s="348">
        <f t="shared" si="8"/>
        <v>0</v>
      </c>
      <c r="K33" s="427">
        <f t="shared" si="9"/>
        <v>0</v>
      </c>
      <c r="L33" s="323" t="str">
        <f t="shared" si="10"/>
        <v/>
      </c>
      <c r="M33" s="264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"/>
      <c r="AB33" s="4"/>
    </row>
    <row r="34" spans="1:28" s="281" customFormat="1" ht="14.1" customHeight="1" thickBot="1" x14ac:dyDescent="0.3">
      <c r="A34" s="306"/>
      <c r="B34" s="307" t="s">
        <v>30</v>
      </c>
      <c r="C34" s="328"/>
      <c r="D34" s="329" t="s">
        <v>118</v>
      </c>
      <c r="E34" s="328"/>
      <c r="F34" s="330" t="str">
        <f>IF(OR($G34=0,$D20=0),"",$G34*100/$D20)</f>
        <v/>
      </c>
      <c r="G34" s="312">
        <f>ROUND(SUM(G26:G33),-1)</f>
        <v>0</v>
      </c>
      <c r="H34" s="264"/>
      <c r="I34" s="264"/>
      <c r="J34" s="264"/>
      <c r="K34" s="278"/>
      <c r="L34" s="264"/>
      <c r="M34" s="26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"/>
      <c r="AB34" s="4"/>
    </row>
    <row r="35" spans="1:28" ht="16.5" customHeight="1" x14ac:dyDescent="0.25">
      <c r="A35" s="314"/>
      <c r="B35" s="25"/>
      <c r="C35" s="2"/>
      <c r="D35" s="25"/>
      <c r="E35" s="23"/>
      <c r="F35" s="23"/>
      <c r="G35" s="25"/>
      <c r="K35" s="57"/>
    </row>
    <row r="36" spans="1:28" ht="15.75" customHeight="1" x14ac:dyDescent="0.35">
      <c r="A36" s="267" t="s">
        <v>119</v>
      </c>
      <c r="B36" s="246"/>
      <c r="C36" s="2"/>
      <c r="D36" s="331"/>
      <c r="E36" s="23"/>
      <c r="F36" s="23"/>
      <c r="G36" s="39"/>
      <c r="K36" s="57"/>
    </row>
    <row r="37" spans="1:28" ht="3.9" customHeight="1" thickBot="1" x14ac:dyDescent="0.3">
      <c r="A37" s="25"/>
      <c r="B37" s="332"/>
      <c r="C37" s="333"/>
      <c r="D37" s="332"/>
      <c r="E37" s="332"/>
      <c r="F37" s="332"/>
      <c r="G37" s="332"/>
      <c r="K37" s="57"/>
    </row>
    <row r="38" spans="1:28" s="281" customFormat="1" ht="10.5" customHeight="1" x14ac:dyDescent="0.25">
      <c r="A38" s="273"/>
      <c r="B38" s="274" t="s">
        <v>23</v>
      </c>
      <c r="C38" s="334" t="s">
        <v>120</v>
      </c>
      <c r="D38" s="276" t="s">
        <v>121</v>
      </c>
      <c r="E38" s="335" t="s">
        <v>122</v>
      </c>
      <c r="F38" s="336"/>
      <c r="G38" s="277" t="s">
        <v>98</v>
      </c>
      <c r="H38" s="264" t="s">
        <v>9</v>
      </c>
      <c r="I38" s="278" t="s">
        <v>121</v>
      </c>
      <c r="J38" s="278" t="s">
        <v>123</v>
      </c>
      <c r="K38" s="278" t="s">
        <v>123</v>
      </c>
      <c r="L38" s="278" t="s">
        <v>117</v>
      </c>
      <c r="M38" s="264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"/>
      <c r="AB38" s="4"/>
    </row>
    <row r="39" spans="1:28" s="281" customFormat="1" ht="10.5" customHeight="1" x14ac:dyDescent="0.25">
      <c r="A39" s="282"/>
      <c r="B39" s="337"/>
      <c r="C39" s="285" t="s">
        <v>124</v>
      </c>
      <c r="D39" s="285" t="s">
        <v>125</v>
      </c>
      <c r="E39" s="338"/>
      <c r="F39" s="339"/>
      <c r="G39" s="286" t="s">
        <v>106</v>
      </c>
      <c r="H39" s="264"/>
      <c r="I39" s="287"/>
      <c r="J39" s="264"/>
      <c r="K39" s="278"/>
      <c r="L39" s="264"/>
      <c r="M39" s="264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"/>
      <c r="AB39" s="4"/>
    </row>
    <row r="40" spans="1:28" s="281" customFormat="1" ht="10.5" customHeight="1" x14ac:dyDescent="0.25">
      <c r="A40" s="340"/>
      <c r="B40" s="341" t="s">
        <v>126</v>
      </c>
      <c r="C40" s="359" t="s">
        <v>5</v>
      </c>
      <c r="D40" s="343" t="s">
        <v>127</v>
      </c>
      <c r="E40" s="344" t="s">
        <v>128</v>
      </c>
      <c r="F40" s="345"/>
      <c r="G40" s="346" t="str">
        <f t="shared" ref="G40:G48" si="11">$L40</f>
        <v/>
      </c>
      <c r="H40" s="264"/>
      <c r="I40" s="287"/>
      <c r="J40" s="264"/>
      <c r="K40" s="347" t="str">
        <f>IF(OR(ISTEXT($C40),($C40=0)),"",ROUND($C40,-1))</f>
        <v/>
      </c>
      <c r="L40" s="348" t="str">
        <f>IF(((SUM($I41:I44))=0),$K40,"---            ")</f>
        <v/>
      </c>
      <c r="M40" s="264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"/>
      <c r="AB40" s="4"/>
    </row>
    <row r="41" spans="1:28" s="281" customFormat="1" ht="10.5" customHeight="1" x14ac:dyDescent="0.25">
      <c r="A41" s="289"/>
      <c r="B41" s="349" t="s">
        <v>36</v>
      </c>
      <c r="C41" s="350" t="str">
        <f>$J41</f>
        <v/>
      </c>
      <c r="D41" s="351" t="s">
        <v>5</v>
      </c>
      <c r="E41" s="352">
        <f>Titelblatt!$E$40</f>
        <v>5</v>
      </c>
      <c r="F41" s="353" t="s">
        <v>129</v>
      </c>
      <c r="G41" s="295" t="str">
        <f t="shared" si="11"/>
        <v/>
      </c>
      <c r="H41" s="264"/>
      <c r="I41" s="278">
        <f t="shared" ref="I41:I48" si="12">IF(OR(ISTEXT($D41),$D41=0),0,$D41)</f>
        <v>0</v>
      </c>
      <c r="J41" s="354" t="str">
        <f>IF(OR(ISTEXT($C$40),ISTEXT($D41),($D41=0),($C$40=0)),"",$C$40*$I41/($I$41+$I$42+$I$43+$I$44))</f>
        <v/>
      </c>
      <c r="K41" s="347">
        <f t="shared" ref="K41:K48" si="13">IF(OR(ISTEXT($J41),$J41=0),0,$J41)</f>
        <v>0</v>
      </c>
      <c r="L41" s="348" t="str">
        <f>IF($I41=0,"",ROUND(($I41*$E41/100)+$K41,-1))</f>
        <v/>
      </c>
      <c r="M41" s="264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"/>
      <c r="AB41" s="4"/>
    </row>
    <row r="42" spans="1:28" s="281" customFormat="1" ht="10.5" customHeight="1" x14ac:dyDescent="0.25">
      <c r="A42" s="289"/>
      <c r="B42" s="349" t="s">
        <v>37</v>
      </c>
      <c r="C42" s="355" t="str">
        <f>$J42</f>
        <v/>
      </c>
      <c r="D42" s="351" t="s">
        <v>5</v>
      </c>
      <c r="E42" s="352">
        <f>Titelblatt!$E$41</f>
        <v>5</v>
      </c>
      <c r="F42" s="353" t="s">
        <v>129</v>
      </c>
      <c r="G42" s="295" t="str">
        <f t="shared" si="11"/>
        <v/>
      </c>
      <c r="H42" s="264"/>
      <c r="I42" s="278">
        <f t="shared" si="12"/>
        <v>0</v>
      </c>
      <c r="J42" s="354" t="str">
        <f>IF(OR(ISTEXT($C$40),ISTEXT($D42),($D42=0),($C$40=0)),"",$C$40*$I42/($I$41+$I$42+$I$43+$I$44))</f>
        <v/>
      </c>
      <c r="K42" s="347">
        <f t="shared" si="13"/>
        <v>0</v>
      </c>
      <c r="L42" s="348" t="str">
        <f>IF($I42=0,"",ROUND(($I42*$E42/100)+$K42,-1))</f>
        <v/>
      </c>
      <c r="M42" s="264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"/>
      <c r="AB42" s="4"/>
    </row>
    <row r="43" spans="1:28" s="281" customFormat="1" ht="10.5" customHeight="1" x14ac:dyDescent="0.25">
      <c r="A43" s="289"/>
      <c r="B43" s="349" t="s">
        <v>38</v>
      </c>
      <c r="C43" s="355" t="str">
        <f>$J43</f>
        <v/>
      </c>
      <c r="D43" s="351"/>
      <c r="E43" s="352">
        <f>Titelblatt!$E$42</f>
        <v>5</v>
      </c>
      <c r="F43" s="353" t="s">
        <v>129</v>
      </c>
      <c r="G43" s="295" t="str">
        <f t="shared" si="11"/>
        <v/>
      </c>
      <c r="H43" s="264"/>
      <c r="I43" s="278">
        <f t="shared" si="12"/>
        <v>0</v>
      </c>
      <c r="J43" s="354" t="str">
        <f>IF(OR(ISTEXT($C$40),ISTEXT($D43),($D43=0),($C$40=0)),"",$C$40*$I43/($I$41+$I$42+$I$43+$I$44))</f>
        <v/>
      </c>
      <c r="K43" s="347">
        <f t="shared" si="13"/>
        <v>0</v>
      </c>
      <c r="L43" s="348" t="str">
        <f>IF($I43=0,"",ROUND(($I43*$E43/100)+$K43,-1))</f>
        <v/>
      </c>
      <c r="M43" s="264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"/>
      <c r="AB43" s="4"/>
    </row>
    <row r="44" spans="1:28" s="281" customFormat="1" ht="10.5" customHeight="1" x14ac:dyDescent="0.25">
      <c r="A44" s="289"/>
      <c r="B44" s="349" t="s">
        <v>39</v>
      </c>
      <c r="C44" s="356" t="str">
        <f>$J44</f>
        <v/>
      </c>
      <c r="D44" s="351" t="s">
        <v>5</v>
      </c>
      <c r="E44" s="352">
        <f>Titelblatt!$E$43</f>
        <v>5</v>
      </c>
      <c r="F44" s="353" t="s">
        <v>129</v>
      </c>
      <c r="G44" s="295" t="str">
        <f t="shared" si="11"/>
        <v/>
      </c>
      <c r="H44" s="264"/>
      <c r="I44" s="278">
        <f t="shared" si="12"/>
        <v>0</v>
      </c>
      <c r="J44" s="354" t="str">
        <f>IF(OR(ISTEXT($C$40),ISTEXT($D44),($D44=0),($C$40=0)),"",$C$40*$I44/($I$41+$I$42+$I$43+$I$44))</f>
        <v/>
      </c>
      <c r="K44" s="347">
        <f t="shared" si="13"/>
        <v>0</v>
      </c>
      <c r="L44" s="348" t="str">
        <f>IF($I44=0,"",ROUND(($I44*$E44/100)+$K44,-1))</f>
        <v/>
      </c>
      <c r="M44" s="264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"/>
      <c r="AB44" s="4"/>
    </row>
    <row r="45" spans="1:28" s="281" customFormat="1" ht="10.5" customHeight="1" x14ac:dyDescent="0.25">
      <c r="A45" s="289"/>
      <c r="B45" s="357" t="str">
        <f>$B$63</f>
        <v>Heizöl (EL)</v>
      </c>
      <c r="C45" s="358"/>
      <c r="D45" s="351" t="s">
        <v>5</v>
      </c>
      <c r="E45" s="352">
        <f>Titelblatt!$E$44</f>
        <v>4.5</v>
      </c>
      <c r="F45" s="353" t="str">
        <f>IF(LEN($B45)&gt;=3,"Rp/kWh"," ")</f>
        <v>Rp/kWh</v>
      </c>
      <c r="G45" s="295" t="str">
        <f t="shared" si="11"/>
        <v/>
      </c>
      <c r="H45" s="264"/>
      <c r="I45" s="278">
        <f t="shared" si="12"/>
        <v>0</v>
      </c>
      <c r="J45" s="354" t="str">
        <f>IF(OR(ISTEXT($C45),($C45=0)),"",$C45)</f>
        <v/>
      </c>
      <c r="K45" s="347">
        <f t="shared" si="13"/>
        <v>0</v>
      </c>
      <c r="L45" s="348" t="str">
        <f>IF(AND($I45=0,$K45=0),"",ROUND(($I45*$E45/100)+$K45,-1))</f>
        <v/>
      </c>
      <c r="M45" s="264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"/>
      <c r="AB45" s="4"/>
    </row>
    <row r="46" spans="1:28" s="281" customFormat="1" ht="10.5" customHeight="1" x14ac:dyDescent="0.25">
      <c r="A46" s="289"/>
      <c r="B46" s="357" t="str">
        <f>$B$64</f>
        <v>Erdgas</v>
      </c>
      <c r="C46" s="358"/>
      <c r="D46" s="351"/>
      <c r="E46" s="352">
        <f>Titelblatt!$E$45</f>
        <v>3</v>
      </c>
      <c r="F46" s="353" t="str">
        <f>IF(LEN($B46)&gt;=3,"Rp/kWh"," ")</f>
        <v>Rp/kWh</v>
      </c>
      <c r="G46" s="295" t="str">
        <f t="shared" si="11"/>
        <v/>
      </c>
      <c r="H46" s="264"/>
      <c r="I46" s="278">
        <f t="shared" si="12"/>
        <v>0</v>
      </c>
      <c r="J46" s="354" t="str">
        <f>IF(OR(ISTEXT($C46),($C46=0)),"",$C46)</f>
        <v/>
      </c>
      <c r="K46" s="347">
        <f t="shared" si="13"/>
        <v>0</v>
      </c>
      <c r="L46" s="348" t="str">
        <f>IF(AND($I46=0,$K46=0),"",ROUND(($I46*$E46/100)+$K46,-1))</f>
        <v/>
      </c>
      <c r="M46" s="264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"/>
      <c r="AB46" s="4"/>
    </row>
    <row r="47" spans="1:28" s="281" customFormat="1" ht="10.5" customHeight="1" x14ac:dyDescent="0.25">
      <c r="A47" s="289"/>
      <c r="B47" s="357" t="str">
        <f>$B$65</f>
        <v xml:space="preserve"> </v>
      </c>
      <c r="C47" s="358"/>
      <c r="D47" s="351"/>
      <c r="E47" s="352" t="str">
        <f>Titelblatt!$E$46</f>
        <v/>
      </c>
      <c r="F47" s="353" t="str">
        <f>IF(LEN($B47)&gt;=3,"Rp/kWh"," ")</f>
        <v xml:space="preserve"> </v>
      </c>
      <c r="G47" s="295" t="str">
        <f t="shared" si="11"/>
        <v/>
      </c>
      <c r="H47" s="264"/>
      <c r="I47" s="278">
        <f t="shared" si="12"/>
        <v>0</v>
      </c>
      <c r="J47" s="354" t="str">
        <f>IF(OR(ISTEXT($C47),($C47=0)),"",$C47)</f>
        <v/>
      </c>
      <c r="K47" s="347">
        <f t="shared" si="13"/>
        <v>0</v>
      </c>
      <c r="L47" s="348" t="str">
        <f>IF(AND($I47=0,$K47=0),"",ROUND(($I47*$E47/100)+$K47,-1))</f>
        <v/>
      </c>
      <c r="M47" s="264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"/>
      <c r="AB47" s="4"/>
    </row>
    <row r="48" spans="1:28" s="281" customFormat="1" ht="10.5" customHeight="1" thickBot="1" x14ac:dyDescent="0.3">
      <c r="A48" s="289"/>
      <c r="B48" s="357" t="str">
        <f>$B$66</f>
        <v xml:space="preserve"> </v>
      </c>
      <c r="C48" s="359"/>
      <c r="D48" s="360"/>
      <c r="E48" s="361" t="str">
        <f>Titelblatt!$E$47</f>
        <v/>
      </c>
      <c r="F48" s="362" t="str">
        <f>IF(LEN($B48)&gt;=3,"Rp/kWh"," ")</f>
        <v xml:space="preserve"> </v>
      </c>
      <c r="G48" s="304" t="str">
        <f t="shared" si="11"/>
        <v/>
      </c>
      <c r="H48" s="264"/>
      <c r="I48" s="278">
        <f t="shared" si="12"/>
        <v>0</v>
      </c>
      <c r="J48" s="354" t="str">
        <f>IF(OR(ISTEXT($C48),($C48=0)),"",$C48)</f>
        <v/>
      </c>
      <c r="K48" s="347">
        <f t="shared" si="13"/>
        <v>0</v>
      </c>
      <c r="L48" s="348" t="str">
        <f>IF(AND($I48=0,$K48=0),"",ROUND(($I48*$E48/100)+$K48,-1))</f>
        <v/>
      </c>
      <c r="M48" s="264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"/>
      <c r="AB48" s="4"/>
    </row>
    <row r="49" spans="1:28" s="281" customFormat="1" ht="14.1" customHeight="1" thickBot="1" x14ac:dyDescent="0.3">
      <c r="A49" s="306"/>
      <c r="B49" s="307" t="s">
        <v>30</v>
      </c>
      <c r="C49" s="328"/>
      <c r="D49" s="329"/>
      <c r="E49" s="329"/>
      <c r="F49" s="329"/>
      <c r="G49" s="363">
        <f>ROUND(SUM(G40:G48),-1)</f>
        <v>0</v>
      </c>
      <c r="H49" s="264"/>
      <c r="I49" s="264"/>
      <c r="J49" s="264"/>
      <c r="K49" s="278"/>
      <c r="L49" s="264"/>
      <c r="M49" s="264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"/>
      <c r="AB49" s="4"/>
    </row>
    <row r="50" spans="1:28" ht="16.5" customHeight="1" x14ac:dyDescent="0.25">
      <c r="A50" s="314"/>
      <c r="B50" s="25"/>
      <c r="C50" s="2"/>
      <c r="D50" s="25"/>
      <c r="E50" s="23"/>
      <c r="F50" s="23"/>
      <c r="G50" s="25" t="s">
        <v>5</v>
      </c>
      <c r="K50" s="57"/>
    </row>
    <row r="51" spans="1:28" ht="15.6" x14ac:dyDescent="0.35">
      <c r="A51" s="267" t="s">
        <v>130</v>
      </c>
      <c r="B51" s="246"/>
      <c r="C51" s="2"/>
      <c r="D51" s="25"/>
      <c r="E51" s="364" t="s">
        <v>131</v>
      </c>
      <c r="F51" s="364"/>
      <c r="G51" s="365" t="str">
        <f>'Zusammenfassung Energiesysteme'!$H$40</f>
        <v/>
      </c>
      <c r="I51" s="366" t="str">
        <f>$G$51</f>
        <v/>
      </c>
      <c r="J51" s="367" t="s">
        <v>5</v>
      </c>
      <c r="K51" s="57"/>
      <c r="L51" s="46"/>
    </row>
    <row r="52" spans="1:28" ht="3.9" customHeight="1" x14ac:dyDescent="0.25">
      <c r="A52" s="25"/>
      <c r="B52" s="25"/>
      <c r="C52" s="2"/>
      <c r="D52" s="25"/>
      <c r="E52" s="246"/>
      <c r="F52" s="23"/>
      <c r="G52" s="25"/>
      <c r="J52" s="46"/>
      <c r="K52" s="57"/>
      <c r="L52" s="46"/>
    </row>
    <row r="53" spans="1:28" ht="12" customHeight="1" x14ac:dyDescent="0.25">
      <c r="A53" s="25" t="s">
        <v>132</v>
      </c>
      <c r="B53" s="246"/>
      <c r="C53" s="2"/>
      <c r="D53" s="368" t="str">
        <f>$J$53</f>
        <v/>
      </c>
      <c r="E53" s="23" t="s">
        <v>133</v>
      </c>
      <c r="F53" s="23"/>
      <c r="G53" s="369" t="s">
        <v>134</v>
      </c>
      <c r="H53" s="367" t="s">
        <v>5</v>
      </c>
      <c r="I53" s="370">
        <f>IF(ISTEXT($G$53),0,$G$53)</f>
        <v>0</v>
      </c>
      <c r="J53" s="371" t="str">
        <f>IF(($I$53&gt;1),$I$53,$I$51)</f>
        <v/>
      </c>
      <c r="K53" s="57"/>
      <c r="L53" s="46"/>
    </row>
    <row r="54" spans="1:28" ht="3.9" customHeight="1" thickBot="1" x14ac:dyDescent="0.3">
      <c r="A54" s="246"/>
      <c r="B54" s="246"/>
      <c r="C54" s="332"/>
      <c r="D54" s="332"/>
      <c r="E54" s="332"/>
      <c r="F54" s="332"/>
      <c r="G54" s="332"/>
      <c r="K54" s="57"/>
      <c r="L54" s="46"/>
    </row>
    <row r="55" spans="1:28" s="378" customFormat="1" ht="10.5" customHeight="1" x14ac:dyDescent="0.25">
      <c r="A55" s="372"/>
      <c r="B55" s="275"/>
      <c r="C55" s="276" t="s">
        <v>135</v>
      </c>
      <c r="D55" s="276" t="s">
        <v>136</v>
      </c>
      <c r="E55" s="276" t="s">
        <v>99</v>
      </c>
      <c r="F55" s="335" t="s">
        <v>137</v>
      </c>
      <c r="G55" s="373"/>
      <c r="H55" s="287" t="s">
        <v>5</v>
      </c>
      <c r="I55" s="265"/>
      <c r="J55" s="374" t="s">
        <v>136</v>
      </c>
      <c r="K55" s="375" t="s">
        <v>138</v>
      </c>
      <c r="L55" s="376" t="s">
        <v>137</v>
      </c>
      <c r="M55" s="377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"/>
      <c r="AB55" s="4"/>
    </row>
    <row r="56" spans="1:28" s="378" customFormat="1" ht="10.5" customHeight="1" thickBot="1" x14ac:dyDescent="0.3">
      <c r="A56" s="379"/>
      <c r="B56" s="283"/>
      <c r="C56" s="285" t="s">
        <v>139</v>
      </c>
      <c r="D56" s="285" t="s">
        <v>140</v>
      </c>
      <c r="E56" s="285" t="s">
        <v>106</v>
      </c>
      <c r="F56" s="380" t="s">
        <v>141</v>
      </c>
      <c r="G56" s="381"/>
      <c r="H56" s="265" t="s">
        <v>5</v>
      </c>
      <c r="I56" s="265"/>
      <c r="J56" s="374" t="s">
        <v>140</v>
      </c>
      <c r="K56" s="278" t="s">
        <v>142</v>
      </c>
      <c r="L56" s="376" t="s">
        <v>143</v>
      </c>
      <c r="M56" s="377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"/>
      <c r="AB56" s="4"/>
    </row>
    <row r="57" spans="1:28" ht="14.1" customHeight="1" thickBot="1" x14ac:dyDescent="0.3">
      <c r="A57" s="382"/>
      <c r="B57" s="42" t="s">
        <v>144</v>
      </c>
      <c r="C57" s="383" t="s">
        <v>127</v>
      </c>
      <c r="D57" s="383" t="s">
        <v>127</v>
      </c>
      <c r="E57" s="384">
        <f>G$20</f>
        <v>0</v>
      </c>
      <c r="F57" s="385"/>
      <c r="G57" s="386">
        <f>G$20</f>
        <v>0</v>
      </c>
      <c r="J57" s="387"/>
      <c r="K57" s="57"/>
      <c r="L57" s="86"/>
      <c r="M57" s="387"/>
    </row>
    <row r="58" spans="1:28" s="281" customFormat="1" ht="10.5" customHeight="1" x14ac:dyDescent="0.25">
      <c r="A58" s="289"/>
      <c r="B58" s="341" t="s">
        <v>145</v>
      </c>
      <c r="C58" s="388">
        <f>Titelblatt!$F$32</f>
        <v>1</v>
      </c>
      <c r="D58" s="389" t="str">
        <f t="shared" ref="D58:D66" si="14">$J58</f>
        <v/>
      </c>
      <c r="E58" s="390" t="str">
        <f>IF($G34=0,"",$G34)</f>
        <v/>
      </c>
      <c r="F58" s="391"/>
      <c r="G58" s="392" t="str">
        <f t="shared" ref="G58:G66" si="15">$L58</f>
        <v/>
      </c>
      <c r="H58" s="264"/>
      <c r="I58" s="264"/>
      <c r="J58" s="393" t="str">
        <f>IF(OR($D$53=0,$G34=0,ISTEXT($G34)),"",PMT(($J$6),$D$53,PV((($J$6)-($C58/100))/(1+($C58/100)),$D$53,1)))</f>
        <v/>
      </c>
      <c r="K58" s="278"/>
      <c r="L58" s="394" t="str">
        <f>IF(OR(ISTEXT($D58),ISTEXT($E58),$G34=0),"",(ROUND($E58*$D58,-1)))</f>
        <v/>
      </c>
      <c r="M58" s="395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"/>
      <c r="AB58" s="4"/>
    </row>
    <row r="59" spans="1:28" s="281" customFormat="1" ht="10.5" customHeight="1" x14ac:dyDescent="0.25">
      <c r="A59" s="289"/>
      <c r="B59" s="349" t="s">
        <v>36</v>
      </c>
      <c r="C59" s="388">
        <f>Titelblatt!$F$40</f>
        <v>1</v>
      </c>
      <c r="D59" s="389" t="str">
        <f t="shared" si="14"/>
        <v/>
      </c>
      <c r="E59" s="390" t="str">
        <f t="shared" ref="E59:E66" si="16">IF($G41=0,"",$G41)</f>
        <v/>
      </c>
      <c r="F59" s="391"/>
      <c r="G59" s="392" t="str">
        <f t="shared" si="15"/>
        <v/>
      </c>
      <c r="H59" s="264"/>
      <c r="I59" s="264"/>
      <c r="J59" s="393" t="str">
        <f t="shared" ref="J59:J66" si="17">IF(OR($D$53=0,$G41=0,ISTEXT($G41)),"",PMT(($J$6),$D$53,PV((($J$6)-($C59/100))/(1+($C59/100)),$D$53,1)))</f>
        <v/>
      </c>
      <c r="K59" s="323" t="str">
        <f t="shared" ref="K59:K66" si="18">G59</f>
        <v/>
      </c>
      <c r="L59" s="394" t="str">
        <f t="shared" ref="L59:L66" si="19">IF(OR(ISTEXT($D59),ISTEXT($E59),$G41=0),"",(ROUND($E59*$D59,-1)))</f>
        <v/>
      </c>
      <c r="M59" s="264" t="s">
        <v>5</v>
      </c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"/>
      <c r="AB59" s="4"/>
    </row>
    <row r="60" spans="1:28" s="281" customFormat="1" ht="10.5" customHeight="1" x14ac:dyDescent="0.25">
      <c r="A60" s="289"/>
      <c r="B60" s="349" t="s">
        <v>37</v>
      </c>
      <c r="C60" s="388">
        <f>Titelblatt!$F$41</f>
        <v>1</v>
      </c>
      <c r="D60" s="389" t="str">
        <f t="shared" si="14"/>
        <v/>
      </c>
      <c r="E60" s="390" t="str">
        <f t="shared" si="16"/>
        <v/>
      </c>
      <c r="F60" s="391"/>
      <c r="G60" s="392" t="str">
        <f t="shared" si="15"/>
        <v/>
      </c>
      <c r="H60" s="264"/>
      <c r="I60" s="264"/>
      <c r="J60" s="393" t="str">
        <f t="shared" si="17"/>
        <v/>
      </c>
      <c r="K60" s="323" t="str">
        <f t="shared" si="18"/>
        <v/>
      </c>
      <c r="L60" s="394" t="str">
        <f t="shared" si="19"/>
        <v/>
      </c>
      <c r="M60" s="264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"/>
      <c r="AB60" s="4"/>
    </row>
    <row r="61" spans="1:28" s="281" customFormat="1" ht="10.5" customHeight="1" x14ac:dyDescent="0.25">
      <c r="A61" s="289"/>
      <c r="B61" s="349" t="s">
        <v>38</v>
      </c>
      <c r="C61" s="388">
        <f>Titelblatt!$F$42</f>
        <v>1</v>
      </c>
      <c r="D61" s="389" t="str">
        <f t="shared" si="14"/>
        <v/>
      </c>
      <c r="E61" s="390" t="str">
        <f t="shared" si="16"/>
        <v/>
      </c>
      <c r="F61" s="391"/>
      <c r="G61" s="392" t="str">
        <f t="shared" si="15"/>
        <v/>
      </c>
      <c r="H61" s="264"/>
      <c r="I61" s="264"/>
      <c r="J61" s="393" t="str">
        <f t="shared" si="17"/>
        <v/>
      </c>
      <c r="K61" s="323" t="str">
        <f t="shared" si="18"/>
        <v/>
      </c>
      <c r="L61" s="394" t="str">
        <f t="shared" si="19"/>
        <v/>
      </c>
      <c r="M61" s="264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"/>
      <c r="AB61" s="4"/>
    </row>
    <row r="62" spans="1:28" s="281" customFormat="1" ht="10.5" customHeight="1" x14ac:dyDescent="0.25">
      <c r="A62" s="289"/>
      <c r="B62" s="349" t="s">
        <v>39</v>
      </c>
      <c r="C62" s="388">
        <f>Titelblatt!$F$43</f>
        <v>1</v>
      </c>
      <c r="D62" s="389" t="str">
        <f t="shared" si="14"/>
        <v/>
      </c>
      <c r="E62" s="390" t="str">
        <f t="shared" si="16"/>
        <v/>
      </c>
      <c r="F62" s="391"/>
      <c r="G62" s="392" t="str">
        <f t="shared" si="15"/>
        <v/>
      </c>
      <c r="H62" s="264"/>
      <c r="I62" s="264"/>
      <c r="J62" s="393" t="str">
        <f t="shared" si="17"/>
        <v/>
      </c>
      <c r="K62" s="323" t="str">
        <f t="shared" si="18"/>
        <v/>
      </c>
      <c r="L62" s="394" t="str">
        <f t="shared" si="19"/>
        <v/>
      </c>
      <c r="M62" s="264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"/>
      <c r="AB62" s="4"/>
    </row>
    <row r="63" spans="1:28" s="281" customFormat="1" ht="10.5" customHeight="1" x14ac:dyDescent="0.25">
      <c r="A63" s="289"/>
      <c r="B63" s="396" t="str">
        <f>Titelblatt!$B$44</f>
        <v>Heizöl (EL)</v>
      </c>
      <c r="C63" s="388">
        <f>Titelblatt!$F$44</f>
        <v>2</v>
      </c>
      <c r="D63" s="389" t="str">
        <f t="shared" si="14"/>
        <v/>
      </c>
      <c r="E63" s="390" t="str">
        <f t="shared" si="16"/>
        <v/>
      </c>
      <c r="F63" s="391"/>
      <c r="G63" s="392" t="str">
        <f t="shared" si="15"/>
        <v/>
      </c>
      <c r="H63" s="264"/>
      <c r="I63" s="264"/>
      <c r="J63" s="393" t="str">
        <f t="shared" si="17"/>
        <v/>
      </c>
      <c r="K63" s="323" t="str">
        <f t="shared" si="18"/>
        <v/>
      </c>
      <c r="L63" s="394" t="str">
        <f t="shared" si="19"/>
        <v/>
      </c>
      <c r="M63" s="264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"/>
      <c r="AB63" s="4"/>
    </row>
    <row r="64" spans="1:28" s="281" customFormat="1" ht="10.5" customHeight="1" x14ac:dyDescent="0.25">
      <c r="A64" s="289"/>
      <c r="B64" s="396" t="str">
        <f>Titelblatt!$B$45</f>
        <v>Erdgas</v>
      </c>
      <c r="C64" s="388">
        <f>Titelblatt!$F$45</f>
        <v>1.5</v>
      </c>
      <c r="D64" s="389" t="str">
        <f t="shared" si="14"/>
        <v/>
      </c>
      <c r="E64" s="390" t="str">
        <f t="shared" si="16"/>
        <v/>
      </c>
      <c r="F64" s="391"/>
      <c r="G64" s="392" t="str">
        <f t="shared" si="15"/>
        <v/>
      </c>
      <c r="H64" s="264"/>
      <c r="I64" s="264"/>
      <c r="J64" s="393" t="str">
        <f t="shared" si="17"/>
        <v/>
      </c>
      <c r="K64" s="323" t="str">
        <f t="shared" si="18"/>
        <v/>
      </c>
      <c r="L64" s="394" t="str">
        <f t="shared" si="19"/>
        <v/>
      </c>
      <c r="M64" s="264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"/>
      <c r="AB64" s="4"/>
    </row>
    <row r="65" spans="1:28" s="281" customFormat="1" ht="10.5" customHeight="1" x14ac:dyDescent="0.25">
      <c r="A65" s="289"/>
      <c r="B65" s="396" t="str">
        <f>Titelblatt!$B$46</f>
        <v xml:space="preserve"> </v>
      </c>
      <c r="C65" s="388" t="str">
        <f>Titelblatt!$F$46</f>
        <v xml:space="preserve"> </v>
      </c>
      <c r="D65" s="389" t="str">
        <f t="shared" si="14"/>
        <v/>
      </c>
      <c r="E65" s="390" t="str">
        <f t="shared" si="16"/>
        <v/>
      </c>
      <c r="F65" s="391"/>
      <c r="G65" s="392" t="str">
        <f t="shared" si="15"/>
        <v/>
      </c>
      <c r="H65" s="264"/>
      <c r="I65" s="397" t="s">
        <v>5</v>
      </c>
      <c r="J65" s="393" t="str">
        <f t="shared" si="17"/>
        <v/>
      </c>
      <c r="K65" s="323" t="str">
        <f t="shared" si="18"/>
        <v/>
      </c>
      <c r="L65" s="394" t="str">
        <f t="shared" si="19"/>
        <v/>
      </c>
      <c r="M65" s="264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"/>
      <c r="AB65" s="4"/>
    </row>
    <row r="66" spans="1:28" s="281" customFormat="1" ht="10.5" customHeight="1" thickBot="1" x14ac:dyDescent="0.3">
      <c r="A66" s="398"/>
      <c r="B66" s="399" t="str">
        <f>Titelblatt!$B$47</f>
        <v xml:space="preserve"> </v>
      </c>
      <c r="C66" s="400" t="str">
        <f>Titelblatt!$F$47</f>
        <v xml:space="preserve"> </v>
      </c>
      <c r="D66" s="401" t="str">
        <f t="shared" si="14"/>
        <v/>
      </c>
      <c r="E66" s="402" t="str">
        <f t="shared" si="16"/>
        <v/>
      </c>
      <c r="F66" s="403"/>
      <c r="G66" s="404" t="str">
        <f t="shared" si="15"/>
        <v/>
      </c>
      <c r="H66" s="264"/>
      <c r="I66" s="397" t="s">
        <v>5</v>
      </c>
      <c r="J66" s="393" t="str">
        <f t="shared" si="17"/>
        <v/>
      </c>
      <c r="K66" s="323" t="str">
        <f t="shared" si="18"/>
        <v/>
      </c>
      <c r="L66" s="394" t="str">
        <f t="shared" si="19"/>
        <v/>
      </c>
      <c r="M66" s="264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"/>
      <c r="AB66" s="4"/>
    </row>
    <row r="67" spans="1:28" s="281" customFormat="1" ht="14.1" customHeight="1" thickBot="1" x14ac:dyDescent="0.3">
      <c r="A67" s="289"/>
      <c r="B67" s="405" t="s">
        <v>146</v>
      </c>
      <c r="C67" s="406" t="s">
        <v>147</v>
      </c>
      <c r="D67" s="407"/>
      <c r="E67" s="408">
        <f>ROUND(SUM(E58:E66),-1)</f>
        <v>0</v>
      </c>
      <c r="F67" s="409" t="s">
        <v>5</v>
      </c>
      <c r="G67" s="410">
        <f>ROUND(SUM(G58:G66),-1)</f>
        <v>0</v>
      </c>
      <c r="H67" s="264"/>
      <c r="I67" s="264"/>
      <c r="J67" s="264"/>
      <c r="K67" s="411">
        <f>ROUND((SUM(K59:K66)),-1)</f>
        <v>0</v>
      </c>
      <c r="L67" s="264"/>
      <c r="M67" s="264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"/>
      <c r="AB67" s="4"/>
    </row>
    <row r="68" spans="1:28" s="281" customFormat="1" ht="14.1" customHeight="1" thickBot="1" x14ac:dyDescent="0.3">
      <c r="A68" s="306"/>
      <c r="B68" s="307" t="s">
        <v>148</v>
      </c>
      <c r="C68" s="329" t="s">
        <v>149</v>
      </c>
      <c r="D68" s="412"/>
      <c r="E68" s="413">
        <f>ROUND(SUM(E57+E67),-1)</f>
        <v>0</v>
      </c>
      <c r="F68" s="306"/>
      <c r="G68" s="414">
        <f>ROUND(SUM(G57+G67),-1)</f>
        <v>0</v>
      </c>
      <c r="H68" s="264"/>
      <c r="I68" s="264"/>
      <c r="J68" s="264"/>
      <c r="K68" s="278"/>
      <c r="L68" s="264"/>
      <c r="M68" s="264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"/>
      <c r="AB68" s="4"/>
    </row>
    <row r="69" spans="1:28" s="4" customFormat="1" ht="6.9" customHeight="1" x14ac:dyDescent="0.25">
      <c r="A69" s="2"/>
      <c r="B69" s="2"/>
      <c r="C69" s="2"/>
      <c r="D69" s="2"/>
      <c r="E69" s="2"/>
      <c r="F69" s="2"/>
      <c r="G69" s="2"/>
      <c r="H69" s="46"/>
      <c r="I69" s="46"/>
      <c r="J69" s="46"/>
      <c r="K69" s="248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8" ht="6.9" customHeight="1" x14ac:dyDescent="0.25">
      <c r="A70" s="25"/>
      <c r="B70" s="25" t="s">
        <v>5</v>
      </c>
      <c r="C70" s="2"/>
      <c r="D70" s="25" t="s">
        <v>5</v>
      </c>
      <c r="E70" s="416" t="s">
        <v>5</v>
      </c>
      <c r="F70" s="23"/>
      <c r="G70" s="417" t="s">
        <v>5</v>
      </c>
      <c r="K70" s="57"/>
    </row>
    <row r="71" spans="1:28" ht="18" customHeight="1" x14ac:dyDescent="0.25">
      <c r="A71" s="93"/>
    </row>
    <row r="72" spans="1:28" s="4" customFormat="1" ht="12.9" customHeight="1" x14ac:dyDescent="0.25">
      <c r="B72" s="423" t="s">
        <v>150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8" s="4" customFormat="1" ht="16.5" customHeight="1" x14ac:dyDescent="0.25">
      <c r="B73" s="424" t="s">
        <v>151</v>
      </c>
      <c r="E73" s="425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8" s="4" customFormat="1" ht="16.5" customHeight="1" x14ac:dyDescent="0.25">
      <c r="B74" s="424" t="s">
        <v>152</v>
      </c>
      <c r="E74" s="425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8" s="4" customFormat="1" ht="12.9" customHeight="1" x14ac:dyDescent="0.25">
      <c r="B75" s="59" t="s">
        <v>153</v>
      </c>
      <c r="E75" s="425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8" s="4" customFormat="1" ht="12.9" customHeight="1" x14ac:dyDescent="0.25">
      <c r="E76" s="425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8" s="4" customFormat="1" ht="12.9" customHeight="1" x14ac:dyDescent="0.25">
      <c r="B77" s="423" t="s">
        <v>154</v>
      </c>
      <c r="E77" s="425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8" s="4" customFormat="1" ht="12.9" customHeight="1" x14ac:dyDescent="0.25">
      <c r="B78" s="59" t="s">
        <v>155</v>
      </c>
      <c r="E78" s="425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8" s="4" customFormat="1" ht="12.9" customHeight="1" thickBot="1" x14ac:dyDescent="0.3">
      <c r="B79" s="59" t="s">
        <v>156</v>
      </c>
      <c r="E79" s="42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8" s="4" customFormat="1" ht="12.9" customHeight="1" x14ac:dyDescent="0.25">
      <c r="B80" s="59" t="s">
        <v>157</v>
      </c>
      <c r="E80" s="425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5:26" s="4" customFormat="1" ht="12.9" customHeight="1" x14ac:dyDescent="0.25">
      <c r="E81" s="425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5:26" s="4" customFormat="1" ht="12.9" customHeight="1" x14ac:dyDescent="0.25">
      <c r="E82" s="425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5:26" s="4" customFormat="1" ht="12.9" customHeight="1" x14ac:dyDescent="0.25">
      <c r="E83" s="425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5:26" s="4" customFormat="1" ht="12.9" customHeight="1" x14ac:dyDescent="0.25">
      <c r="E84" s="425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5:26" s="4" customFormat="1" ht="12.9" customHeight="1" x14ac:dyDescent="0.25"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5:26" s="4" customFormat="1" ht="12.9" customHeight="1" x14ac:dyDescent="0.25"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5:26" s="4" customFormat="1" ht="12.9" customHeight="1" x14ac:dyDescent="0.25"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spans="5:26" s="4" customFormat="1" ht="12.9" customHeight="1" x14ac:dyDescent="0.25"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5:26" s="4" customFormat="1" ht="12.9" customHeight="1" x14ac:dyDescent="0.25"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5:26" s="4" customFormat="1" ht="12.9" customHeight="1" x14ac:dyDescent="0.25"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5:26" s="4" customFormat="1" ht="12.9" customHeight="1" x14ac:dyDescent="0.25"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5:26" s="4" customFormat="1" ht="12.9" customHeight="1" x14ac:dyDescent="0.25"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5:26" s="4" customFormat="1" ht="12.9" customHeight="1" x14ac:dyDescent="0.25"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spans="5:26" s="4" customFormat="1" ht="3" customHeight="1" x14ac:dyDescent="0.25"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spans="5:26" s="4" customFormat="1" ht="12.9" customHeight="1" x14ac:dyDescent="0.25"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spans="5:26" s="4" customFormat="1" ht="3" customHeight="1" x14ac:dyDescent="0.25"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spans="8:26" s="4" customFormat="1" ht="12.9" customHeight="1" x14ac:dyDescent="0.25"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</sheetData>
  <sheetProtection password="C13C" sheet="1" objects="1"/>
  <pageMargins left="0.70866141732283472" right="0" top="0.39370078740157483" bottom="0" header="0.4921259845" footer="0.4921259845"/>
  <pageSetup paperSize="9" firstPageNumber="5" orientation="portrait" useFirstPageNumber="1" horizontalDpi="4294967292" verticalDpi="4294967292" copies="0"/>
  <headerFooter alignWithMargins="0">
    <oddFooter>&amp;L&amp;8Variante 3&amp;C&amp;8&amp;P&amp;R&amp;8&amp;D</oddFooter>
  </headerFooter>
  <rowBreaks count="1" manualBreakCount="1">
    <brk id="96" max="65535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workbookViewId="0">
      <selection activeCell="B4" sqref="B4"/>
    </sheetView>
  </sheetViews>
  <sheetFormatPr baseColWidth="10" defaultColWidth="11.44140625" defaultRowHeight="12.9" customHeight="1" x14ac:dyDescent="0.25"/>
  <cols>
    <col min="1" max="1" width="0.33203125" style="426" customWidth="1"/>
    <col min="2" max="2" width="16.6640625" style="93" customWidth="1"/>
    <col min="3" max="3" width="9.6640625" style="4" customWidth="1"/>
    <col min="4" max="4" width="14.6640625" style="93" customWidth="1"/>
    <col min="5" max="5" width="15.6640625" style="59" customWidth="1"/>
    <col min="6" max="6" width="9.6640625" style="59" customWidth="1"/>
    <col min="7" max="7" width="14.6640625" style="93" customWidth="1"/>
    <col min="8" max="8" width="25.6640625" style="56" customWidth="1"/>
    <col min="9" max="13" width="15.6640625" style="56" customWidth="1"/>
    <col min="14" max="26" width="11.44140625" style="46"/>
    <col min="27" max="28" width="11.44140625" style="4"/>
    <col min="29" max="16384" width="11.44140625" style="59"/>
  </cols>
  <sheetData>
    <row r="1" spans="1:28" s="4" customFormat="1" ht="15" customHeight="1" x14ac:dyDescent="0.25">
      <c r="A1" s="245"/>
      <c r="B1" s="2" t="str">
        <f>Titelblatt!$D$12</f>
        <v xml:space="preserve">  </v>
      </c>
      <c r="C1" s="2"/>
      <c r="D1" s="2"/>
      <c r="E1" s="246"/>
      <c r="F1" s="2"/>
      <c r="G1" s="247" t="str">
        <f>Titelblatt!$D$9</f>
        <v xml:space="preserve"> </v>
      </c>
      <c r="H1" s="46"/>
      <c r="I1" s="46"/>
      <c r="J1" s="46"/>
      <c r="K1" s="248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8" s="4" customFormat="1" ht="2.1" customHeight="1" x14ac:dyDescent="0.25">
      <c r="A2" s="39"/>
      <c r="B2" s="44"/>
      <c r="C2" s="44"/>
      <c r="D2" s="44"/>
      <c r="E2" s="44"/>
      <c r="F2" s="44"/>
      <c r="G2" s="44"/>
      <c r="H2" s="46"/>
      <c r="I2" s="46"/>
      <c r="J2" s="46"/>
      <c r="K2" s="248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8" ht="9.9" customHeight="1" x14ac:dyDescent="0.35">
      <c r="A3" s="52"/>
      <c r="B3" s="249"/>
      <c r="C3" s="2"/>
      <c r="D3" s="25"/>
      <c r="E3" s="23"/>
      <c r="F3" s="23"/>
      <c r="G3" s="25"/>
      <c r="K3" s="57"/>
    </row>
    <row r="4" spans="1:28" s="259" customFormat="1" ht="18.600000000000001" x14ac:dyDescent="0.35">
      <c r="A4" s="250" t="s">
        <v>160</v>
      </c>
      <c r="B4" s="251"/>
      <c r="C4" s="252" t="str">
        <f>'Zusammenfassung Energiesysteme'!$E$9</f>
        <v xml:space="preserve"> </v>
      </c>
      <c r="D4" s="253"/>
      <c r="E4" s="254"/>
      <c r="F4" s="255"/>
      <c r="G4" s="255"/>
      <c r="H4" s="256"/>
      <c r="I4" s="256"/>
      <c r="J4" s="257" t="s">
        <v>5</v>
      </c>
      <c r="K4" s="258"/>
      <c r="L4" s="46"/>
      <c r="M4" s="25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"/>
      <c r="AB4" s="4"/>
    </row>
    <row r="5" spans="1:28" s="266" customFormat="1" ht="10.5" customHeight="1" x14ac:dyDescent="0.25">
      <c r="A5" s="260"/>
      <c r="B5" s="261"/>
      <c r="C5" s="262"/>
      <c r="D5" s="20"/>
      <c r="E5" s="20"/>
      <c r="F5" s="246"/>
      <c r="G5" s="246"/>
      <c r="H5" s="263"/>
      <c r="I5" s="264" t="s">
        <v>5</v>
      </c>
      <c r="J5" s="265" t="s">
        <v>5</v>
      </c>
      <c r="K5" s="248"/>
      <c r="L5" s="46"/>
      <c r="M5" s="263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"/>
      <c r="AB5" s="4"/>
    </row>
    <row r="6" spans="1:28" ht="15.6" x14ac:dyDescent="0.35">
      <c r="A6" s="267" t="s">
        <v>92</v>
      </c>
      <c r="B6" s="246"/>
      <c r="C6" s="2"/>
      <c r="D6" s="246"/>
      <c r="E6" s="268" t="s">
        <v>93</v>
      </c>
      <c r="F6" s="269">
        <f>IF(ISTEXT(Titelblatt!$F$31),"???",(Titelblatt!$F$31))</f>
        <v>2.5</v>
      </c>
      <c r="G6" s="270" t="s">
        <v>5</v>
      </c>
      <c r="H6" s="271" t="s">
        <v>5</v>
      </c>
      <c r="J6" s="272">
        <f>$F$6/100</f>
        <v>2.5000000000000001E-2</v>
      </c>
      <c r="K6" s="248"/>
    </row>
    <row r="7" spans="1:28" ht="3.9" customHeight="1" thickBot="1" x14ac:dyDescent="0.3">
      <c r="A7" s="25"/>
      <c r="B7" s="25"/>
      <c r="C7" s="2"/>
      <c r="D7" s="25"/>
      <c r="E7" s="23"/>
      <c r="F7" s="23"/>
      <c r="G7" s="25"/>
      <c r="K7" s="57"/>
    </row>
    <row r="8" spans="1:28" s="281" customFormat="1" ht="10.5" customHeight="1" x14ac:dyDescent="0.25">
      <c r="A8" s="273"/>
      <c r="B8" s="274" t="s">
        <v>94</v>
      </c>
      <c r="C8" s="275" t="s">
        <v>5</v>
      </c>
      <c r="D8" s="276" t="s">
        <v>95</v>
      </c>
      <c r="E8" s="276" t="s">
        <v>96</v>
      </c>
      <c r="F8" s="276" t="s">
        <v>97</v>
      </c>
      <c r="G8" s="277" t="s">
        <v>98</v>
      </c>
      <c r="H8" s="264"/>
      <c r="I8" s="278" t="s">
        <v>99</v>
      </c>
      <c r="J8" s="278" t="s">
        <v>100</v>
      </c>
      <c r="K8" s="279" t="s">
        <v>101</v>
      </c>
      <c r="L8" s="264"/>
      <c r="M8" s="280" t="s">
        <v>102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"/>
      <c r="AB8" s="4"/>
    </row>
    <row r="9" spans="1:28" s="281" customFormat="1" ht="10.5" customHeight="1" x14ac:dyDescent="0.25">
      <c r="A9" s="282"/>
      <c r="B9" s="283"/>
      <c r="C9" s="284"/>
      <c r="D9" s="285" t="s">
        <v>103</v>
      </c>
      <c r="E9" s="285" t="s">
        <v>104</v>
      </c>
      <c r="F9" s="285" t="s">
        <v>105</v>
      </c>
      <c r="G9" s="286" t="s">
        <v>106</v>
      </c>
      <c r="H9" s="264"/>
      <c r="I9" s="278" t="s">
        <v>106</v>
      </c>
      <c r="J9" s="287"/>
      <c r="K9" s="288"/>
      <c r="L9" s="279" t="s">
        <v>5</v>
      </c>
      <c r="M9" s="280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"/>
      <c r="AB9" s="4"/>
    </row>
    <row r="10" spans="1:28" s="281" customFormat="1" ht="10.5" customHeight="1" x14ac:dyDescent="0.25">
      <c r="A10" s="289"/>
      <c r="B10" s="290" t="s">
        <v>5</v>
      </c>
      <c r="C10" s="291"/>
      <c r="D10" s="292" t="s">
        <v>5</v>
      </c>
      <c r="E10" s="293" t="s">
        <v>5</v>
      </c>
      <c r="F10" s="294" t="str">
        <f t="shared" ref="F10:F19" si="0">$J10</f>
        <v/>
      </c>
      <c r="G10" s="295" t="str">
        <f t="shared" ref="G10:G19" si="1">$I10</f>
        <v/>
      </c>
      <c r="H10" s="264"/>
      <c r="I10" s="296" t="str">
        <f t="shared" ref="I10:I19" si="2">IF(OR(ISTEXT($D10),ISTEXT($E10),$D10=0,$E10=0),"",ROUND($D10*$F10/100,-1))</f>
        <v/>
      </c>
      <c r="J10" s="297" t="str">
        <f t="shared" ref="J10:J19" si="3">IF(OR(ISTEXT($E10),$E10=0),"",(-PMT(($J$6),$E10,1))*100)</f>
        <v/>
      </c>
      <c r="K10" s="298">
        <f t="shared" ref="K10:K19" si="4">IF(OR(ISTEXT($D10),ISTEXT($E10),$D10=0,$E10=0),0,$D10*$E10)</f>
        <v>0</v>
      </c>
      <c r="L10" s="287"/>
      <c r="M10" s="280">
        <f t="shared" ref="M10:M19" si="5">IF(OR(ISTEXT(E10),(E10=0)),0,D10)</f>
        <v>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"/>
      <c r="AB10" s="4"/>
    </row>
    <row r="11" spans="1:28" s="281" customFormat="1" ht="10.5" customHeight="1" x14ac:dyDescent="0.25">
      <c r="A11" s="289"/>
      <c r="B11" s="290" t="s">
        <v>5</v>
      </c>
      <c r="C11" s="291"/>
      <c r="D11" s="292" t="s">
        <v>5</v>
      </c>
      <c r="E11" s="293" t="s">
        <v>5</v>
      </c>
      <c r="F11" s="294" t="str">
        <f t="shared" si="0"/>
        <v/>
      </c>
      <c r="G11" s="295" t="str">
        <f t="shared" si="1"/>
        <v/>
      </c>
      <c r="H11" s="264"/>
      <c r="I11" s="296" t="str">
        <f t="shared" si="2"/>
        <v/>
      </c>
      <c r="J11" s="297" t="str">
        <f t="shared" si="3"/>
        <v/>
      </c>
      <c r="K11" s="298">
        <f t="shared" si="4"/>
        <v>0</v>
      </c>
      <c r="L11" s="287"/>
      <c r="M11" s="280">
        <f t="shared" si="5"/>
        <v>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"/>
      <c r="AB11" s="4"/>
    </row>
    <row r="12" spans="1:28" s="281" customFormat="1" ht="10.5" customHeight="1" x14ac:dyDescent="0.25">
      <c r="A12" s="289"/>
      <c r="B12" s="290" t="s">
        <v>5</v>
      </c>
      <c r="C12" s="291"/>
      <c r="D12" s="292" t="s">
        <v>5</v>
      </c>
      <c r="E12" s="293" t="s">
        <v>5</v>
      </c>
      <c r="F12" s="294" t="str">
        <f t="shared" si="0"/>
        <v/>
      </c>
      <c r="G12" s="295" t="str">
        <f t="shared" si="1"/>
        <v/>
      </c>
      <c r="H12" s="264"/>
      <c r="I12" s="296" t="str">
        <f t="shared" si="2"/>
        <v/>
      </c>
      <c r="J12" s="297" t="str">
        <f t="shared" si="3"/>
        <v/>
      </c>
      <c r="K12" s="298">
        <f t="shared" si="4"/>
        <v>0</v>
      </c>
      <c r="L12" s="287"/>
      <c r="M12" s="280">
        <f t="shared" si="5"/>
        <v>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"/>
      <c r="AB12" s="4"/>
    </row>
    <row r="13" spans="1:28" s="281" customFormat="1" ht="10.5" customHeight="1" x14ac:dyDescent="0.25">
      <c r="A13" s="289"/>
      <c r="B13" s="290" t="s">
        <v>5</v>
      </c>
      <c r="C13" s="291"/>
      <c r="D13" s="292" t="s">
        <v>5</v>
      </c>
      <c r="E13" s="293" t="s">
        <v>5</v>
      </c>
      <c r="F13" s="294" t="str">
        <f t="shared" si="0"/>
        <v/>
      </c>
      <c r="G13" s="295" t="str">
        <f t="shared" si="1"/>
        <v/>
      </c>
      <c r="H13" s="264"/>
      <c r="I13" s="296" t="str">
        <f t="shared" si="2"/>
        <v/>
      </c>
      <c r="J13" s="297" t="str">
        <f t="shared" si="3"/>
        <v/>
      </c>
      <c r="K13" s="298">
        <f t="shared" si="4"/>
        <v>0</v>
      </c>
      <c r="L13" s="287"/>
      <c r="M13" s="280">
        <f t="shared" si="5"/>
        <v>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"/>
      <c r="AB13" s="4"/>
    </row>
    <row r="14" spans="1:28" s="281" customFormat="1" ht="10.5" customHeight="1" x14ac:dyDescent="0.25">
      <c r="A14" s="289"/>
      <c r="B14" s="290" t="s">
        <v>5</v>
      </c>
      <c r="C14" s="291"/>
      <c r="D14" s="292" t="s">
        <v>5</v>
      </c>
      <c r="E14" s="293" t="s">
        <v>5</v>
      </c>
      <c r="F14" s="294" t="str">
        <f t="shared" si="0"/>
        <v/>
      </c>
      <c r="G14" s="295" t="str">
        <f t="shared" si="1"/>
        <v/>
      </c>
      <c r="H14" s="264"/>
      <c r="I14" s="296" t="str">
        <f t="shared" si="2"/>
        <v/>
      </c>
      <c r="J14" s="297" t="str">
        <f t="shared" si="3"/>
        <v/>
      </c>
      <c r="K14" s="298">
        <f t="shared" si="4"/>
        <v>0</v>
      </c>
      <c r="L14" s="287"/>
      <c r="M14" s="280">
        <f t="shared" si="5"/>
        <v>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"/>
      <c r="AB14" s="4"/>
    </row>
    <row r="15" spans="1:28" s="281" customFormat="1" ht="10.5" customHeight="1" x14ac:dyDescent="0.25">
      <c r="A15" s="289"/>
      <c r="B15" s="290" t="s">
        <v>5</v>
      </c>
      <c r="C15" s="291"/>
      <c r="D15" s="292" t="s">
        <v>5</v>
      </c>
      <c r="E15" s="293" t="s">
        <v>5</v>
      </c>
      <c r="F15" s="294" t="str">
        <f t="shared" si="0"/>
        <v/>
      </c>
      <c r="G15" s="295" t="str">
        <f t="shared" si="1"/>
        <v/>
      </c>
      <c r="H15" s="264"/>
      <c r="I15" s="296" t="str">
        <f t="shared" si="2"/>
        <v/>
      </c>
      <c r="J15" s="297" t="str">
        <f t="shared" si="3"/>
        <v/>
      </c>
      <c r="K15" s="298">
        <f t="shared" si="4"/>
        <v>0</v>
      </c>
      <c r="L15" s="287"/>
      <c r="M15" s="280">
        <f t="shared" si="5"/>
        <v>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"/>
      <c r="AB15" s="4"/>
    </row>
    <row r="16" spans="1:28" s="281" customFormat="1" ht="10.5" customHeight="1" x14ac:dyDescent="0.25">
      <c r="A16" s="289"/>
      <c r="B16" s="290" t="s">
        <v>5</v>
      </c>
      <c r="C16" s="291"/>
      <c r="D16" s="292" t="s">
        <v>5</v>
      </c>
      <c r="E16" s="293" t="s">
        <v>5</v>
      </c>
      <c r="F16" s="294" t="str">
        <f t="shared" si="0"/>
        <v/>
      </c>
      <c r="G16" s="295" t="str">
        <f t="shared" si="1"/>
        <v/>
      </c>
      <c r="H16" s="264"/>
      <c r="I16" s="296" t="str">
        <f t="shared" si="2"/>
        <v/>
      </c>
      <c r="J16" s="297" t="str">
        <f t="shared" si="3"/>
        <v/>
      </c>
      <c r="K16" s="298">
        <f t="shared" si="4"/>
        <v>0</v>
      </c>
      <c r="L16" s="287"/>
      <c r="M16" s="280">
        <f t="shared" si="5"/>
        <v>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"/>
      <c r="AB16" s="4"/>
    </row>
    <row r="17" spans="1:28" s="281" customFormat="1" ht="10.5" customHeight="1" x14ac:dyDescent="0.25">
      <c r="A17" s="289"/>
      <c r="B17" s="290" t="s">
        <v>5</v>
      </c>
      <c r="C17" s="291"/>
      <c r="D17" s="292" t="s">
        <v>5</v>
      </c>
      <c r="E17" s="293" t="s">
        <v>5</v>
      </c>
      <c r="F17" s="294" t="str">
        <f t="shared" si="0"/>
        <v/>
      </c>
      <c r="G17" s="295" t="str">
        <f t="shared" si="1"/>
        <v/>
      </c>
      <c r="H17" s="264"/>
      <c r="I17" s="296" t="str">
        <f t="shared" si="2"/>
        <v/>
      </c>
      <c r="J17" s="297" t="str">
        <f t="shared" si="3"/>
        <v/>
      </c>
      <c r="K17" s="298">
        <f t="shared" si="4"/>
        <v>0</v>
      </c>
      <c r="L17" s="287"/>
      <c r="M17" s="280">
        <f t="shared" si="5"/>
        <v>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"/>
      <c r="AB17" s="4"/>
    </row>
    <row r="18" spans="1:28" s="281" customFormat="1" ht="10.5" customHeight="1" x14ac:dyDescent="0.25">
      <c r="A18" s="289"/>
      <c r="B18" s="290"/>
      <c r="C18" s="291"/>
      <c r="D18" s="292"/>
      <c r="E18" s="293"/>
      <c r="F18" s="294" t="str">
        <f t="shared" si="0"/>
        <v/>
      </c>
      <c r="G18" s="295" t="str">
        <f t="shared" si="1"/>
        <v/>
      </c>
      <c r="H18" s="264"/>
      <c r="I18" s="296" t="str">
        <f t="shared" si="2"/>
        <v/>
      </c>
      <c r="J18" s="297" t="str">
        <f t="shared" si="3"/>
        <v/>
      </c>
      <c r="K18" s="298">
        <f t="shared" si="4"/>
        <v>0</v>
      </c>
      <c r="L18" s="287"/>
      <c r="M18" s="280">
        <f t="shared" si="5"/>
        <v>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"/>
      <c r="AB18" s="4"/>
    </row>
    <row r="19" spans="1:28" s="281" customFormat="1" ht="10.5" customHeight="1" thickBot="1" x14ac:dyDescent="0.3">
      <c r="A19" s="289"/>
      <c r="B19" s="299" t="s">
        <v>107</v>
      </c>
      <c r="C19" s="300" t="str">
        <f>$N19</f>
        <v/>
      </c>
      <c r="D19" s="301" t="s">
        <v>5</v>
      </c>
      <c r="E19" s="302"/>
      <c r="F19" s="303" t="str">
        <f t="shared" si="0"/>
        <v/>
      </c>
      <c r="G19" s="304" t="str">
        <f t="shared" si="1"/>
        <v/>
      </c>
      <c r="H19" s="264"/>
      <c r="I19" s="296" t="str">
        <f t="shared" si="2"/>
        <v/>
      </c>
      <c r="J19" s="297" t="str">
        <f t="shared" si="3"/>
        <v/>
      </c>
      <c r="K19" s="298">
        <f t="shared" si="4"/>
        <v>0</v>
      </c>
      <c r="L19" s="287"/>
      <c r="M19" s="280">
        <f t="shared" si="5"/>
        <v>0</v>
      </c>
      <c r="N19" s="305" t="str">
        <f>IF(ISTEXT($D19),"",IF(($D19&gt;0),$D19*100/$D20,""))</f>
        <v/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"/>
      <c r="AB19" s="4"/>
    </row>
    <row r="20" spans="1:28" s="281" customFormat="1" ht="14.1" customHeight="1" thickBot="1" x14ac:dyDescent="0.3">
      <c r="A20" s="306"/>
      <c r="B20" s="307" t="s">
        <v>30</v>
      </c>
      <c r="C20" s="328"/>
      <c r="D20" s="309">
        <f>ROUND(SUM(D10:D19),-2)</f>
        <v>0</v>
      </c>
      <c r="E20" s="310" t="str">
        <f>IF(($L$20=0),"",$L$20)</f>
        <v/>
      </c>
      <c r="F20" s="311" t="s">
        <v>5</v>
      </c>
      <c r="G20" s="312">
        <f>ROUND(SUM(G10:G19),-1)</f>
        <v>0</v>
      </c>
      <c r="H20" s="264"/>
      <c r="I20" s="264"/>
      <c r="J20" s="264"/>
      <c r="K20" s="298">
        <f>SUM(K10:K19)</f>
        <v>0</v>
      </c>
      <c r="L20" s="313">
        <f>IF(OR(ISTEXT($D20),ISTEXT($K20),$D20=0,$K20=0),0,$K20/$M20)</f>
        <v>0</v>
      </c>
      <c r="M20" s="280">
        <f>SUM(M10:M19)</f>
        <v>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"/>
      <c r="AB20" s="4"/>
    </row>
    <row r="21" spans="1:28" ht="16.5" customHeight="1" x14ac:dyDescent="0.25">
      <c r="A21" s="314"/>
      <c r="B21" s="25" t="s">
        <v>5</v>
      </c>
      <c r="C21" s="315"/>
      <c r="D21" s="25"/>
      <c r="E21" s="23"/>
      <c r="F21" s="23"/>
      <c r="G21" s="25"/>
      <c r="K21" s="57"/>
    </row>
    <row r="22" spans="1:28" ht="15.6" x14ac:dyDescent="0.35">
      <c r="A22" s="267" t="s">
        <v>108</v>
      </c>
      <c r="B22" s="246"/>
      <c r="C22" s="2"/>
      <c r="D22" s="25"/>
      <c r="E22" s="23"/>
      <c r="F22" s="23"/>
      <c r="G22" s="25"/>
      <c r="K22" s="57"/>
    </row>
    <row r="23" spans="1:28" ht="3.9" customHeight="1" thickBot="1" x14ac:dyDescent="0.3">
      <c r="A23" s="25"/>
      <c r="B23" s="25"/>
      <c r="C23" s="2"/>
      <c r="D23" s="25"/>
      <c r="E23" s="23"/>
      <c r="F23" s="23"/>
      <c r="G23" s="25"/>
      <c r="K23" s="57"/>
    </row>
    <row r="24" spans="1:28" s="281" customFormat="1" ht="10.5" customHeight="1" x14ac:dyDescent="0.25">
      <c r="A24" s="273"/>
      <c r="B24" s="274" t="s">
        <v>94</v>
      </c>
      <c r="C24" s="316" t="s">
        <v>5</v>
      </c>
      <c r="D24" s="276" t="s">
        <v>109</v>
      </c>
      <c r="E24" s="317" t="s">
        <v>110</v>
      </c>
      <c r="F24" s="318"/>
      <c r="G24" s="277" t="s">
        <v>98</v>
      </c>
      <c r="H24" s="264" t="s">
        <v>5</v>
      </c>
      <c r="I24" s="264"/>
      <c r="J24" s="264"/>
      <c r="K24" s="278"/>
      <c r="L24" s="264"/>
      <c r="M24" s="264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"/>
      <c r="AB24" s="4"/>
    </row>
    <row r="25" spans="1:28" s="281" customFormat="1" ht="10.5" customHeight="1" x14ac:dyDescent="0.25">
      <c r="A25" s="282"/>
      <c r="B25" s="283"/>
      <c r="C25" s="319"/>
      <c r="D25" s="283" t="s">
        <v>111</v>
      </c>
      <c r="E25" s="320" t="s">
        <v>112</v>
      </c>
      <c r="F25" s="321" t="s">
        <v>113</v>
      </c>
      <c r="G25" s="286" t="s">
        <v>106</v>
      </c>
      <c r="H25" s="287"/>
      <c r="I25" s="278" t="s">
        <v>114</v>
      </c>
      <c r="J25" s="278" t="s">
        <v>115</v>
      </c>
      <c r="K25" s="278" t="s">
        <v>116</v>
      </c>
      <c r="L25" s="264" t="s">
        <v>117</v>
      </c>
      <c r="M25" s="264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"/>
      <c r="AB25" s="4"/>
    </row>
    <row r="26" spans="1:28" s="281" customFormat="1" ht="10.5" customHeight="1" x14ac:dyDescent="0.25">
      <c r="A26" s="289"/>
      <c r="B26" s="290" t="s">
        <v>5</v>
      </c>
      <c r="C26" s="291"/>
      <c r="D26" s="292" t="s">
        <v>5</v>
      </c>
      <c r="E26" s="292"/>
      <c r="F26" s="322" t="s">
        <v>5</v>
      </c>
      <c r="G26" s="295" t="str">
        <f t="shared" ref="G26:G33" si="6">$L26</f>
        <v/>
      </c>
      <c r="H26" s="264"/>
      <c r="I26" s="348">
        <f t="shared" ref="I26:I33" si="7">IF(ISTEXT($D26),0,$D26)</f>
        <v>0</v>
      </c>
      <c r="J26" s="348">
        <f t="shared" ref="J26:J33" si="8">IF(ISTEXT($E26),0,$E26)</f>
        <v>0</v>
      </c>
      <c r="K26" s="427">
        <f t="shared" ref="K26:K33" si="9">IF(ISTEXT($F26),0,$F26)</f>
        <v>0</v>
      </c>
      <c r="L26" s="323" t="str">
        <f t="shared" ref="L26:L33" si="10">IF(AND($I26&gt;0,$K26&gt;0),ROUND(($I26*$K26/100)+$J26,-1),IF($J26=0,"",ROUND($J26,-1)))</f>
        <v/>
      </c>
      <c r="M26" s="264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"/>
      <c r="AB26" s="4"/>
    </row>
    <row r="27" spans="1:28" s="281" customFormat="1" ht="10.5" customHeight="1" x14ac:dyDescent="0.25">
      <c r="A27" s="289"/>
      <c r="B27" s="290" t="s">
        <v>5</v>
      </c>
      <c r="C27" s="291"/>
      <c r="D27" s="292" t="s">
        <v>5</v>
      </c>
      <c r="E27" s="292"/>
      <c r="F27" s="322" t="s">
        <v>5</v>
      </c>
      <c r="G27" s="295" t="str">
        <f t="shared" si="6"/>
        <v/>
      </c>
      <c r="H27" s="264"/>
      <c r="I27" s="348">
        <f t="shared" si="7"/>
        <v>0</v>
      </c>
      <c r="J27" s="348">
        <f t="shared" si="8"/>
        <v>0</v>
      </c>
      <c r="K27" s="427">
        <f t="shared" si="9"/>
        <v>0</v>
      </c>
      <c r="L27" s="323" t="str">
        <f t="shared" si="10"/>
        <v/>
      </c>
      <c r="M27" s="264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"/>
      <c r="AB27" s="4"/>
    </row>
    <row r="28" spans="1:28" s="281" customFormat="1" ht="10.5" customHeight="1" x14ac:dyDescent="0.25">
      <c r="A28" s="289"/>
      <c r="B28" s="290" t="s">
        <v>5</v>
      </c>
      <c r="C28" s="291"/>
      <c r="D28" s="292" t="s">
        <v>5</v>
      </c>
      <c r="E28" s="292"/>
      <c r="F28" s="322" t="s">
        <v>5</v>
      </c>
      <c r="G28" s="295" t="str">
        <f t="shared" si="6"/>
        <v/>
      </c>
      <c r="H28" s="264"/>
      <c r="I28" s="348">
        <f t="shared" si="7"/>
        <v>0</v>
      </c>
      <c r="J28" s="348">
        <f t="shared" si="8"/>
        <v>0</v>
      </c>
      <c r="K28" s="427">
        <f t="shared" si="9"/>
        <v>0</v>
      </c>
      <c r="L28" s="323" t="str">
        <f t="shared" si="10"/>
        <v/>
      </c>
      <c r="M28" s="264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"/>
      <c r="AB28" s="4"/>
    </row>
    <row r="29" spans="1:28" s="281" customFormat="1" ht="10.5" customHeight="1" x14ac:dyDescent="0.25">
      <c r="A29" s="289"/>
      <c r="B29" s="290" t="s">
        <v>5</v>
      </c>
      <c r="C29" s="325"/>
      <c r="D29" s="292" t="s">
        <v>5</v>
      </c>
      <c r="E29" s="292"/>
      <c r="F29" s="322" t="s">
        <v>5</v>
      </c>
      <c r="G29" s="295" t="str">
        <f t="shared" si="6"/>
        <v/>
      </c>
      <c r="H29" s="264"/>
      <c r="I29" s="348">
        <f t="shared" si="7"/>
        <v>0</v>
      </c>
      <c r="J29" s="348">
        <f t="shared" si="8"/>
        <v>0</v>
      </c>
      <c r="K29" s="427">
        <f t="shared" si="9"/>
        <v>0</v>
      </c>
      <c r="L29" s="323" t="str">
        <f t="shared" si="10"/>
        <v/>
      </c>
      <c r="M29" s="264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"/>
      <c r="AB29" s="4"/>
    </row>
    <row r="30" spans="1:28" s="281" customFormat="1" ht="10.5" customHeight="1" x14ac:dyDescent="0.25">
      <c r="A30" s="289"/>
      <c r="B30" s="290" t="s">
        <v>5</v>
      </c>
      <c r="C30" s="291"/>
      <c r="D30" s="292" t="s">
        <v>5</v>
      </c>
      <c r="E30" s="292"/>
      <c r="F30" s="322" t="s">
        <v>5</v>
      </c>
      <c r="G30" s="295" t="str">
        <f t="shared" si="6"/>
        <v/>
      </c>
      <c r="H30" s="264"/>
      <c r="I30" s="348">
        <f t="shared" si="7"/>
        <v>0</v>
      </c>
      <c r="J30" s="348">
        <f t="shared" si="8"/>
        <v>0</v>
      </c>
      <c r="K30" s="427">
        <f t="shared" si="9"/>
        <v>0</v>
      </c>
      <c r="L30" s="323" t="str">
        <f t="shared" si="10"/>
        <v/>
      </c>
      <c r="M30" s="264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"/>
      <c r="AB30" s="4"/>
    </row>
    <row r="31" spans="1:28" s="281" customFormat="1" ht="10.5" customHeight="1" x14ac:dyDescent="0.25">
      <c r="A31" s="289"/>
      <c r="B31" s="290" t="s">
        <v>5</v>
      </c>
      <c r="C31" s="325"/>
      <c r="D31" s="292" t="s">
        <v>5</v>
      </c>
      <c r="E31" s="292"/>
      <c r="F31" s="322" t="s">
        <v>5</v>
      </c>
      <c r="G31" s="295" t="str">
        <f t="shared" si="6"/>
        <v/>
      </c>
      <c r="H31" s="264"/>
      <c r="I31" s="348">
        <f t="shared" si="7"/>
        <v>0</v>
      </c>
      <c r="J31" s="348">
        <f t="shared" si="8"/>
        <v>0</v>
      </c>
      <c r="K31" s="427">
        <f t="shared" si="9"/>
        <v>0</v>
      </c>
      <c r="L31" s="323" t="str">
        <f t="shared" si="10"/>
        <v/>
      </c>
      <c r="M31" s="264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"/>
      <c r="AB31" s="4"/>
    </row>
    <row r="32" spans="1:28" s="281" customFormat="1" ht="10.5" customHeight="1" x14ac:dyDescent="0.25">
      <c r="A32" s="289"/>
      <c r="B32" s="290" t="s">
        <v>5</v>
      </c>
      <c r="C32" s="325"/>
      <c r="D32" s="292" t="s">
        <v>5</v>
      </c>
      <c r="E32" s="292"/>
      <c r="F32" s="322" t="s">
        <v>5</v>
      </c>
      <c r="G32" s="295" t="str">
        <f t="shared" si="6"/>
        <v/>
      </c>
      <c r="H32" s="264"/>
      <c r="I32" s="348">
        <f t="shared" si="7"/>
        <v>0</v>
      </c>
      <c r="J32" s="348">
        <f t="shared" si="8"/>
        <v>0</v>
      </c>
      <c r="K32" s="427">
        <f t="shared" si="9"/>
        <v>0</v>
      </c>
      <c r="L32" s="323" t="str">
        <f t="shared" si="10"/>
        <v/>
      </c>
      <c r="M32" s="264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"/>
      <c r="AB32" s="4"/>
    </row>
    <row r="33" spans="1:28" s="281" customFormat="1" ht="10.5" customHeight="1" thickBot="1" x14ac:dyDescent="0.3">
      <c r="A33" s="289"/>
      <c r="B33" s="299"/>
      <c r="C33" s="326"/>
      <c r="D33" s="301" t="s">
        <v>5</v>
      </c>
      <c r="E33" s="301"/>
      <c r="F33" s="327" t="s">
        <v>5</v>
      </c>
      <c r="G33" s="304" t="str">
        <f t="shared" si="6"/>
        <v/>
      </c>
      <c r="H33" s="264"/>
      <c r="I33" s="348">
        <f t="shared" si="7"/>
        <v>0</v>
      </c>
      <c r="J33" s="348">
        <f t="shared" si="8"/>
        <v>0</v>
      </c>
      <c r="K33" s="427">
        <f t="shared" si="9"/>
        <v>0</v>
      </c>
      <c r="L33" s="323" t="str">
        <f t="shared" si="10"/>
        <v/>
      </c>
      <c r="M33" s="264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"/>
      <c r="AB33" s="4"/>
    </row>
    <row r="34" spans="1:28" s="281" customFormat="1" ht="14.1" customHeight="1" thickBot="1" x14ac:dyDescent="0.3">
      <c r="A34" s="306"/>
      <c r="B34" s="307" t="s">
        <v>30</v>
      </c>
      <c r="C34" s="328"/>
      <c r="D34" s="329" t="s">
        <v>118</v>
      </c>
      <c r="E34" s="328"/>
      <c r="F34" s="330" t="str">
        <f>IF(OR($G34=0,$D20=0),"",$G34*100/$D20)</f>
        <v/>
      </c>
      <c r="G34" s="312">
        <f>ROUND(SUM(G26:G33),-1)</f>
        <v>0</v>
      </c>
      <c r="H34" s="264"/>
      <c r="I34" s="264"/>
      <c r="J34" s="264"/>
      <c r="K34" s="278"/>
      <c r="L34" s="264"/>
      <c r="M34" s="26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"/>
      <c r="AB34" s="4"/>
    </row>
    <row r="35" spans="1:28" ht="16.5" customHeight="1" x14ac:dyDescent="0.25">
      <c r="A35" s="314"/>
      <c r="B35" s="25"/>
      <c r="C35" s="2"/>
      <c r="D35" s="25"/>
      <c r="E35" s="23"/>
      <c r="F35" s="23"/>
      <c r="G35" s="25"/>
      <c r="K35" s="57"/>
    </row>
    <row r="36" spans="1:28" ht="15.75" customHeight="1" x14ac:dyDescent="0.35">
      <c r="A36" s="267" t="s">
        <v>119</v>
      </c>
      <c r="B36" s="246"/>
      <c r="C36" s="2"/>
      <c r="D36" s="331"/>
      <c r="E36" s="23"/>
      <c r="F36" s="23"/>
      <c r="G36" s="39"/>
      <c r="K36" s="57"/>
    </row>
    <row r="37" spans="1:28" ht="3.9" customHeight="1" thickBot="1" x14ac:dyDescent="0.3">
      <c r="A37" s="25"/>
      <c r="B37" s="332"/>
      <c r="C37" s="333"/>
      <c r="D37" s="332"/>
      <c r="E37" s="332"/>
      <c r="F37" s="332"/>
      <c r="G37" s="332"/>
      <c r="K37" s="57"/>
    </row>
    <row r="38" spans="1:28" s="281" customFormat="1" ht="10.5" customHeight="1" x14ac:dyDescent="0.25">
      <c r="A38" s="273"/>
      <c r="B38" s="274" t="s">
        <v>23</v>
      </c>
      <c r="C38" s="334" t="s">
        <v>120</v>
      </c>
      <c r="D38" s="276" t="s">
        <v>121</v>
      </c>
      <c r="E38" s="335" t="s">
        <v>122</v>
      </c>
      <c r="F38" s="336"/>
      <c r="G38" s="277" t="s">
        <v>98</v>
      </c>
      <c r="H38" s="264" t="s">
        <v>9</v>
      </c>
      <c r="I38" s="278" t="s">
        <v>121</v>
      </c>
      <c r="J38" s="278" t="s">
        <v>123</v>
      </c>
      <c r="K38" s="278" t="s">
        <v>123</v>
      </c>
      <c r="L38" s="278" t="s">
        <v>117</v>
      </c>
      <c r="M38" s="264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"/>
      <c r="AB38" s="4"/>
    </row>
    <row r="39" spans="1:28" s="281" customFormat="1" ht="10.5" customHeight="1" x14ac:dyDescent="0.25">
      <c r="A39" s="282"/>
      <c r="B39" s="337"/>
      <c r="C39" s="285" t="s">
        <v>124</v>
      </c>
      <c r="D39" s="285" t="s">
        <v>125</v>
      </c>
      <c r="E39" s="338"/>
      <c r="F39" s="339"/>
      <c r="G39" s="286" t="s">
        <v>106</v>
      </c>
      <c r="H39" s="264"/>
      <c r="I39" s="287"/>
      <c r="J39" s="264"/>
      <c r="K39" s="278"/>
      <c r="L39" s="264"/>
      <c r="M39" s="264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"/>
      <c r="AB39" s="4"/>
    </row>
    <row r="40" spans="1:28" s="281" customFormat="1" ht="10.5" customHeight="1" x14ac:dyDescent="0.25">
      <c r="A40" s="340"/>
      <c r="B40" s="341" t="s">
        <v>126</v>
      </c>
      <c r="C40" s="359" t="s">
        <v>5</v>
      </c>
      <c r="D40" s="343" t="s">
        <v>127</v>
      </c>
      <c r="E40" s="344" t="s">
        <v>128</v>
      </c>
      <c r="F40" s="345"/>
      <c r="G40" s="346" t="str">
        <f t="shared" ref="G40:G48" si="11">$L40</f>
        <v/>
      </c>
      <c r="H40" s="264"/>
      <c r="I40" s="287"/>
      <c r="J40" s="264"/>
      <c r="K40" s="347" t="str">
        <f>IF(OR(ISTEXT($C40),($C40=0)),"",ROUND($C40,-1))</f>
        <v/>
      </c>
      <c r="L40" s="348" t="str">
        <f>IF(((SUM($I41:I44))=0),$K40,"---            ")</f>
        <v/>
      </c>
      <c r="M40" s="264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"/>
      <c r="AB40" s="4"/>
    </row>
    <row r="41" spans="1:28" s="281" customFormat="1" ht="10.5" customHeight="1" x14ac:dyDescent="0.25">
      <c r="A41" s="289"/>
      <c r="B41" s="349" t="s">
        <v>36</v>
      </c>
      <c r="C41" s="350" t="str">
        <f>$J41</f>
        <v/>
      </c>
      <c r="D41" s="351" t="s">
        <v>5</v>
      </c>
      <c r="E41" s="352">
        <f>Titelblatt!$E$40</f>
        <v>5</v>
      </c>
      <c r="F41" s="353" t="s">
        <v>129</v>
      </c>
      <c r="G41" s="295" t="str">
        <f t="shared" si="11"/>
        <v/>
      </c>
      <c r="H41" s="264"/>
      <c r="I41" s="278">
        <f t="shared" ref="I41:I48" si="12">IF(OR(ISTEXT($D41),$D41=0),0,$D41)</f>
        <v>0</v>
      </c>
      <c r="J41" s="354" t="str">
        <f>IF(OR(ISTEXT($C$40),ISTEXT($D41),($D41=0),($C$40=0)),"",$C$40*$I41/($I$41+$I$42+$I$43+$I$44))</f>
        <v/>
      </c>
      <c r="K41" s="347">
        <f t="shared" ref="K41:K48" si="13">IF(OR(ISTEXT($J41),$J41=0),0,$J41)</f>
        <v>0</v>
      </c>
      <c r="L41" s="348" t="str">
        <f>IF($I41=0,"",ROUND(($I41*$E41/100)+$K41,-1))</f>
        <v/>
      </c>
      <c r="M41" s="264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"/>
      <c r="AB41" s="4"/>
    </row>
    <row r="42" spans="1:28" s="281" customFormat="1" ht="10.5" customHeight="1" x14ac:dyDescent="0.25">
      <c r="A42" s="289"/>
      <c r="B42" s="349" t="s">
        <v>37</v>
      </c>
      <c r="C42" s="355" t="str">
        <f>$J42</f>
        <v/>
      </c>
      <c r="D42" s="351" t="s">
        <v>5</v>
      </c>
      <c r="E42" s="352">
        <f>Titelblatt!$E$41</f>
        <v>5</v>
      </c>
      <c r="F42" s="353" t="s">
        <v>129</v>
      </c>
      <c r="G42" s="295" t="str">
        <f t="shared" si="11"/>
        <v/>
      </c>
      <c r="H42" s="264"/>
      <c r="I42" s="278">
        <f t="shared" si="12"/>
        <v>0</v>
      </c>
      <c r="J42" s="354" t="str">
        <f>IF(OR(ISTEXT($C$40),ISTEXT($D42),($D42=0),($C$40=0)),"",$C$40*$I42/($I$41+$I$42+$I$43+$I$44))</f>
        <v/>
      </c>
      <c r="K42" s="347">
        <f t="shared" si="13"/>
        <v>0</v>
      </c>
      <c r="L42" s="348" t="str">
        <f>IF($I42=0,"",ROUND(($I42*$E42/100)+$K42,-1))</f>
        <v/>
      </c>
      <c r="M42" s="264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"/>
      <c r="AB42" s="4"/>
    </row>
    <row r="43" spans="1:28" s="281" customFormat="1" ht="10.5" customHeight="1" x14ac:dyDescent="0.25">
      <c r="A43" s="289"/>
      <c r="B43" s="349" t="s">
        <v>38</v>
      </c>
      <c r="C43" s="355" t="str">
        <f>$J43</f>
        <v/>
      </c>
      <c r="D43" s="351"/>
      <c r="E43" s="352">
        <f>Titelblatt!$E$42</f>
        <v>5</v>
      </c>
      <c r="F43" s="353" t="s">
        <v>129</v>
      </c>
      <c r="G43" s="295" t="str">
        <f t="shared" si="11"/>
        <v/>
      </c>
      <c r="H43" s="264"/>
      <c r="I43" s="278">
        <f t="shared" si="12"/>
        <v>0</v>
      </c>
      <c r="J43" s="354" t="str">
        <f>IF(OR(ISTEXT($C$40),ISTEXT($D43),($D43=0),($C$40=0)),"",$C$40*$I43/($I$41+$I$42+$I$43+$I$44))</f>
        <v/>
      </c>
      <c r="K43" s="347">
        <f t="shared" si="13"/>
        <v>0</v>
      </c>
      <c r="L43" s="348" t="str">
        <f>IF($I43=0,"",ROUND(($I43*$E43/100)+$K43,-1))</f>
        <v/>
      </c>
      <c r="M43" s="264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"/>
      <c r="AB43" s="4"/>
    </row>
    <row r="44" spans="1:28" s="281" customFormat="1" ht="10.5" customHeight="1" x14ac:dyDescent="0.25">
      <c r="A44" s="289"/>
      <c r="B44" s="349" t="s">
        <v>39</v>
      </c>
      <c r="C44" s="356" t="str">
        <f>$J44</f>
        <v/>
      </c>
      <c r="D44" s="351"/>
      <c r="E44" s="352">
        <f>Titelblatt!$E$43</f>
        <v>5</v>
      </c>
      <c r="F44" s="353" t="s">
        <v>129</v>
      </c>
      <c r="G44" s="295" t="str">
        <f t="shared" si="11"/>
        <v/>
      </c>
      <c r="H44" s="264"/>
      <c r="I44" s="278">
        <f t="shared" si="12"/>
        <v>0</v>
      </c>
      <c r="J44" s="354" t="str">
        <f>IF(OR(ISTEXT($C$40),ISTEXT($D44),($D44=0),($C$40=0)),"",$C$40*$I44/($I$41+$I$42+$I$43+$I$44))</f>
        <v/>
      </c>
      <c r="K44" s="347">
        <f t="shared" si="13"/>
        <v>0</v>
      </c>
      <c r="L44" s="348" t="str">
        <f>IF($I44=0,"",ROUND(($I44*$E44/100)+$K44,-1))</f>
        <v/>
      </c>
      <c r="M44" s="264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"/>
      <c r="AB44" s="4"/>
    </row>
    <row r="45" spans="1:28" s="281" customFormat="1" ht="10.5" customHeight="1" x14ac:dyDescent="0.25">
      <c r="A45" s="289"/>
      <c r="B45" s="357" t="str">
        <f>$B$63</f>
        <v>Heizöl (EL)</v>
      </c>
      <c r="C45" s="358"/>
      <c r="D45" s="351"/>
      <c r="E45" s="352">
        <f>Titelblatt!$E$44</f>
        <v>4.5</v>
      </c>
      <c r="F45" s="353" t="str">
        <f>IF(LEN($B45)&gt;=3,"Rp/kWh"," ")</f>
        <v>Rp/kWh</v>
      </c>
      <c r="G45" s="295" t="str">
        <f t="shared" si="11"/>
        <v/>
      </c>
      <c r="H45" s="264"/>
      <c r="I45" s="278">
        <f t="shared" si="12"/>
        <v>0</v>
      </c>
      <c r="J45" s="354" t="str">
        <f>IF(OR(ISTEXT($C45),($C45=0)),"",$C45)</f>
        <v/>
      </c>
      <c r="K45" s="347">
        <f t="shared" si="13"/>
        <v>0</v>
      </c>
      <c r="L45" s="348" t="str">
        <f>IF(AND($I45=0,$K45=0),"",ROUND(($I45*$E45/100)+$K45,-1))</f>
        <v/>
      </c>
      <c r="M45" s="264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"/>
      <c r="AB45" s="4"/>
    </row>
    <row r="46" spans="1:28" s="281" customFormat="1" ht="10.5" customHeight="1" x14ac:dyDescent="0.25">
      <c r="A46" s="289"/>
      <c r="B46" s="357" t="str">
        <f>$B$64</f>
        <v>Erdgas</v>
      </c>
      <c r="C46" s="358"/>
      <c r="D46" s="351"/>
      <c r="E46" s="352">
        <f>Titelblatt!$E$45</f>
        <v>3</v>
      </c>
      <c r="F46" s="353" t="str">
        <f>IF(LEN($B46)&gt;=3,"Rp/kWh"," ")</f>
        <v>Rp/kWh</v>
      </c>
      <c r="G46" s="295" t="str">
        <f t="shared" si="11"/>
        <v/>
      </c>
      <c r="H46" s="264"/>
      <c r="I46" s="278">
        <f t="shared" si="12"/>
        <v>0</v>
      </c>
      <c r="J46" s="354" t="str">
        <f>IF(OR(ISTEXT($C46),($C46=0)),"",$C46)</f>
        <v/>
      </c>
      <c r="K46" s="347">
        <f t="shared" si="13"/>
        <v>0</v>
      </c>
      <c r="L46" s="348" t="str">
        <f>IF(AND($I46=0,$K46=0),"",ROUND(($I46*$E46/100)+$K46,-1))</f>
        <v/>
      </c>
      <c r="M46" s="264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"/>
      <c r="AB46" s="4"/>
    </row>
    <row r="47" spans="1:28" s="281" customFormat="1" ht="10.5" customHeight="1" x14ac:dyDescent="0.25">
      <c r="A47" s="289"/>
      <c r="B47" s="357" t="str">
        <f>$B$65</f>
        <v xml:space="preserve"> </v>
      </c>
      <c r="C47" s="358"/>
      <c r="D47" s="351"/>
      <c r="E47" s="352" t="str">
        <f>Titelblatt!$E$46</f>
        <v/>
      </c>
      <c r="F47" s="353" t="str">
        <f>IF(LEN($B47)&gt;=3,"Rp/kWh"," ")</f>
        <v xml:space="preserve"> </v>
      </c>
      <c r="G47" s="295" t="str">
        <f t="shared" si="11"/>
        <v/>
      </c>
      <c r="H47" s="264"/>
      <c r="I47" s="278">
        <f t="shared" si="12"/>
        <v>0</v>
      </c>
      <c r="J47" s="354" t="str">
        <f>IF(OR(ISTEXT($C47),($C47=0)),"",$C47)</f>
        <v/>
      </c>
      <c r="K47" s="347">
        <f t="shared" si="13"/>
        <v>0</v>
      </c>
      <c r="L47" s="348" t="str">
        <f>IF(AND($I47=0,$K47=0),"",ROUND(($I47*$E47/100)+$K47,-1))</f>
        <v/>
      </c>
      <c r="M47" s="264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"/>
      <c r="AB47" s="4"/>
    </row>
    <row r="48" spans="1:28" s="281" customFormat="1" ht="10.5" customHeight="1" thickBot="1" x14ac:dyDescent="0.3">
      <c r="A48" s="289"/>
      <c r="B48" s="357" t="str">
        <f>$B$66</f>
        <v xml:space="preserve"> </v>
      </c>
      <c r="C48" s="359"/>
      <c r="D48" s="360"/>
      <c r="E48" s="361" t="str">
        <f>Titelblatt!$E$47</f>
        <v/>
      </c>
      <c r="F48" s="362" t="str">
        <f>IF(LEN($B48)&gt;=3,"Rp/kWh"," ")</f>
        <v xml:space="preserve"> </v>
      </c>
      <c r="G48" s="304" t="str">
        <f t="shared" si="11"/>
        <v/>
      </c>
      <c r="H48" s="264"/>
      <c r="I48" s="278">
        <f t="shared" si="12"/>
        <v>0</v>
      </c>
      <c r="J48" s="354" t="str">
        <f>IF(OR(ISTEXT($C48),($C48=0)),"",$C48)</f>
        <v/>
      </c>
      <c r="K48" s="347">
        <f t="shared" si="13"/>
        <v>0</v>
      </c>
      <c r="L48" s="348" t="str">
        <f>IF(AND($I48=0,$K48=0),"",ROUND(($I48*$E48/100)+$K48,-1))</f>
        <v/>
      </c>
      <c r="M48" s="264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"/>
      <c r="AB48" s="4"/>
    </row>
    <row r="49" spans="1:28" s="281" customFormat="1" ht="14.1" customHeight="1" thickBot="1" x14ac:dyDescent="0.3">
      <c r="A49" s="306"/>
      <c r="B49" s="307" t="s">
        <v>30</v>
      </c>
      <c r="C49" s="328"/>
      <c r="D49" s="329"/>
      <c r="E49" s="329"/>
      <c r="F49" s="329"/>
      <c r="G49" s="363">
        <f>ROUND(SUM(G40:G48),-1)</f>
        <v>0</v>
      </c>
      <c r="H49" s="264"/>
      <c r="I49" s="264"/>
      <c r="J49" s="264"/>
      <c r="K49" s="278"/>
      <c r="L49" s="264"/>
      <c r="M49" s="264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"/>
      <c r="AB49" s="4"/>
    </row>
    <row r="50" spans="1:28" ht="16.5" customHeight="1" x14ac:dyDescent="0.25">
      <c r="A50" s="314"/>
      <c r="B50" s="25"/>
      <c r="C50" s="2"/>
      <c r="D50" s="25"/>
      <c r="E50" s="23"/>
      <c r="F50" s="23"/>
      <c r="G50" s="25"/>
      <c r="K50" s="57"/>
    </row>
    <row r="51" spans="1:28" ht="15.6" x14ac:dyDescent="0.35">
      <c r="A51" s="267" t="s">
        <v>130</v>
      </c>
      <c r="B51" s="246"/>
      <c r="C51" s="2"/>
      <c r="D51" s="25"/>
      <c r="E51" s="364" t="s">
        <v>131</v>
      </c>
      <c r="F51" s="364"/>
      <c r="G51" s="365" t="str">
        <f>'Zusammenfassung Energiesysteme'!$H$40</f>
        <v/>
      </c>
      <c r="I51" s="366" t="str">
        <f>$G$51</f>
        <v/>
      </c>
      <c r="J51" s="367" t="s">
        <v>5</v>
      </c>
      <c r="K51" s="57"/>
      <c r="L51" s="46"/>
    </row>
    <row r="52" spans="1:28" ht="3.9" customHeight="1" x14ac:dyDescent="0.25">
      <c r="A52" s="25"/>
      <c r="B52" s="25"/>
      <c r="C52" s="2"/>
      <c r="D52" s="25"/>
      <c r="E52" s="246"/>
      <c r="F52" s="23"/>
      <c r="G52" s="25"/>
      <c r="J52" s="46"/>
      <c r="K52" s="57"/>
      <c r="L52" s="46"/>
    </row>
    <row r="53" spans="1:28" ht="12" customHeight="1" x14ac:dyDescent="0.25">
      <c r="A53" s="25" t="s">
        <v>132</v>
      </c>
      <c r="B53" s="246"/>
      <c r="C53" s="2"/>
      <c r="D53" s="368" t="str">
        <f>$J$53</f>
        <v/>
      </c>
      <c r="E53" s="23" t="s">
        <v>133</v>
      </c>
      <c r="F53" s="23"/>
      <c r="G53" s="369" t="s">
        <v>134</v>
      </c>
      <c r="H53" s="367" t="s">
        <v>5</v>
      </c>
      <c r="I53" s="370">
        <f>IF(ISTEXT($G$53),0,$G$53)</f>
        <v>0</v>
      </c>
      <c r="J53" s="371" t="str">
        <f>IF(($I$53&gt;1),$I$53,$I$51)</f>
        <v/>
      </c>
      <c r="K53" s="57"/>
      <c r="L53" s="46"/>
    </row>
    <row r="54" spans="1:28" ht="3.9" customHeight="1" thickBot="1" x14ac:dyDescent="0.3">
      <c r="A54" s="246"/>
      <c r="B54" s="246"/>
      <c r="C54" s="332"/>
      <c r="D54" s="332"/>
      <c r="E54" s="332"/>
      <c r="F54" s="332"/>
      <c r="G54" s="332"/>
      <c r="K54" s="57"/>
      <c r="L54" s="46"/>
    </row>
    <row r="55" spans="1:28" s="378" customFormat="1" ht="10.5" customHeight="1" x14ac:dyDescent="0.25">
      <c r="A55" s="372"/>
      <c r="B55" s="275"/>
      <c r="C55" s="276" t="s">
        <v>135</v>
      </c>
      <c r="D55" s="276" t="s">
        <v>136</v>
      </c>
      <c r="E55" s="276" t="s">
        <v>99</v>
      </c>
      <c r="F55" s="335" t="s">
        <v>137</v>
      </c>
      <c r="G55" s="373"/>
      <c r="H55" s="287" t="s">
        <v>5</v>
      </c>
      <c r="I55" s="265"/>
      <c r="J55" s="374" t="s">
        <v>136</v>
      </c>
      <c r="K55" s="375" t="s">
        <v>138</v>
      </c>
      <c r="L55" s="376" t="s">
        <v>137</v>
      </c>
      <c r="M55" s="377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"/>
      <c r="AB55" s="4"/>
    </row>
    <row r="56" spans="1:28" s="378" customFormat="1" ht="10.5" customHeight="1" thickBot="1" x14ac:dyDescent="0.3">
      <c r="A56" s="379"/>
      <c r="B56" s="283"/>
      <c r="C56" s="285" t="s">
        <v>139</v>
      </c>
      <c r="D56" s="285" t="s">
        <v>140</v>
      </c>
      <c r="E56" s="285" t="s">
        <v>106</v>
      </c>
      <c r="F56" s="380" t="s">
        <v>141</v>
      </c>
      <c r="G56" s="381"/>
      <c r="H56" s="265" t="s">
        <v>5</v>
      </c>
      <c r="I56" s="265"/>
      <c r="J56" s="374" t="s">
        <v>140</v>
      </c>
      <c r="K56" s="278" t="s">
        <v>142</v>
      </c>
      <c r="L56" s="376" t="s">
        <v>143</v>
      </c>
      <c r="M56" s="377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"/>
      <c r="AB56" s="4"/>
    </row>
    <row r="57" spans="1:28" ht="14.1" customHeight="1" thickBot="1" x14ac:dyDescent="0.3">
      <c r="A57" s="382"/>
      <c r="B57" s="42" t="s">
        <v>144</v>
      </c>
      <c r="C57" s="383" t="s">
        <v>127</v>
      </c>
      <c r="D57" s="383" t="s">
        <v>127</v>
      </c>
      <c r="E57" s="384">
        <f>G$20</f>
        <v>0</v>
      </c>
      <c r="F57" s="385"/>
      <c r="G57" s="386">
        <f>G$20</f>
        <v>0</v>
      </c>
      <c r="J57" s="387"/>
      <c r="K57" s="57"/>
      <c r="L57" s="86"/>
      <c r="M57" s="387"/>
    </row>
    <row r="58" spans="1:28" s="281" customFormat="1" ht="10.5" customHeight="1" x14ac:dyDescent="0.25">
      <c r="A58" s="289"/>
      <c r="B58" s="341" t="s">
        <v>145</v>
      </c>
      <c r="C58" s="388">
        <f>Titelblatt!$F$32</f>
        <v>1</v>
      </c>
      <c r="D58" s="389" t="str">
        <f t="shared" ref="D58:D66" si="14">$J58</f>
        <v/>
      </c>
      <c r="E58" s="390" t="str">
        <f>IF($G34=0,"",$G34)</f>
        <v/>
      </c>
      <c r="F58" s="391"/>
      <c r="G58" s="392" t="str">
        <f t="shared" ref="G58:G66" si="15">$L58</f>
        <v/>
      </c>
      <c r="H58" s="264"/>
      <c r="I58" s="264"/>
      <c r="J58" s="393" t="str">
        <f>IF(OR($D$53=0,$G34=0,ISTEXT($G34)),"",PMT(($J$6),$D$53,PV((($J$6)-($C58/100))/(1+($C58/100)),$D$53,1)))</f>
        <v/>
      </c>
      <c r="K58" s="278"/>
      <c r="L58" s="394" t="str">
        <f>IF(OR(ISTEXT($D58),ISTEXT($E58),$G34=0),"",(ROUND($E58*$D58,-1)))</f>
        <v/>
      </c>
      <c r="M58" s="395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"/>
      <c r="AB58" s="4"/>
    </row>
    <row r="59" spans="1:28" s="281" customFormat="1" ht="10.5" customHeight="1" x14ac:dyDescent="0.25">
      <c r="A59" s="289"/>
      <c r="B59" s="349" t="s">
        <v>36</v>
      </c>
      <c r="C59" s="388">
        <f>Titelblatt!$F$40</f>
        <v>1</v>
      </c>
      <c r="D59" s="389" t="str">
        <f t="shared" si="14"/>
        <v/>
      </c>
      <c r="E59" s="390" t="str">
        <f t="shared" ref="E59:E66" si="16">IF($G41=0,"",$G41)</f>
        <v/>
      </c>
      <c r="F59" s="391"/>
      <c r="G59" s="392" t="str">
        <f t="shared" si="15"/>
        <v/>
      </c>
      <c r="H59" s="264"/>
      <c r="I59" s="264"/>
      <c r="J59" s="393" t="str">
        <f t="shared" ref="J59:J66" si="17">IF(OR($D$53=0,$G41=0,ISTEXT($G41)),"",PMT(($J$6),$D$53,PV((($J$6)-($C59/100))/(1+($C59/100)),$D$53,1)))</f>
        <v/>
      </c>
      <c r="K59" s="323" t="str">
        <f t="shared" ref="K59:K66" si="18">G59</f>
        <v/>
      </c>
      <c r="L59" s="394" t="str">
        <f t="shared" ref="L59:L66" si="19">IF(OR(ISTEXT($D59),ISTEXT($E59),$G41=0),"",(ROUND($E59*$D59,-1)))</f>
        <v/>
      </c>
      <c r="M59" s="264" t="s">
        <v>5</v>
      </c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"/>
      <c r="AB59" s="4"/>
    </row>
    <row r="60" spans="1:28" s="281" customFormat="1" ht="10.5" customHeight="1" x14ac:dyDescent="0.25">
      <c r="A60" s="289"/>
      <c r="B60" s="349" t="s">
        <v>37</v>
      </c>
      <c r="C60" s="388">
        <f>Titelblatt!$F$41</f>
        <v>1</v>
      </c>
      <c r="D60" s="389" t="str">
        <f t="shared" si="14"/>
        <v/>
      </c>
      <c r="E60" s="390" t="str">
        <f t="shared" si="16"/>
        <v/>
      </c>
      <c r="F60" s="391"/>
      <c r="G60" s="392" t="str">
        <f t="shared" si="15"/>
        <v/>
      </c>
      <c r="H60" s="264"/>
      <c r="I60" s="264"/>
      <c r="J60" s="393" t="str">
        <f t="shared" si="17"/>
        <v/>
      </c>
      <c r="K60" s="323" t="str">
        <f t="shared" si="18"/>
        <v/>
      </c>
      <c r="L60" s="394" t="str">
        <f t="shared" si="19"/>
        <v/>
      </c>
      <c r="M60" s="264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"/>
      <c r="AB60" s="4"/>
    </row>
    <row r="61" spans="1:28" s="281" customFormat="1" ht="10.5" customHeight="1" x14ac:dyDescent="0.25">
      <c r="A61" s="289"/>
      <c r="B61" s="349" t="s">
        <v>38</v>
      </c>
      <c r="C61" s="388">
        <f>Titelblatt!$F$42</f>
        <v>1</v>
      </c>
      <c r="D61" s="389" t="str">
        <f t="shared" si="14"/>
        <v/>
      </c>
      <c r="E61" s="390" t="str">
        <f t="shared" si="16"/>
        <v/>
      </c>
      <c r="F61" s="391"/>
      <c r="G61" s="392" t="str">
        <f t="shared" si="15"/>
        <v/>
      </c>
      <c r="H61" s="264"/>
      <c r="I61" s="264"/>
      <c r="J61" s="393" t="str">
        <f t="shared" si="17"/>
        <v/>
      </c>
      <c r="K61" s="323" t="str">
        <f t="shared" si="18"/>
        <v/>
      </c>
      <c r="L61" s="394" t="str">
        <f t="shared" si="19"/>
        <v/>
      </c>
      <c r="M61" s="264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"/>
      <c r="AB61" s="4"/>
    </row>
    <row r="62" spans="1:28" s="281" customFormat="1" ht="10.5" customHeight="1" x14ac:dyDescent="0.25">
      <c r="A62" s="289"/>
      <c r="B62" s="349" t="s">
        <v>39</v>
      </c>
      <c r="C62" s="388">
        <f>Titelblatt!$F$43</f>
        <v>1</v>
      </c>
      <c r="D62" s="389" t="str">
        <f t="shared" si="14"/>
        <v/>
      </c>
      <c r="E62" s="390" t="str">
        <f t="shared" si="16"/>
        <v/>
      </c>
      <c r="F62" s="391"/>
      <c r="G62" s="392" t="str">
        <f t="shared" si="15"/>
        <v/>
      </c>
      <c r="H62" s="264"/>
      <c r="I62" s="264"/>
      <c r="J62" s="393" t="str">
        <f t="shared" si="17"/>
        <v/>
      </c>
      <c r="K62" s="323" t="str">
        <f t="shared" si="18"/>
        <v/>
      </c>
      <c r="L62" s="394" t="str">
        <f t="shared" si="19"/>
        <v/>
      </c>
      <c r="M62" s="264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"/>
      <c r="AB62" s="4"/>
    </row>
    <row r="63" spans="1:28" s="281" customFormat="1" ht="10.5" customHeight="1" x14ac:dyDescent="0.25">
      <c r="A63" s="289"/>
      <c r="B63" s="396" t="str">
        <f>Titelblatt!$B$44</f>
        <v>Heizöl (EL)</v>
      </c>
      <c r="C63" s="388">
        <f>Titelblatt!$F$44</f>
        <v>2</v>
      </c>
      <c r="D63" s="389" t="str">
        <f t="shared" si="14"/>
        <v/>
      </c>
      <c r="E63" s="390" t="str">
        <f t="shared" si="16"/>
        <v/>
      </c>
      <c r="F63" s="391"/>
      <c r="G63" s="392" t="str">
        <f t="shared" si="15"/>
        <v/>
      </c>
      <c r="H63" s="264"/>
      <c r="I63" s="264"/>
      <c r="J63" s="393" t="str">
        <f t="shared" si="17"/>
        <v/>
      </c>
      <c r="K63" s="323" t="str">
        <f t="shared" si="18"/>
        <v/>
      </c>
      <c r="L63" s="394" t="str">
        <f t="shared" si="19"/>
        <v/>
      </c>
      <c r="M63" s="264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"/>
      <c r="AB63" s="4"/>
    </row>
    <row r="64" spans="1:28" s="281" customFormat="1" ht="10.5" customHeight="1" x14ac:dyDescent="0.25">
      <c r="A64" s="289"/>
      <c r="B64" s="396" t="str">
        <f>Titelblatt!$B$45</f>
        <v>Erdgas</v>
      </c>
      <c r="C64" s="388">
        <f>Titelblatt!$F$45</f>
        <v>1.5</v>
      </c>
      <c r="D64" s="389" t="str">
        <f t="shared" si="14"/>
        <v/>
      </c>
      <c r="E64" s="390" t="str">
        <f t="shared" si="16"/>
        <v/>
      </c>
      <c r="F64" s="391"/>
      <c r="G64" s="392" t="str">
        <f t="shared" si="15"/>
        <v/>
      </c>
      <c r="H64" s="264"/>
      <c r="I64" s="264"/>
      <c r="J64" s="393" t="str">
        <f t="shared" si="17"/>
        <v/>
      </c>
      <c r="K64" s="323" t="str">
        <f t="shared" si="18"/>
        <v/>
      </c>
      <c r="L64" s="394" t="str">
        <f t="shared" si="19"/>
        <v/>
      </c>
      <c r="M64" s="264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"/>
      <c r="AB64" s="4"/>
    </row>
    <row r="65" spans="1:28" s="281" customFormat="1" ht="10.5" customHeight="1" x14ac:dyDescent="0.25">
      <c r="A65" s="289"/>
      <c r="B65" s="396" t="str">
        <f>Titelblatt!$B$46</f>
        <v xml:space="preserve"> </v>
      </c>
      <c r="C65" s="388" t="str">
        <f>Titelblatt!$F$46</f>
        <v xml:space="preserve"> </v>
      </c>
      <c r="D65" s="389" t="str">
        <f t="shared" si="14"/>
        <v/>
      </c>
      <c r="E65" s="390" t="str">
        <f t="shared" si="16"/>
        <v/>
      </c>
      <c r="F65" s="391"/>
      <c r="G65" s="392" t="str">
        <f t="shared" si="15"/>
        <v/>
      </c>
      <c r="H65" s="264"/>
      <c r="I65" s="397" t="s">
        <v>5</v>
      </c>
      <c r="J65" s="393" t="str">
        <f t="shared" si="17"/>
        <v/>
      </c>
      <c r="K65" s="323" t="str">
        <f t="shared" si="18"/>
        <v/>
      </c>
      <c r="L65" s="394" t="str">
        <f t="shared" si="19"/>
        <v/>
      </c>
      <c r="M65" s="264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"/>
      <c r="AB65" s="4"/>
    </row>
    <row r="66" spans="1:28" s="281" customFormat="1" ht="10.5" customHeight="1" thickBot="1" x14ac:dyDescent="0.3">
      <c r="A66" s="398"/>
      <c r="B66" s="399" t="str">
        <f>Titelblatt!$B$47</f>
        <v xml:space="preserve"> </v>
      </c>
      <c r="C66" s="400" t="str">
        <f>Titelblatt!$F$47</f>
        <v xml:space="preserve"> </v>
      </c>
      <c r="D66" s="401" t="str">
        <f t="shared" si="14"/>
        <v/>
      </c>
      <c r="E66" s="402" t="str">
        <f t="shared" si="16"/>
        <v/>
      </c>
      <c r="F66" s="403"/>
      <c r="G66" s="404" t="str">
        <f t="shared" si="15"/>
        <v/>
      </c>
      <c r="H66" s="264"/>
      <c r="I66" s="397" t="s">
        <v>5</v>
      </c>
      <c r="J66" s="393" t="str">
        <f t="shared" si="17"/>
        <v/>
      </c>
      <c r="K66" s="323" t="str">
        <f t="shared" si="18"/>
        <v/>
      </c>
      <c r="L66" s="394" t="str">
        <f t="shared" si="19"/>
        <v/>
      </c>
      <c r="M66" s="264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"/>
      <c r="AB66" s="4"/>
    </row>
    <row r="67" spans="1:28" s="281" customFormat="1" ht="14.1" customHeight="1" thickBot="1" x14ac:dyDescent="0.3">
      <c r="A67" s="289"/>
      <c r="B67" s="405" t="s">
        <v>146</v>
      </c>
      <c r="C67" s="406" t="s">
        <v>147</v>
      </c>
      <c r="D67" s="407"/>
      <c r="E67" s="408">
        <f>ROUND(SUM(E58:E66),-1)</f>
        <v>0</v>
      </c>
      <c r="F67" s="409" t="s">
        <v>5</v>
      </c>
      <c r="G67" s="410">
        <f>ROUND(SUM(G58:G66),-1)</f>
        <v>0</v>
      </c>
      <c r="H67" s="264"/>
      <c r="I67" s="264"/>
      <c r="J67" s="264"/>
      <c r="K67" s="411">
        <f>ROUND((SUM(K59:K66)),-1)</f>
        <v>0</v>
      </c>
      <c r="L67" s="264"/>
      <c r="M67" s="264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"/>
      <c r="AB67" s="4"/>
    </row>
    <row r="68" spans="1:28" s="281" customFormat="1" ht="14.1" customHeight="1" thickBot="1" x14ac:dyDescent="0.3">
      <c r="A68" s="306"/>
      <c r="B68" s="307" t="s">
        <v>148</v>
      </c>
      <c r="C68" s="329" t="s">
        <v>149</v>
      </c>
      <c r="D68" s="412"/>
      <c r="E68" s="413">
        <f>ROUND(SUM(E57+E67),-1)</f>
        <v>0</v>
      </c>
      <c r="F68" s="306"/>
      <c r="G68" s="414">
        <f>ROUND(SUM(G57+G67),-1)</f>
        <v>0</v>
      </c>
      <c r="H68" s="264"/>
      <c r="I68" s="264"/>
      <c r="J68" s="264"/>
      <c r="K68" s="278"/>
      <c r="L68" s="264"/>
      <c r="M68" s="264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"/>
      <c r="AB68" s="4"/>
    </row>
    <row r="69" spans="1:28" s="4" customFormat="1" ht="6.9" customHeight="1" x14ac:dyDescent="0.25">
      <c r="A69" s="2"/>
      <c r="B69" s="2"/>
      <c r="C69" s="2"/>
      <c r="D69" s="2"/>
      <c r="E69" s="2"/>
      <c r="F69" s="2"/>
      <c r="G69" s="2"/>
      <c r="H69" s="46"/>
      <c r="I69" s="46"/>
      <c r="J69" s="46"/>
      <c r="K69" s="248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</row>
    <row r="70" spans="1:28" ht="6.9" customHeight="1" x14ac:dyDescent="0.25">
      <c r="A70" s="25"/>
      <c r="B70" s="25" t="s">
        <v>5</v>
      </c>
      <c r="C70" s="2"/>
      <c r="D70" s="25" t="s">
        <v>5</v>
      </c>
      <c r="E70" s="416" t="s">
        <v>5</v>
      </c>
      <c r="F70" s="23"/>
      <c r="G70" s="417" t="s">
        <v>5</v>
      </c>
      <c r="K70" s="57"/>
    </row>
    <row r="71" spans="1:28" ht="18" customHeight="1" x14ac:dyDescent="0.25">
      <c r="A71" s="93"/>
    </row>
    <row r="72" spans="1:28" s="4" customFormat="1" ht="12.9" customHeight="1" x14ac:dyDescent="0.25">
      <c r="B72" s="423" t="s">
        <v>150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</row>
    <row r="73" spans="1:28" s="4" customFormat="1" ht="16.5" customHeight="1" x14ac:dyDescent="0.25">
      <c r="B73" s="424" t="s">
        <v>151</v>
      </c>
      <c r="E73" s="425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</row>
    <row r="74" spans="1:28" s="4" customFormat="1" ht="16.5" customHeight="1" x14ac:dyDescent="0.25">
      <c r="B74" s="424" t="s">
        <v>152</v>
      </c>
      <c r="E74" s="425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</row>
    <row r="75" spans="1:28" s="4" customFormat="1" ht="12.9" customHeight="1" x14ac:dyDescent="0.25">
      <c r="B75" s="59" t="s">
        <v>153</v>
      </c>
      <c r="E75" s="425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</row>
    <row r="76" spans="1:28" s="4" customFormat="1" ht="12.9" customHeight="1" x14ac:dyDescent="0.25">
      <c r="E76" s="425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</row>
    <row r="77" spans="1:28" s="4" customFormat="1" ht="12.9" customHeight="1" x14ac:dyDescent="0.25">
      <c r="B77" s="423" t="s">
        <v>154</v>
      </c>
      <c r="E77" s="425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</row>
    <row r="78" spans="1:28" s="4" customFormat="1" ht="12.9" customHeight="1" x14ac:dyDescent="0.25">
      <c r="B78" s="59" t="s">
        <v>155</v>
      </c>
      <c r="E78" s="425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</row>
    <row r="79" spans="1:28" s="4" customFormat="1" ht="12.9" customHeight="1" x14ac:dyDescent="0.25">
      <c r="B79" s="59" t="s">
        <v>156</v>
      </c>
      <c r="E79" s="42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</row>
    <row r="80" spans="1:28" s="4" customFormat="1" ht="12.9" customHeight="1" x14ac:dyDescent="0.25">
      <c r="B80" s="59" t="s">
        <v>157</v>
      </c>
      <c r="E80" s="425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</row>
    <row r="81" spans="5:26" s="4" customFormat="1" ht="12.9" customHeight="1" x14ac:dyDescent="0.25">
      <c r="E81" s="425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spans="5:26" s="4" customFormat="1" ht="12.9" customHeight="1" x14ac:dyDescent="0.25">
      <c r="E82" s="425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</row>
    <row r="83" spans="5:26" s="4" customFormat="1" ht="12.9" customHeight="1" x14ac:dyDescent="0.25">
      <c r="E83" s="425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</row>
    <row r="84" spans="5:26" s="4" customFormat="1" ht="12.9" customHeight="1" x14ac:dyDescent="0.25">
      <c r="E84" s="425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</row>
    <row r="85" spans="5:26" s="4" customFormat="1" ht="12.9" customHeight="1" x14ac:dyDescent="0.25"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</row>
    <row r="86" spans="5:26" s="4" customFormat="1" ht="12.9" customHeight="1" x14ac:dyDescent="0.25"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</row>
    <row r="87" spans="5:26" s="4" customFormat="1" ht="12.9" customHeight="1" x14ac:dyDescent="0.25"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</row>
    <row r="88" spans="5:26" s="4" customFormat="1" ht="12.9" customHeight="1" x14ac:dyDescent="0.25"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</row>
    <row r="89" spans="5:26" s="4" customFormat="1" ht="12.9" customHeight="1" x14ac:dyDescent="0.25"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5:26" s="4" customFormat="1" ht="12.9" customHeight="1" x14ac:dyDescent="0.25"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5:26" s="4" customFormat="1" ht="12.9" customHeight="1" x14ac:dyDescent="0.25"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</row>
    <row r="92" spans="5:26" s="4" customFormat="1" ht="12.9" customHeight="1" x14ac:dyDescent="0.25"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</row>
    <row r="93" spans="5:26" s="4" customFormat="1" ht="12.9" customHeight="1" x14ac:dyDescent="0.25"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</row>
    <row r="94" spans="5:26" s="4" customFormat="1" ht="3" customHeight="1" x14ac:dyDescent="0.25"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</row>
    <row r="95" spans="5:26" s="4" customFormat="1" ht="12.9" customHeight="1" x14ac:dyDescent="0.25"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</row>
    <row r="96" spans="5:26" s="4" customFormat="1" ht="3" customHeight="1" x14ac:dyDescent="0.25"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</row>
    <row r="97" spans="8:26" s="4" customFormat="1" ht="12.9" customHeight="1" x14ac:dyDescent="0.25"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</row>
  </sheetData>
  <sheetProtection password="C13C" sheet="1" objects="1"/>
  <pageMargins left="0.70866141732283472" right="0" top="0.39370078740157483" bottom="0" header="0.4921259845" footer="0.4921259845"/>
  <pageSetup paperSize="9" firstPageNumber="6" orientation="portrait" useFirstPageNumber="1" horizontalDpi="4294967292" verticalDpi="4294967292" copies="0"/>
  <headerFooter alignWithMargins="0">
    <oddFooter>&amp;L&amp;8Variante 4&amp;C&amp;8&amp;P&amp;R&amp;8&amp;D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Titelblatt</vt:lpstr>
      <vt:lpstr>Zusammenfassung Energiesysteme</vt:lpstr>
      <vt:lpstr>Variante 1</vt:lpstr>
      <vt:lpstr>Variante 2</vt:lpstr>
      <vt:lpstr>Variante 3</vt:lpstr>
      <vt:lpstr>Variante 4</vt:lpstr>
      <vt:lpstr>Titelblatt!Druckbereich</vt:lpstr>
      <vt:lpstr>'Variante 1'!Druckbereich</vt:lpstr>
      <vt:lpstr>'Variante 2'!Druckbereich</vt:lpstr>
      <vt:lpstr>'Variante 3'!Druckbereich</vt:lpstr>
      <vt:lpstr>'Variante 4'!Druckbereich</vt:lpstr>
      <vt:lpstr>'Zusammenfassung Energiesysteme'!Druckbereich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Rankwiler Bruno, BVD-AGG-BPM-SI</dc:creator>
  <cp:lastModifiedBy>Rankwiler Bruno, BVE-AGG-BPM</cp:lastModifiedBy>
  <dcterms:created xsi:type="dcterms:W3CDTF">2020-01-13T13:36:01Z</dcterms:created>
  <dcterms:modified xsi:type="dcterms:W3CDTF">2020-01-13T13:36:32Z</dcterms:modified>
</cp:coreProperties>
</file>