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180" windowWidth="23850" windowHeight="13860" tabRatio="794" firstSheet="75" activeTab="92"/>
  </bookViews>
  <sheets>
    <sheet name="Übersicht" sheetId="3" r:id="rId1"/>
    <sheet name="HT1-2" sheetId="6" r:id="rId2"/>
    <sheet name="HT1-3" sheetId="4" r:id="rId3"/>
    <sheet name="ZT1-a" sheetId="20" r:id="rId4"/>
    <sheet name="HT2-1" sheetId="8" r:id="rId5"/>
    <sheet name="HT2-2" sheetId="78" r:id="rId6"/>
    <sheet name="HT2-3" sheetId="31" r:id="rId7"/>
    <sheet name="HT2-4" sheetId="29" r:id="rId8"/>
    <sheet name="HT2-5" sheetId="28" r:id="rId9"/>
    <sheet name="HT2-6" sheetId="81" r:id="rId10"/>
    <sheet name="HT2-6a" sheetId="99" r:id="rId11"/>
    <sheet name="HT2-7" sheetId="82" r:id="rId12"/>
    <sheet name="HT2-8" sheetId="95" r:id="rId13"/>
    <sheet name="HT2-9" sheetId="39" r:id="rId14"/>
    <sheet name="HT2-10" sheetId="63" r:id="rId15"/>
    <sheet name="HT2-11" sheetId="27" r:id="rId16"/>
    <sheet name="HT2-12" sheetId="34" r:id="rId17"/>
    <sheet name="HT2-13" sheetId="35" r:id="rId18"/>
    <sheet name="HT2-14" sheetId="36" r:id="rId19"/>
    <sheet name="HT2-18" sheetId="45" r:id="rId20"/>
    <sheet name="HT2-18a" sheetId="195" r:id="rId21"/>
    <sheet name="HT2-19" sheetId="84" r:id="rId22"/>
    <sheet name="HT2-20" sheetId="85" r:id="rId23"/>
    <sheet name="HT2-21" sheetId="86" r:id="rId24"/>
    <sheet name="HT2-22" sheetId="58" r:id="rId25"/>
    <sheet name="HT2-23" sheetId="59" r:id="rId26"/>
    <sheet name="HT2-24" sheetId="50" r:id="rId27"/>
    <sheet name="HT2-25" sheetId="60" r:id="rId28"/>
    <sheet name="HT2-26" sheetId="55" r:id="rId29"/>
    <sheet name="HT2_27" sheetId="92" r:id="rId30"/>
    <sheet name="HT2-28" sheetId="56" r:id="rId31"/>
    <sheet name="HT2-29" sheetId="93" r:id="rId32"/>
    <sheet name="ZT2-a" sheetId="38" r:id="rId33"/>
    <sheet name="ZT2-b" sheetId="68" r:id="rId34"/>
    <sheet name="ZT2-c" sheetId="80" r:id="rId35"/>
    <sheet name="HT3-1" sheetId="102" r:id="rId36"/>
    <sheet name="HT3-1a" sheetId="103" r:id="rId37"/>
    <sheet name="HT3-2" sheetId="104" r:id="rId38"/>
    <sheet name="HT3-3" sheetId="105" r:id="rId39"/>
    <sheet name="HT3-4" sheetId="107" r:id="rId40"/>
    <sheet name="HT3-5" sheetId="108" r:id="rId41"/>
    <sheet name="HT3-6" sheetId="109" r:id="rId42"/>
    <sheet name="HT3-7" sheetId="110" r:id="rId43"/>
    <sheet name="HT3-8" sheetId="111" r:id="rId44"/>
    <sheet name="HT3-9" sheetId="112" r:id="rId45"/>
    <sheet name="HT3-10" sheetId="114" r:id="rId46"/>
    <sheet name="HT3-11" sheetId="115" r:id="rId47"/>
    <sheet name="HT3-12" sheetId="116" r:id="rId48"/>
    <sheet name="HT3-13" sheetId="118" r:id="rId49"/>
    <sheet name="HT3-13a" sheetId="121" r:id="rId50"/>
    <sheet name="HT3-14" sheetId="119" r:id="rId51"/>
    <sheet name="HT3-15" sheetId="196" r:id="rId52"/>
    <sheet name="HT3-16" sheetId="122" r:id="rId53"/>
    <sheet name="HT3-16a" sheetId="123" r:id="rId54"/>
    <sheet name="HT3-17" sheetId="124" r:id="rId55"/>
    <sheet name="ZT3-a" sheetId="106" r:id="rId56"/>
    <sheet name="ZT3-b" sheetId="126" r:id="rId57"/>
    <sheet name="ZT3-c" sheetId="127" r:id="rId58"/>
    <sheet name="ZT3-d" sheetId="128" r:id="rId59"/>
    <sheet name="ZT3-e" sheetId="129" r:id="rId60"/>
    <sheet name="ZT3-f" sheetId="130" r:id="rId61"/>
    <sheet name="ZT3-g" sheetId="131" r:id="rId62"/>
    <sheet name="ZT3-h" sheetId="132" r:id="rId63"/>
    <sheet name="ZT3-i" sheetId="133" r:id="rId64"/>
    <sheet name="ZT3-j" sheetId="134" r:id="rId65"/>
    <sheet name="ZT3-k" sheetId="113" r:id="rId66"/>
    <sheet name="ZT3-l" sheetId="120" r:id="rId67"/>
    <sheet name="ZT3-m" sheetId="125" r:id="rId68"/>
    <sheet name="HT4-1" sheetId="137" r:id="rId69"/>
    <sheet name="HT4-3" sheetId="100" r:id="rId70"/>
    <sheet name="HT4-4" sheetId="139" r:id="rId71"/>
    <sheet name="HT4-5" sheetId="138" r:id="rId72"/>
    <sheet name="HT4-8" sheetId="140" r:id="rId73"/>
    <sheet name="HT4-10" sheetId="144" r:id="rId74"/>
    <sheet name="HT4-11" sheetId="145" r:id="rId75"/>
    <sheet name="HT4-12" sheetId="146" r:id="rId76"/>
    <sheet name="HT4-13" sheetId="147" r:id="rId77"/>
    <sheet name="HT4-15" sheetId="148" r:id="rId78"/>
    <sheet name="HT4-16" sheetId="149" r:id="rId79"/>
    <sheet name="HT4-18" sheetId="150" r:id="rId80"/>
    <sheet name="HT4-19" sheetId="151" r:id="rId81"/>
    <sheet name="HT4-21" sheetId="152" r:id="rId82"/>
    <sheet name="HT4-24" sheetId="210" r:id="rId83"/>
    <sheet name="HT4-25" sheetId="197" r:id="rId84"/>
    <sheet name="ZT4-a" sheetId="153" r:id="rId85"/>
    <sheet name="ZT4-b" sheetId="154" r:id="rId86"/>
    <sheet name="ZT4-c" sheetId="155" r:id="rId87"/>
    <sheet name="ZT4-d" sheetId="156" r:id="rId88"/>
    <sheet name="ZT4-e" sheetId="157" r:id="rId89"/>
    <sheet name="ZT4-f" sheetId="143" r:id="rId90"/>
    <sheet name="ZT4-g" sheetId="141" r:id="rId91"/>
    <sheet name="ZT4-h" sheetId="142" r:id="rId92"/>
    <sheet name="ZT4-i" sheetId="204" r:id="rId93"/>
    <sheet name="ZT4-j" sheetId="206" r:id="rId94"/>
    <sheet name="ZT4-k" sheetId="209" r:id="rId95"/>
    <sheet name="ZT4-l" sheetId="211" r:id="rId96"/>
    <sheet name="HT5-1" sheetId="165" r:id="rId97"/>
    <sheet name="HT5-2" sheetId="167" r:id="rId98"/>
    <sheet name="HT5-4" sheetId="166" r:id="rId99"/>
    <sheet name="HT5-5" sheetId="168" r:id="rId100"/>
    <sheet name="HT5-9" sheetId="169" r:id="rId101"/>
    <sheet name="HT5-13" sheetId="170" r:id="rId102"/>
    <sheet name="HT5-17" sheetId="175" r:id="rId103"/>
    <sheet name="HT5-18" sheetId="172" r:id="rId104"/>
    <sheet name="HT5-19" sheetId="176" r:id="rId105"/>
    <sheet name="HT5-19a" sheetId="194" r:id="rId106"/>
    <sheet name="ZT5-a" sheetId="171" r:id="rId107"/>
    <sheet name="ZT5-b" sheetId="174" r:id="rId108"/>
    <sheet name="ZT5-c" sheetId="173" r:id="rId109"/>
    <sheet name="ZT5-d" sheetId="177" r:id="rId110"/>
    <sheet name="HT6-1" sheetId="179" r:id="rId111"/>
    <sheet name="HT6-2" sheetId="180" r:id="rId112"/>
    <sheet name="HT6-4" sheetId="181" r:id="rId113"/>
    <sheet name="HT6-6" sheetId="182" r:id="rId114"/>
    <sheet name="HT6-7" sheetId="183" r:id="rId115"/>
    <sheet name="HT6-8" sheetId="184" r:id="rId116"/>
    <sheet name="HT6-9" sheetId="185" r:id="rId117"/>
    <sheet name="ZT6-a" sheetId="186" r:id="rId118"/>
    <sheet name="HT7-1" sheetId="188" r:id="rId119"/>
    <sheet name="HT7-2" sheetId="189" r:id="rId120"/>
    <sheet name="HT7-3" sheetId="190" r:id="rId121"/>
    <sheet name="ZT7-a" sheetId="191" r:id="rId122"/>
    <sheet name="ZT7-b" sheetId="192" r:id="rId123"/>
    <sheet name="ZT7-c" sheetId="193" r:id="rId124"/>
  </sheets>
  <definedNames>
    <definedName name="_xlnm._FilterDatabase" localSheetId="75" hidden="1">#REF!</definedName>
    <definedName name="_xlnm._FilterDatabase" localSheetId="79" hidden="1">#REF!</definedName>
    <definedName name="_xlnm._FilterDatabase" localSheetId="83" hidden="1">'HT4-25'!$A$6:$F$86</definedName>
    <definedName name="_xlnm._FilterDatabase" localSheetId="104" hidden="1">'HT5-19'!$A$29:$J$106</definedName>
    <definedName name="_xlnm._FilterDatabase" localSheetId="105" hidden="1">'HT5-19a'!#REF!</definedName>
    <definedName name="_xlnm._FilterDatabase" localSheetId="85" hidden="1">'ZT4-b'!$AQ$20:$AV$24</definedName>
  </definedNames>
  <calcPr calcId="145621"/>
</workbook>
</file>

<file path=xl/calcChain.xml><?xml version="1.0" encoding="utf-8"?>
<calcChain xmlns="http://schemas.openxmlformats.org/spreadsheetml/2006/main">
  <c r="D97" i="197" l="1"/>
  <c r="G97" i="197"/>
  <c r="K37" i="206" l="1"/>
  <c r="H37" i="206"/>
  <c r="E37" i="206"/>
  <c r="B37" i="206"/>
  <c r="M36" i="206"/>
  <c r="L36" i="206"/>
  <c r="J36" i="206"/>
  <c r="I36" i="206"/>
  <c r="G36" i="206"/>
  <c r="F36" i="206"/>
  <c r="D36" i="206"/>
  <c r="C36" i="206"/>
  <c r="M35" i="206"/>
  <c r="L35" i="206"/>
  <c r="J35" i="206"/>
  <c r="I35" i="206"/>
  <c r="G35" i="206"/>
  <c r="F35" i="206"/>
  <c r="D35" i="206"/>
  <c r="C35" i="206"/>
  <c r="M34" i="206"/>
  <c r="L34" i="206"/>
  <c r="J34" i="206"/>
  <c r="I34" i="206"/>
  <c r="G34" i="206"/>
  <c r="F34" i="206"/>
  <c r="D34" i="206"/>
  <c r="C34" i="206"/>
  <c r="M33" i="206"/>
  <c r="L33" i="206"/>
  <c r="J33" i="206"/>
  <c r="I33" i="206"/>
  <c r="G33" i="206"/>
  <c r="F33" i="206"/>
  <c r="D33" i="206"/>
  <c r="C33" i="206"/>
  <c r="M32" i="206"/>
  <c r="M37" i="206" s="1"/>
  <c r="L32" i="206"/>
  <c r="J32" i="206"/>
  <c r="J37" i="206" s="1"/>
  <c r="I32" i="206"/>
  <c r="I37" i="206" s="1"/>
  <c r="G32" i="206"/>
  <c r="G37" i="206" s="1"/>
  <c r="F32" i="206"/>
  <c r="F37" i="206" s="1"/>
  <c r="D32" i="206"/>
  <c r="C32" i="206"/>
  <c r="C37" i="206" s="1"/>
  <c r="H27" i="206"/>
  <c r="I25" i="206" s="1"/>
  <c r="F27" i="206"/>
  <c r="G25" i="206" s="1"/>
  <c r="D27" i="206"/>
  <c r="B27" i="206"/>
  <c r="E26" i="206"/>
  <c r="C26" i="206"/>
  <c r="E25" i="206"/>
  <c r="C25" i="206"/>
  <c r="E24" i="206"/>
  <c r="C24" i="206"/>
  <c r="E23" i="206"/>
  <c r="C23" i="206"/>
  <c r="E22" i="206"/>
  <c r="C22" i="206"/>
  <c r="E21" i="206"/>
  <c r="C21" i="206"/>
  <c r="E20" i="206"/>
  <c r="C20" i="206"/>
  <c r="H15" i="206"/>
  <c r="I14" i="206" s="1"/>
  <c r="F15" i="206"/>
  <c r="G14" i="206" s="1"/>
  <c r="D15" i="206"/>
  <c r="E12" i="206" s="1"/>
  <c r="B15" i="206"/>
  <c r="C13" i="206" s="1"/>
  <c r="I13" i="206"/>
  <c r="G13" i="206"/>
  <c r="E13" i="206"/>
  <c r="I11" i="206"/>
  <c r="E11" i="206"/>
  <c r="C27" i="206" l="1"/>
  <c r="L37" i="206"/>
  <c r="E27" i="206"/>
  <c r="D37" i="206"/>
  <c r="C11" i="206"/>
  <c r="G11" i="206"/>
  <c r="G26" i="206"/>
  <c r="I20" i="206"/>
  <c r="I22" i="206"/>
  <c r="I24" i="206"/>
  <c r="I26" i="206"/>
  <c r="C10" i="206"/>
  <c r="C12" i="206"/>
  <c r="C14" i="206"/>
  <c r="G20" i="206"/>
  <c r="G24" i="206"/>
  <c r="E14" i="206"/>
  <c r="G22" i="206"/>
  <c r="E10" i="206"/>
  <c r="E15" i="206" s="1"/>
  <c r="G10" i="206"/>
  <c r="G12" i="206"/>
  <c r="G21" i="206"/>
  <c r="G23" i="206"/>
  <c r="I10" i="206"/>
  <c r="I12" i="206"/>
  <c r="I21" i="206"/>
  <c r="I23" i="206"/>
  <c r="G15" i="206" l="1"/>
  <c r="I27" i="206"/>
  <c r="C15" i="206"/>
  <c r="I15" i="206"/>
  <c r="G27" i="206"/>
  <c r="D31" i="210" l="1"/>
  <c r="D24" i="210"/>
  <c r="D17" i="210"/>
  <c r="D10" i="210"/>
  <c r="V96" i="204" l="1"/>
  <c r="U96" i="204"/>
  <c r="M96" i="204"/>
  <c r="L96" i="204"/>
  <c r="D96" i="204"/>
  <c r="C96" i="204"/>
  <c r="V91" i="204"/>
  <c r="U91" i="204"/>
  <c r="M91" i="204"/>
  <c r="L91" i="204"/>
  <c r="D91" i="204"/>
  <c r="C91" i="204"/>
  <c r="V89" i="204"/>
  <c r="U89" i="204"/>
  <c r="M89" i="204"/>
  <c r="L89" i="204"/>
  <c r="D89" i="204"/>
  <c r="C89" i="204"/>
  <c r="V84" i="204"/>
  <c r="U84" i="204"/>
  <c r="M84" i="204"/>
  <c r="L84" i="204"/>
  <c r="D84" i="204"/>
  <c r="C84" i="204"/>
  <c r="V82" i="204"/>
  <c r="U82" i="204"/>
  <c r="M82" i="204"/>
  <c r="L82" i="204"/>
  <c r="D82" i="204"/>
  <c r="C82" i="204"/>
  <c r="V77" i="204"/>
  <c r="U77" i="204"/>
  <c r="M77" i="204"/>
  <c r="L77" i="204"/>
  <c r="D77" i="204"/>
  <c r="C77" i="204"/>
  <c r="V75" i="204"/>
  <c r="U75" i="204"/>
  <c r="M75" i="204"/>
  <c r="L75" i="204"/>
  <c r="D75" i="204"/>
  <c r="C75" i="204"/>
  <c r="V70" i="204"/>
  <c r="U70" i="204"/>
  <c r="M70" i="204"/>
  <c r="L70" i="204"/>
  <c r="D70" i="204"/>
  <c r="C70" i="204"/>
  <c r="V68" i="204"/>
  <c r="U68" i="204"/>
  <c r="M68" i="204"/>
  <c r="L68" i="204"/>
  <c r="D68" i="204"/>
  <c r="C68" i="204"/>
  <c r="V63" i="204"/>
  <c r="U63" i="204"/>
  <c r="M63" i="204"/>
  <c r="L63" i="204"/>
  <c r="D63" i="204"/>
  <c r="C63" i="204"/>
  <c r="V61" i="204"/>
  <c r="U61" i="204"/>
  <c r="M61" i="204"/>
  <c r="L61" i="204"/>
  <c r="D61" i="204"/>
  <c r="C61" i="204"/>
  <c r="V56" i="204"/>
  <c r="U56" i="204"/>
  <c r="M56" i="204"/>
  <c r="L56" i="204"/>
  <c r="D56" i="204"/>
  <c r="C56" i="204"/>
  <c r="Z48" i="204"/>
  <c r="Y48" i="204"/>
  <c r="X48" i="204"/>
  <c r="W48" i="204"/>
  <c r="V48" i="204"/>
  <c r="U48" i="204"/>
  <c r="Q48" i="204"/>
  <c r="P48" i="204"/>
  <c r="O48" i="204"/>
  <c r="N48" i="204"/>
  <c r="M48" i="204"/>
  <c r="L48" i="204"/>
  <c r="H48" i="204"/>
  <c r="G48" i="204"/>
  <c r="F48" i="204"/>
  <c r="E48" i="204"/>
  <c r="D48" i="204"/>
  <c r="C48" i="204"/>
  <c r="Z43" i="204"/>
  <c r="Y43" i="204"/>
  <c r="X43" i="204"/>
  <c r="W43" i="204"/>
  <c r="V43" i="204"/>
  <c r="U43" i="204"/>
  <c r="Q43" i="204"/>
  <c r="P43" i="204"/>
  <c r="O43" i="204"/>
  <c r="N43" i="204"/>
  <c r="M43" i="204"/>
  <c r="L43" i="204"/>
  <c r="H43" i="204"/>
  <c r="G43" i="204"/>
  <c r="F43" i="204"/>
  <c r="E43" i="204"/>
  <c r="D43" i="204"/>
  <c r="C43" i="204"/>
  <c r="Z41" i="204"/>
  <c r="Y41" i="204"/>
  <c r="X41" i="204"/>
  <c r="W41" i="204"/>
  <c r="V41" i="204"/>
  <c r="U41" i="204"/>
  <c r="Q41" i="204"/>
  <c r="P41" i="204"/>
  <c r="O41" i="204"/>
  <c r="N41" i="204"/>
  <c r="M41" i="204"/>
  <c r="L41" i="204"/>
  <c r="H41" i="204"/>
  <c r="G41" i="204"/>
  <c r="F41" i="204"/>
  <c r="E41" i="204"/>
  <c r="D41" i="204"/>
  <c r="C41" i="204"/>
  <c r="Z36" i="204"/>
  <c r="Y36" i="204"/>
  <c r="X36" i="204"/>
  <c r="W36" i="204"/>
  <c r="V36" i="204"/>
  <c r="U36" i="204"/>
  <c r="Q36" i="204"/>
  <c r="P36" i="204"/>
  <c r="O36" i="204"/>
  <c r="N36" i="204"/>
  <c r="M36" i="204"/>
  <c r="L36" i="204"/>
  <c r="H36" i="204"/>
  <c r="G36" i="204"/>
  <c r="F36" i="204"/>
  <c r="E36" i="204"/>
  <c r="D36" i="204"/>
  <c r="C36" i="204"/>
  <c r="Z34" i="204"/>
  <c r="Y34" i="204"/>
  <c r="X34" i="204"/>
  <c r="W34" i="204"/>
  <c r="V34" i="204"/>
  <c r="U34" i="204"/>
  <c r="Q34" i="204"/>
  <c r="P34" i="204"/>
  <c r="O34" i="204"/>
  <c r="N34" i="204"/>
  <c r="M34" i="204"/>
  <c r="L34" i="204"/>
  <c r="H34" i="204"/>
  <c r="G34" i="204"/>
  <c r="F34" i="204"/>
  <c r="E34" i="204"/>
  <c r="D34" i="204"/>
  <c r="C34" i="204"/>
  <c r="Z29" i="204"/>
  <c r="Y29" i="204"/>
  <c r="X29" i="204"/>
  <c r="W29" i="204"/>
  <c r="V29" i="204"/>
  <c r="U29" i="204"/>
  <c r="Q29" i="204"/>
  <c r="P29" i="204"/>
  <c r="O29" i="204"/>
  <c r="N29" i="204"/>
  <c r="M29" i="204"/>
  <c r="L29" i="204"/>
  <c r="H29" i="204"/>
  <c r="G29" i="204"/>
  <c r="F29" i="204"/>
  <c r="E29" i="204"/>
  <c r="D29" i="204"/>
  <c r="C29" i="204"/>
  <c r="Z27" i="204"/>
  <c r="Y27" i="204"/>
  <c r="X27" i="204"/>
  <c r="W27" i="204"/>
  <c r="V27" i="204"/>
  <c r="U27" i="204"/>
  <c r="Q27" i="204"/>
  <c r="P27" i="204"/>
  <c r="O27" i="204"/>
  <c r="N27" i="204"/>
  <c r="M27" i="204"/>
  <c r="L27" i="204"/>
  <c r="H27" i="204"/>
  <c r="G27" i="204"/>
  <c r="F27" i="204"/>
  <c r="E27" i="204"/>
  <c r="D27" i="204"/>
  <c r="C27" i="204"/>
  <c r="Z22" i="204"/>
  <c r="Y22" i="204"/>
  <c r="X22" i="204"/>
  <c r="W22" i="204"/>
  <c r="V22" i="204"/>
  <c r="U22" i="204"/>
  <c r="Q22" i="204"/>
  <c r="P22" i="204"/>
  <c r="O22" i="204"/>
  <c r="N22" i="204"/>
  <c r="M22" i="204"/>
  <c r="L22" i="204"/>
  <c r="H22" i="204"/>
  <c r="G22" i="204"/>
  <c r="F22" i="204"/>
  <c r="E22" i="204"/>
  <c r="D22" i="204"/>
  <c r="C22" i="204"/>
  <c r="Z20" i="204"/>
  <c r="Y20" i="204"/>
  <c r="X20" i="204"/>
  <c r="W20" i="204"/>
  <c r="V20" i="204"/>
  <c r="U20" i="204"/>
  <c r="Q20" i="204"/>
  <c r="P20" i="204"/>
  <c r="O20" i="204"/>
  <c r="N20" i="204"/>
  <c r="M20" i="204"/>
  <c r="L20" i="204"/>
  <c r="H20" i="204"/>
  <c r="G20" i="204"/>
  <c r="F20" i="204"/>
  <c r="E20" i="204"/>
  <c r="D20" i="204"/>
  <c r="C20" i="204"/>
  <c r="Z15" i="204"/>
  <c r="Y15" i="204"/>
  <c r="X15" i="204"/>
  <c r="W15" i="204"/>
  <c r="V15" i="204"/>
  <c r="U15" i="204"/>
  <c r="Q15" i="204"/>
  <c r="P15" i="204"/>
  <c r="O15" i="204"/>
  <c r="N15" i="204"/>
  <c r="M15" i="204"/>
  <c r="L15" i="204"/>
  <c r="H15" i="204"/>
  <c r="G15" i="204"/>
  <c r="F15" i="204"/>
  <c r="E15" i="204"/>
  <c r="D15" i="204"/>
  <c r="C15" i="204"/>
  <c r="Z13" i="204"/>
  <c r="Y13" i="204"/>
  <c r="X13" i="204"/>
  <c r="W13" i="204"/>
  <c r="V13" i="204"/>
  <c r="U13" i="204"/>
  <c r="Q13" i="204"/>
  <c r="P13" i="204"/>
  <c r="O13" i="204"/>
  <c r="N13" i="204"/>
  <c r="M13" i="204"/>
  <c r="L13" i="204"/>
  <c r="H13" i="204"/>
  <c r="G13" i="204"/>
  <c r="F13" i="204"/>
  <c r="E13" i="204"/>
  <c r="D13" i="204"/>
  <c r="C13" i="204"/>
  <c r="Z8" i="204"/>
  <c r="Y8" i="204"/>
  <c r="X8" i="204"/>
  <c r="W8" i="204"/>
  <c r="V8" i="204"/>
  <c r="U8" i="204"/>
  <c r="Q8" i="204"/>
  <c r="P8" i="204"/>
  <c r="O8" i="204"/>
  <c r="N8" i="204"/>
  <c r="M8" i="204"/>
  <c r="L8" i="204"/>
  <c r="H8" i="204"/>
  <c r="G8" i="204"/>
  <c r="F8" i="204"/>
  <c r="E8" i="204"/>
  <c r="D8" i="204"/>
  <c r="C8" i="204"/>
  <c r="B29" i="103" l="1"/>
  <c r="G40" i="100"/>
  <c r="G39" i="100"/>
  <c r="G38" i="100"/>
  <c r="G37" i="100"/>
  <c r="G36" i="100"/>
  <c r="G35" i="100"/>
  <c r="G30" i="100"/>
  <c r="G29" i="100"/>
  <c r="G28" i="100"/>
  <c r="G27" i="100"/>
  <c r="G26" i="100"/>
  <c r="G25" i="100"/>
  <c r="J76" i="34" l="1"/>
  <c r="J72" i="34"/>
  <c r="J68" i="34"/>
  <c r="I76" i="34"/>
  <c r="I72" i="34"/>
  <c r="I68" i="34"/>
  <c r="H76" i="34"/>
  <c r="H72" i="34"/>
  <c r="H68" i="34"/>
  <c r="G76" i="34"/>
  <c r="G72" i="34"/>
  <c r="G68" i="34"/>
  <c r="F76" i="34"/>
  <c r="F72" i="34"/>
  <c r="F68" i="34"/>
  <c r="J61" i="34"/>
  <c r="J57" i="34"/>
  <c r="J54" i="34"/>
  <c r="J53" i="34"/>
  <c r="I53" i="34"/>
  <c r="I61" i="34"/>
  <c r="I57" i="34"/>
  <c r="H61" i="34"/>
  <c r="H57" i="34"/>
  <c r="H53" i="34"/>
  <c r="G61" i="34"/>
  <c r="G57" i="34"/>
  <c r="G53" i="34"/>
  <c r="F61" i="34"/>
  <c r="F57" i="34"/>
  <c r="F53" i="34"/>
  <c r="F50" i="34"/>
  <c r="E62" i="34"/>
  <c r="H33" i="34"/>
  <c r="J50" i="34"/>
  <c r="I50" i="34"/>
  <c r="I14" i="35"/>
  <c r="H14" i="34"/>
  <c r="L14" i="27"/>
  <c r="F45" i="85"/>
  <c r="G45" i="85"/>
  <c r="H45" i="85"/>
  <c r="I45" i="85"/>
  <c r="I66" i="194"/>
  <c r="I65" i="194"/>
  <c r="I64" i="194"/>
  <c r="J12" i="193"/>
  <c r="F12" i="193"/>
  <c r="J11" i="193"/>
  <c r="F11" i="193"/>
  <c r="J10" i="193"/>
  <c r="F10" i="193"/>
  <c r="J9" i="193"/>
  <c r="F9" i="193"/>
  <c r="J8" i="193"/>
  <c r="F8" i="193"/>
  <c r="G47" i="191"/>
  <c r="F47" i="191"/>
  <c r="E47" i="191"/>
  <c r="D47" i="191"/>
  <c r="C47" i="191"/>
  <c r="L43" i="191"/>
  <c r="K43" i="191"/>
  <c r="J43" i="191"/>
  <c r="I43" i="191"/>
  <c r="H43" i="191"/>
  <c r="G43" i="191"/>
  <c r="F43" i="191"/>
  <c r="E43" i="191"/>
  <c r="D43" i="191"/>
  <c r="C43" i="191"/>
  <c r="L39" i="191"/>
  <c r="K39" i="191"/>
  <c r="J39" i="191"/>
  <c r="I39" i="191"/>
  <c r="H39" i="191"/>
  <c r="G39" i="191"/>
  <c r="F39" i="191"/>
  <c r="E39" i="191"/>
  <c r="D39" i="191"/>
  <c r="C39" i="191"/>
  <c r="L35" i="191"/>
  <c r="K35" i="191"/>
  <c r="J35" i="191"/>
  <c r="I35" i="191"/>
  <c r="H35" i="191"/>
  <c r="G35" i="191"/>
  <c r="F35" i="191"/>
  <c r="E35" i="191"/>
  <c r="D35" i="191"/>
  <c r="C35" i="191"/>
  <c r="L31" i="191"/>
  <c r="K31" i="191"/>
  <c r="J31" i="191"/>
  <c r="I31" i="191"/>
  <c r="H31" i="191"/>
  <c r="G31" i="191"/>
  <c r="F31" i="191"/>
  <c r="E31" i="191"/>
  <c r="D31" i="191"/>
  <c r="C31" i="191"/>
  <c r="L27" i="191"/>
  <c r="K27" i="191"/>
  <c r="J27" i="191"/>
  <c r="I27" i="191"/>
  <c r="H27" i="191"/>
  <c r="G27" i="191"/>
  <c r="F27" i="191"/>
  <c r="E27" i="191"/>
  <c r="D27" i="191"/>
  <c r="C27" i="191"/>
  <c r="L23" i="191"/>
  <c r="K23" i="191"/>
  <c r="J23" i="191"/>
  <c r="I23" i="191"/>
  <c r="H23" i="191"/>
  <c r="G23" i="191"/>
  <c r="F23" i="191"/>
  <c r="E23" i="191"/>
  <c r="D23" i="191"/>
  <c r="C23" i="191"/>
  <c r="L19" i="191"/>
  <c r="K19" i="191"/>
  <c r="J19" i="191"/>
  <c r="I19" i="191"/>
  <c r="H19" i="191"/>
  <c r="G19" i="191"/>
  <c r="F19" i="191"/>
  <c r="E19" i="191"/>
  <c r="D19" i="191"/>
  <c r="C19" i="191"/>
  <c r="L15" i="191"/>
  <c r="K15" i="191"/>
  <c r="J15" i="191"/>
  <c r="I15" i="191"/>
  <c r="H15" i="191"/>
  <c r="L11" i="191"/>
  <c r="K11" i="191"/>
  <c r="J11" i="191"/>
  <c r="I11" i="191"/>
  <c r="H11" i="191"/>
  <c r="G11" i="191"/>
  <c r="F11" i="191"/>
  <c r="E11" i="191"/>
  <c r="D11" i="191"/>
  <c r="C11" i="191"/>
  <c r="I21" i="190"/>
  <c r="E21" i="190"/>
  <c r="I20" i="190"/>
  <c r="E20" i="190"/>
  <c r="I19" i="190"/>
  <c r="E19" i="190"/>
  <c r="I18" i="190"/>
  <c r="E18" i="190"/>
  <c r="I17" i="190"/>
  <c r="E17" i="190"/>
  <c r="I16" i="190"/>
  <c r="E16" i="190"/>
  <c r="I15" i="190"/>
  <c r="E15" i="190"/>
  <c r="I14" i="190"/>
  <c r="E14" i="190"/>
  <c r="I13" i="190"/>
  <c r="E13" i="190"/>
  <c r="I12" i="190"/>
  <c r="E12" i="190"/>
  <c r="I11" i="190"/>
  <c r="E11" i="190"/>
  <c r="I10" i="190"/>
  <c r="E10" i="190"/>
  <c r="I9" i="190"/>
  <c r="E9" i="190"/>
  <c r="I8" i="190"/>
  <c r="E8" i="190"/>
  <c r="J73" i="188"/>
  <c r="F73" i="188"/>
  <c r="J72" i="188"/>
  <c r="F72" i="188"/>
  <c r="J71" i="188"/>
  <c r="F71" i="188"/>
  <c r="J70" i="188"/>
  <c r="F70" i="188"/>
  <c r="J69" i="188"/>
  <c r="F69" i="188"/>
  <c r="J68" i="188"/>
  <c r="F68" i="188"/>
  <c r="J67" i="188"/>
  <c r="F67" i="188"/>
  <c r="J66" i="188"/>
  <c r="F66" i="188"/>
  <c r="J65" i="188"/>
  <c r="F65" i="188"/>
  <c r="J64" i="188"/>
  <c r="F64" i="188"/>
  <c r="J63" i="188"/>
  <c r="F63" i="188"/>
  <c r="J62" i="188"/>
  <c r="F62" i="188"/>
  <c r="J61" i="188"/>
  <c r="F61" i="188"/>
  <c r="J60" i="188"/>
  <c r="F60" i="188"/>
  <c r="J59" i="188"/>
  <c r="F59" i="188"/>
  <c r="J58" i="188"/>
  <c r="F58" i="188"/>
  <c r="J57" i="188"/>
  <c r="F57" i="188"/>
  <c r="J56" i="188"/>
  <c r="F56" i="188"/>
  <c r="J55" i="188"/>
  <c r="F55" i="188"/>
  <c r="J54" i="188"/>
  <c r="F54" i="188"/>
  <c r="J53" i="188"/>
  <c r="F53" i="188"/>
  <c r="J43" i="188"/>
  <c r="F43" i="188"/>
  <c r="J42" i="188"/>
  <c r="F42" i="188"/>
  <c r="J41" i="188"/>
  <c r="F41" i="188"/>
  <c r="J40" i="188"/>
  <c r="F40" i="188"/>
  <c r="J39" i="188"/>
  <c r="F39" i="188"/>
  <c r="J38" i="188"/>
  <c r="F38" i="188"/>
  <c r="J37" i="188"/>
  <c r="F37" i="188"/>
  <c r="J36" i="188"/>
  <c r="F36" i="188"/>
  <c r="J35" i="188"/>
  <c r="F35" i="188"/>
  <c r="J34" i="188"/>
  <c r="F34" i="188"/>
  <c r="J33" i="188"/>
  <c r="F33" i="188"/>
  <c r="J32" i="188"/>
  <c r="F32" i="188"/>
  <c r="J31" i="188"/>
  <c r="F31" i="188"/>
  <c r="J30" i="188"/>
  <c r="F30" i="188"/>
  <c r="J29" i="188"/>
  <c r="F29" i="188"/>
  <c r="J28" i="188"/>
  <c r="F28" i="188"/>
  <c r="J27" i="188"/>
  <c r="F27" i="188"/>
  <c r="J26" i="188"/>
  <c r="F26" i="188"/>
  <c r="J25" i="188"/>
  <c r="F25" i="188"/>
  <c r="J24" i="188"/>
  <c r="F24" i="188"/>
  <c r="J23" i="188"/>
  <c r="F23" i="188"/>
  <c r="J22" i="188"/>
  <c r="F22" i="188"/>
  <c r="J21" i="188"/>
  <c r="F21" i="188"/>
  <c r="J20" i="188"/>
  <c r="F20" i="188"/>
  <c r="J19" i="188"/>
  <c r="F19" i="188"/>
  <c r="J18" i="188"/>
  <c r="F18" i="188"/>
  <c r="J17" i="188"/>
  <c r="F17" i="188"/>
  <c r="J16" i="188"/>
  <c r="F16" i="188"/>
  <c r="J15" i="188"/>
  <c r="F15" i="188"/>
  <c r="J14" i="188"/>
  <c r="F14" i="188"/>
  <c r="J13" i="188"/>
  <c r="F13" i="188"/>
  <c r="J12" i="188"/>
  <c r="F12" i="188"/>
  <c r="J11" i="188"/>
  <c r="F11" i="188"/>
  <c r="J10" i="188"/>
  <c r="F10" i="188"/>
  <c r="J9" i="188"/>
  <c r="F9" i="188"/>
  <c r="H80" i="184"/>
  <c r="G80" i="184"/>
  <c r="F80" i="184"/>
  <c r="E80" i="184"/>
  <c r="D80" i="184"/>
  <c r="H74" i="184"/>
  <c r="G74" i="184"/>
  <c r="F74" i="184"/>
  <c r="E74" i="184"/>
  <c r="D74" i="184"/>
  <c r="H68" i="184"/>
  <c r="G68" i="184"/>
  <c r="F68" i="184"/>
  <c r="E68" i="184"/>
  <c r="D68" i="184"/>
  <c r="H62" i="184"/>
  <c r="G62" i="184"/>
  <c r="F62" i="184"/>
  <c r="E62" i="184"/>
  <c r="D62" i="184"/>
  <c r="H56" i="184"/>
  <c r="G56" i="184"/>
  <c r="F56" i="184"/>
  <c r="E56" i="184"/>
  <c r="D56" i="184"/>
  <c r="H50" i="184"/>
  <c r="G50" i="184"/>
  <c r="F50" i="184"/>
  <c r="E50" i="184"/>
  <c r="D50" i="184"/>
  <c r="K200" i="183"/>
  <c r="J200" i="183"/>
  <c r="I200" i="183"/>
  <c r="H200" i="183"/>
  <c r="G200" i="183"/>
  <c r="F200" i="183"/>
  <c r="E200" i="183"/>
  <c r="D200" i="183"/>
  <c r="K194" i="183"/>
  <c r="J194" i="183"/>
  <c r="I194" i="183"/>
  <c r="H194" i="183"/>
  <c r="G194" i="183"/>
  <c r="F194" i="183"/>
  <c r="E194" i="183"/>
  <c r="D194" i="183"/>
  <c r="K188" i="183"/>
  <c r="J188" i="183"/>
  <c r="I188" i="183"/>
  <c r="H188" i="183"/>
  <c r="G188" i="183"/>
  <c r="F188" i="183"/>
  <c r="E188" i="183"/>
  <c r="D188" i="183"/>
  <c r="K182" i="183"/>
  <c r="J182" i="183"/>
  <c r="I182" i="183"/>
  <c r="H182" i="183"/>
  <c r="G182" i="183"/>
  <c r="F182" i="183"/>
  <c r="E182" i="183"/>
  <c r="D182" i="183"/>
  <c r="K176" i="183"/>
  <c r="J176" i="183"/>
  <c r="I176" i="183"/>
  <c r="H176" i="183"/>
  <c r="G176" i="183"/>
  <c r="F176" i="183"/>
  <c r="E176" i="183"/>
  <c r="D176" i="183"/>
  <c r="K170" i="183"/>
  <c r="J170" i="183"/>
  <c r="I170" i="183"/>
  <c r="H170" i="183"/>
  <c r="G170" i="183"/>
  <c r="F170" i="183"/>
  <c r="E170" i="183"/>
  <c r="D170" i="183"/>
  <c r="K164" i="183"/>
  <c r="J164" i="183"/>
  <c r="I164" i="183"/>
  <c r="H164" i="183"/>
  <c r="G164" i="183"/>
  <c r="F164" i="183"/>
  <c r="E164" i="183"/>
  <c r="D164" i="183"/>
  <c r="K158" i="183"/>
  <c r="J158" i="183"/>
  <c r="I158" i="183"/>
  <c r="H158" i="183"/>
  <c r="G158" i="183"/>
  <c r="F158" i="183"/>
  <c r="E158" i="183"/>
  <c r="D158" i="183"/>
  <c r="K152" i="183"/>
  <c r="J152" i="183"/>
  <c r="I152" i="183"/>
  <c r="H152" i="183"/>
  <c r="G152" i="183"/>
  <c r="F152" i="183"/>
  <c r="E152" i="183"/>
  <c r="D152" i="183"/>
  <c r="K146" i="183"/>
  <c r="J146" i="183"/>
  <c r="I146" i="183"/>
  <c r="H146" i="183"/>
  <c r="G146" i="183"/>
  <c r="F146" i="183"/>
  <c r="E146" i="183"/>
  <c r="D146" i="183"/>
  <c r="K140" i="183"/>
  <c r="J140" i="183"/>
  <c r="I140" i="183"/>
  <c r="H140" i="183"/>
  <c r="G140" i="183"/>
  <c r="F140" i="183"/>
  <c r="E140" i="183"/>
  <c r="D140" i="183"/>
  <c r="K134" i="183"/>
  <c r="J134" i="183"/>
  <c r="I134" i="183"/>
  <c r="H134" i="183"/>
  <c r="G134" i="183"/>
  <c r="F134" i="183"/>
  <c r="E134" i="183"/>
  <c r="D134" i="183"/>
  <c r="K128" i="183"/>
  <c r="J128" i="183"/>
  <c r="I128" i="183"/>
  <c r="H128" i="183"/>
  <c r="G128" i="183"/>
  <c r="F128" i="183"/>
  <c r="E128" i="183"/>
  <c r="D128" i="183"/>
  <c r="K122" i="183"/>
  <c r="J122" i="183"/>
  <c r="I122" i="183"/>
  <c r="H122" i="183"/>
  <c r="G122" i="183"/>
  <c r="F122" i="183"/>
  <c r="E122" i="183"/>
  <c r="D122" i="183"/>
  <c r="K116" i="183"/>
  <c r="J116" i="183"/>
  <c r="I116" i="183"/>
  <c r="H116" i="183"/>
  <c r="G116" i="183"/>
  <c r="F116" i="183"/>
  <c r="E116" i="183"/>
  <c r="D116" i="183"/>
  <c r="K110" i="183"/>
  <c r="J110" i="183"/>
  <c r="I110" i="183"/>
  <c r="H110" i="183"/>
  <c r="G110" i="183"/>
  <c r="F110" i="183"/>
  <c r="E110" i="183"/>
  <c r="D110" i="183"/>
  <c r="K104" i="183"/>
  <c r="J104" i="183"/>
  <c r="I104" i="183"/>
  <c r="H104" i="183"/>
  <c r="G104" i="183"/>
  <c r="F104" i="183"/>
  <c r="E104" i="183"/>
  <c r="D104" i="183"/>
  <c r="K98" i="183"/>
  <c r="J98" i="183"/>
  <c r="I98" i="183"/>
  <c r="H98" i="183"/>
  <c r="G98" i="183"/>
  <c r="F98" i="183"/>
  <c r="E98" i="183"/>
  <c r="D98" i="183"/>
  <c r="K92" i="183"/>
  <c r="J92" i="183"/>
  <c r="I92" i="183"/>
  <c r="H92" i="183"/>
  <c r="G92" i="183"/>
  <c r="F92" i="183"/>
  <c r="E92" i="183"/>
  <c r="D92" i="183"/>
  <c r="K86" i="183"/>
  <c r="J86" i="183"/>
  <c r="I86" i="183"/>
  <c r="H86" i="183"/>
  <c r="G86" i="183"/>
  <c r="F86" i="183"/>
  <c r="E86" i="183"/>
  <c r="D86" i="183"/>
  <c r="K80" i="183"/>
  <c r="J80" i="183"/>
  <c r="I80" i="183"/>
  <c r="H80" i="183"/>
  <c r="G80" i="183"/>
  <c r="F80" i="183"/>
  <c r="E80" i="183"/>
  <c r="D80" i="183"/>
  <c r="K74" i="183"/>
  <c r="J74" i="183"/>
  <c r="I74" i="183"/>
  <c r="H74" i="183"/>
  <c r="G74" i="183"/>
  <c r="F74" i="183"/>
  <c r="E74" i="183"/>
  <c r="D74" i="183"/>
  <c r="K68" i="183"/>
  <c r="J68" i="183"/>
  <c r="I68" i="183"/>
  <c r="H68" i="183"/>
  <c r="G68" i="183"/>
  <c r="F68" i="183"/>
  <c r="E68" i="183"/>
  <c r="D68" i="183"/>
  <c r="K62" i="183"/>
  <c r="J62" i="183"/>
  <c r="I62" i="183"/>
  <c r="H62" i="183"/>
  <c r="G62" i="183"/>
  <c r="F62" i="183"/>
  <c r="E62" i="183"/>
  <c r="D62" i="183"/>
  <c r="W105" i="181"/>
  <c r="V105" i="181"/>
  <c r="U105" i="181"/>
  <c r="T105" i="181"/>
  <c r="S105" i="181"/>
  <c r="R105" i="181"/>
  <c r="Q105" i="181"/>
  <c r="P105" i="181"/>
  <c r="O105" i="181"/>
  <c r="N105" i="181"/>
  <c r="M105" i="181"/>
  <c r="L105" i="181"/>
  <c r="K105" i="181"/>
  <c r="J105" i="181"/>
  <c r="I105" i="181"/>
  <c r="H105" i="181"/>
  <c r="G105" i="181"/>
  <c r="F105" i="181"/>
  <c r="E105" i="181"/>
  <c r="D105" i="181"/>
  <c r="W99" i="181"/>
  <c r="V99" i="181"/>
  <c r="U99" i="181"/>
  <c r="T99" i="181"/>
  <c r="S99" i="181"/>
  <c r="R99" i="181"/>
  <c r="Q99" i="181"/>
  <c r="P99" i="181"/>
  <c r="O99" i="181"/>
  <c r="N99" i="181"/>
  <c r="M99" i="181"/>
  <c r="L99" i="181"/>
  <c r="K99" i="181"/>
  <c r="J99" i="181"/>
  <c r="I99" i="181"/>
  <c r="H99" i="181"/>
  <c r="G99" i="181"/>
  <c r="F99" i="181"/>
  <c r="E99" i="181"/>
  <c r="D99" i="181"/>
  <c r="W93" i="181"/>
  <c r="V93" i="181"/>
  <c r="U93" i="181"/>
  <c r="T93" i="181"/>
  <c r="S93" i="181"/>
  <c r="R93" i="181"/>
  <c r="Q93" i="181"/>
  <c r="P93" i="181"/>
  <c r="O93" i="181"/>
  <c r="N93" i="181"/>
  <c r="M93" i="181"/>
  <c r="L93" i="181"/>
  <c r="K93" i="181"/>
  <c r="J93" i="181"/>
  <c r="I93" i="181"/>
  <c r="H93" i="181"/>
  <c r="G93" i="181"/>
  <c r="F93" i="181"/>
  <c r="E93" i="181"/>
  <c r="D93" i="181"/>
  <c r="W87" i="181"/>
  <c r="V87" i="181"/>
  <c r="U87" i="181"/>
  <c r="T87" i="181"/>
  <c r="S87" i="181"/>
  <c r="R87" i="181"/>
  <c r="Q87" i="181"/>
  <c r="P87" i="181"/>
  <c r="O87" i="181"/>
  <c r="N87" i="181"/>
  <c r="M87" i="181"/>
  <c r="L87" i="181"/>
  <c r="K87" i="181"/>
  <c r="J87" i="181"/>
  <c r="I87" i="181"/>
  <c r="H87" i="181"/>
  <c r="G87" i="181"/>
  <c r="F87" i="181"/>
  <c r="E87" i="181"/>
  <c r="D87" i="181"/>
  <c r="W81" i="181"/>
  <c r="V81" i="181"/>
  <c r="U81" i="181"/>
  <c r="T81" i="181"/>
  <c r="S81" i="181"/>
  <c r="R81" i="181"/>
  <c r="Q81" i="181"/>
  <c r="P81" i="181"/>
  <c r="O81" i="181"/>
  <c r="N81" i="181"/>
  <c r="M81" i="181"/>
  <c r="L81" i="181"/>
  <c r="K81" i="181"/>
  <c r="J81" i="181"/>
  <c r="I81" i="181"/>
  <c r="H81" i="181"/>
  <c r="G81" i="181"/>
  <c r="F81" i="181"/>
  <c r="E81" i="181"/>
  <c r="D81" i="181"/>
  <c r="W75" i="181"/>
  <c r="V75" i="181"/>
  <c r="U75" i="181"/>
  <c r="T75" i="181"/>
  <c r="S75" i="181"/>
  <c r="R75" i="181"/>
  <c r="Q75" i="181"/>
  <c r="P75" i="181"/>
  <c r="O75" i="181"/>
  <c r="N75" i="181"/>
  <c r="M75" i="181"/>
  <c r="L75" i="181"/>
  <c r="K75" i="181"/>
  <c r="J75" i="181"/>
  <c r="I75" i="181"/>
  <c r="H75" i="181"/>
  <c r="G75" i="181"/>
  <c r="F75" i="181"/>
  <c r="E75" i="181"/>
  <c r="D75" i="181"/>
  <c r="W69" i="181"/>
  <c r="V69" i="181"/>
  <c r="U69" i="181"/>
  <c r="T69" i="181"/>
  <c r="S69" i="181"/>
  <c r="R69" i="181"/>
  <c r="Q69" i="181"/>
  <c r="P69" i="181"/>
  <c r="O69" i="181"/>
  <c r="N69" i="181"/>
  <c r="M69" i="181"/>
  <c r="L69" i="181"/>
  <c r="K69" i="181"/>
  <c r="J69" i="181"/>
  <c r="I69" i="181"/>
  <c r="H69" i="181"/>
  <c r="G69" i="181"/>
  <c r="F69" i="181"/>
  <c r="E69" i="181"/>
  <c r="D69" i="181"/>
  <c r="W63" i="181"/>
  <c r="V63" i="181"/>
  <c r="U63" i="181"/>
  <c r="T63" i="181"/>
  <c r="S63" i="181"/>
  <c r="R63" i="181"/>
  <c r="Q63" i="181"/>
  <c r="P63" i="181"/>
  <c r="O63" i="181"/>
  <c r="N63" i="181"/>
  <c r="M63" i="181"/>
  <c r="L63" i="181"/>
  <c r="K63" i="181"/>
  <c r="J63" i="181"/>
  <c r="I63" i="181"/>
  <c r="H63" i="181"/>
  <c r="G63" i="181"/>
  <c r="F63" i="181"/>
  <c r="E63" i="181"/>
  <c r="D63" i="181"/>
  <c r="W117" i="180"/>
  <c r="V117" i="180"/>
  <c r="U117" i="180"/>
  <c r="T117" i="180"/>
  <c r="S117" i="180"/>
  <c r="R117" i="180"/>
  <c r="Q117" i="180"/>
  <c r="P117" i="180"/>
  <c r="O117" i="180"/>
  <c r="N117" i="180"/>
  <c r="M117" i="180"/>
  <c r="L117" i="180"/>
  <c r="K117" i="180"/>
  <c r="J117" i="180"/>
  <c r="I117" i="180"/>
  <c r="H117" i="180"/>
  <c r="G117" i="180"/>
  <c r="F117" i="180"/>
  <c r="E117" i="180"/>
  <c r="D117" i="180"/>
  <c r="W111" i="180"/>
  <c r="V111" i="180"/>
  <c r="U111" i="180"/>
  <c r="T111" i="180"/>
  <c r="S111" i="180"/>
  <c r="R111" i="180"/>
  <c r="Q111" i="180"/>
  <c r="P111" i="180"/>
  <c r="O111" i="180"/>
  <c r="N111" i="180"/>
  <c r="M111" i="180"/>
  <c r="L111" i="180"/>
  <c r="K111" i="180"/>
  <c r="J111" i="180"/>
  <c r="I111" i="180"/>
  <c r="H111" i="180"/>
  <c r="G111" i="180"/>
  <c r="F111" i="180"/>
  <c r="E111" i="180"/>
  <c r="D111" i="180"/>
  <c r="W105" i="180"/>
  <c r="V105" i="180"/>
  <c r="U105" i="180"/>
  <c r="T105" i="180"/>
  <c r="S105" i="180"/>
  <c r="R105" i="180"/>
  <c r="Q105" i="180"/>
  <c r="P105" i="180"/>
  <c r="O105" i="180"/>
  <c r="N105" i="180"/>
  <c r="M105" i="180"/>
  <c r="L105" i="180"/>
  <c r="K105" i="180"/>
  <c r="J105" i="180"/>
  <c r="I105" i="180"/>
  <c r="H105" i="180"/>
  <c r="G105" i="180"/>
  <c r="F105" i="180"/>
  <c r="E105" i="180"/>
  <c r="D105" i="180"/>
  <c r="W99" i="180"/>
  <c r="V99" i="180"/>
  <c r="U99" i="180"/>
  <c r="T99" i="180"/>
  <c r="S99" i="180"/>
  <c r="R99" i="180"/>
  <c r="Q99" i="180"/>
  <c r="P99" i="180"/>
  <c r="O99" i="180"/>
  <c r="N99" i="180"/>
  <c r="M99" i="180"/>
  <c r="L99" i="180"/>
  <c r="K99" i="180"/>
  <c r="J99" i="180"/>
  <c r="I99" i="180"/>
  <c r="H99" i="180"/>
  <c r="G99" i="180"/>
  <c r="F99" i="180"/>
  <c r="E99" i="180"/>
  <c r="D99" i="180"/>
  <c r="W93" i="180"/>
  <c r="V93" i="180"/>
  <c r="U93" i="180"/>
  <c r="T93" i="180"/>
  <c r="S93" i="180"/>
  <c r="R93" i="180"/>
  <c r="Q93" i="180"/>
  <c r="P93" i="180"/>
  <c r="O93" i="180"/>
  <c r="N93" i="180"/>
  <c r="M93" i="180"/>
  <c r="L93" i="180"/>
  <c r="K93" i="180"/>
  <c r="J93" i="180"/>
  <c r="I93" i="180"/>
  <c r="H93" i="180"/>
  <c r="G93" i="180"/>
  <c r="F93" i="180"/>
  <c r="E93" i="180"/>
  <c r="D93" i="180"/>
  <c r="W87" i="180"/>
  <c r="V87" i="180"/>
  <c r="U87" i="180"/>
  <c r="T87" i="180"/>
  <c r="S87" i="180"/>
  <c r="R87" i="180"/>
  <c r="Q87" i="180"/>
  <c r="P87" i="180"/>
  <c r="O87" i="180"/>
  <c r="N87" i="180"/>
  <c r="M87" i="180"/>
  <c r="L87" i="180"/>
  <c r="K87" i="180"/>
  <c r="J87" i="180"/>
  <c r="I87" i="180"/>
  <c r="H87" i="180"/>
  <c r="G87" i="180"/>
  <c r="F87" i="180"/>
  <c r="E87" i="180"/>
  <c r="D87" i="180"/>
  <c r="W81" i="180"/>
  <c r="V81" i="180"/>
  <c r="U81" i="180"/>
  <c r="T81" i="180"/>
  <c r="S81" i="180"/>
  <c r="R81" i="180"/>
  <c r="Q81" i="180"/>
  <c r="P81" i="180"/>
  <c r="O81" i="180"/>
  <c r="N81" i="180"/>
  <c r="M81" i="180"/>
  <c r="L81" i="180"/>
  <c r="K81" i="180"/>
  <c r="J81" i="180"/>
  <c r="I81" i="180"/>
  <c r="H81" i="180"/>
  <c r="G81" i="180"/>
  <c r="F81" i="180"/>
  <c r="E81" i="180"/>
  <c r="D81" i="180"/>
  <c r="W75" i="180"/>
  <c r="V75" i="180"/>
  <c r="U75" i="180"/>
  <c r="T75" i="180"/>
  <c r="S75" i="180"/>
  <c r="R75" i="180"/>
  <c r="Q75" i="180"/>
  <c r="P75" i="180"/>
  <c r="O75" i="180"/>
  <c r="N75" i="180"/>
  <c r="M75" i="180"/>
  <c r="L75" i="180"/>
  <c r="K75" i="180"/>
  <c r="J75" i="180"/>
  <c r="I75" i="180"/>
  <c r="H75" i="180"/>
  <c r="G75" i="180"/>
  <c r="F75" i="180"/>
  <c r="E75" i="180"/>
  <c r="D75" i="180"/>
  <c r="W69" i="180"/>
  <c r="V69" i="180"/>
  <c r="U69" i="180"/>
  <c r="T69" i="180"/>
  <c r="S69" i="180"/>
  <c r="R69" i="180"/>
  <c r="Q69" i="180"/>
  <c r="P69" i="180"/>
  <c r="O69" i="180"/>
  <c r="N69" i="180"/>
  <c r="M69" i="180"/>
  <c r="L69" i="180"/>
  <c r="K69" i="180"/>
  <c r="J69" i="180"/>
  <c r="I69" i="180"/>
  <c r="H69" i="180"/>
  <c r="G69" i="180"/>
  <c r="F69" i="180"/>
  <c r="E69" i="180"/>
  <c r="D69" i="180"/>
  <c r="W63" i="180"/>
  <c r="V63" i="180"/>
  <c r="U63" i="180"/>
  <c r="T63" i="180"/>
  <c r="S63" i="180"/>
  <c r="R63" i="180"/>
  <c r="Q63" i="180"/>
  <c r="P63" i="180"/>
  <c r="O63" i="180"/>
  <c r="N63" i="180"/>
  <c r="M63" i="180"/>
  <c r="L63" i="180"/>
  <c r="K63" i="180"/>
  <c r="J63" i="180"/>
  <c r="I63" i="180"/>
  <c r="H63" i="180"/>
  <c r="G63" i="180"/>
  <c r="F63" i="180"/>
  <c r="E63" i="180"/>
  <c r="D63" i="180"/>
  <c r="W57" i="180"/>
  <c r="V57" i="180"/>
  <c r="U57" i="180"/>
  <c r="T57" i="180"/>
  <c r="S57" i="180"/>
  <c r="R57" i="180"/>
  <c r="Q57" i="180"/>
  <c r="P57" i="180"/>
  <c r="O57" i="180"/>
  <c r="N57" i="180"/>
  <c r="M57" i="180"/>
  <c r="L57" i="180"/>
  <c r="K57" i="180"/>
  <c r="J57" i="180"/>
  <c r="I57" i="180"/>
  <c r="H57" i="180"/>
  <c r="G57" i="180"/>
  <c r="F57" i="180"/>
  <c r="E57" i="180"/>
  <c r="D57" i="180"/>
  <c r="W39" i="180"/>
  <c r="V39" i="180"/>
  <c r="U39" i="180"/>
  <c r="T39" i="180"/>
  <c r="S39" i="180"/>
  <c r="R39" i="180"/>
  <c r="Q39" i="180"/>
  <c r="P39" i="180"/>
  <c r="O39" i="180"/>
  <c r="N39" i="180"/>
  <c r="M39" i="180"/>
  <c r="L39" i="180"/>
  <c r="K39" i="180"/>
  <c r="J39" i="180"/>
  <c r="I39" i="180"/>
  <c r="H39" i="180"/>
  <c r="G39" i="180"/>
  <c r="F39" i="180"/>
  <c r="E39" i="180"/>
  <c r="D39" i="180"/>
  <c r="W33" i="180"/>
  <c r="V33" i="180"/>
  <c r="U33" i="180"/>
  <c r="T33" i="180"/>
  <c r="S33" i="180"/>
  <c r="R33" i="180"/>
  <c r="Q33" i="180"/>
  <c r="P33" i="180"/>
  <c r="O33" i="180"/>
  <c r="N33" i="180"/>
  <c r="M33" i="180"/>
  <c r="L33" i="180"/>
  <c r="K33" i="180"/>
  <c r="J33" i="180"/>
  <c r="I33" i="180"/>
  <c r="H33" i="180"/>
  <c r="G33" i="180"/>
  <c r="F33" i="180"/>
  <c r="E33" i="180"/>
  <c r="D33" i="180"/>
  <c r="W27" i="180"/>
  <c r="V27" i="180"/>
  <c r="U27" i="180"/>
  <c r="T27" i="180"/>
  <c r="S27" i="180"/>
  <c r="R27" i="180"/>
  <c r="Q27" i="180"/>
  <c r="P27" i="180"/>
  <c r="O27" i="180"/>
  <c r="N27" i="180"/>
  <c r="M27" i="180"/>
  <c r="L27" i="180"/>
  <c r="K27" i="180"/>
  <c r="J27" i="180"/>
  <c r="I27" i="180"/>
  <c r="H27" i="180"/>
  <c r="G27" i="180"/>
  <c r="F27" i="180"/>
  <c r="E27" i="180"/>
  <c r="D27" i="180"/>
  <c r="W21" i="180"/>
  <c r="V21" i="180"/>
  <c r="U21" i="180"/>
  <c r="T21" i="180"/>
  <c r="S21" i="180"/>
  <c r="R21" i="180"/>
  <c r="Q21" i="180"/>
  <c r="P21" i="180"/>
  <c r="O21" i="180"/>
  <c r="N21" i="180"/>
  <c r="M21" i="180"/>
  <c r="L21" i="180"/>
  <c r="K21" i="180"/>
  <c r="J21" i="180"/>
  <c r="I21" i="180"/>
  <c r="H21" i="180"/>
  <c r="G21" i="180"/>
  <c r="F21" i="180"/>
  <c r="E21" i="180"/>
  <c r="D21" i="180"/>
  <c r="W15" i="180"/>
  <c r="V15" i="180"/>
  <c r="U15" i="180"/>
  <c r="T15" i="180"/>
  <c r="S15" i="180"/>
  <c r="R15" i="180"/>
  <c r="Q15" i="180"/>
  <c r="P15" i="180"/>
  <c r="O15" i="180"/>
  <c r="N15" i="180"/>
  <c r="M15" i="180"/>
  <c r="L15" i="180"/>
  <c r="K15" i="180"/>
  <c r="J15" i="180"/>
  <c r="I15" i="180"/>
  <c r="H15" i="180"/>
  <c r="G15" i="180"/>
  <c r="F15" i="180"/>
  <c r="E15" i="180"/>
  <c r="D15" i="180"/>
  <c r="M43" i="179"/>
  <c r="L43" i="179"/>
  <c r="K43" i="179"/>
  <c r="J43" i="179"/>
  <c r="I43" i="179"/>
  <c r="H43" i="179"/>
  <c r="G43" i="179"/>
  <c r="F43" i="179"/>
  <c r="E43" i="179"/>
  <c r="D43" i="179"/>
  <c r="M37" i="179"/>
  <c r="L37" i="179"/>
  <c r="K37" i="179"/>
  <c r="J37" i="179"/>
  <c r="I37" i="179"/>
  <c r="H37" i="179"/>
  <c r="G37" i="179"/>
  <c r="F37" i="179"/>
  <c r="E37" i="179"/>
  <c r="D37" i="179"/>
  <c r="M31" i="179"/>
  <c r="L31" i="179"/>
  <c r="K31" i="179"/>
  <c r="J31" i="179"/>
  <c r="I31" i="179"/>
  <c r="H31" i="179"/>
  <c r="G31" i="179"/>
  <c r="F31" i="179"/>
  <c r="E31" i="179"/>
  <c r="D31" i="179"/>
  <c r="M25" i="179"/>
  <c r="L25" i="179"/>
  <c r="K25" i="179"/>
  <c r="J25" i="179"/>
  <c r="I25" i="179"/>
  <c r="H25" i="179"/>
  <c r="G25" i="179"/>
  <c r="F25" i="179"/>
  <c r="E25" i="179"/>
  <c r="D25" i="179"/>
  <c r="M19" i="179"/>
  <c r="L19" i="179"/>
  <c r="K19" i="179"/>
  <c r="J19" i="179"/>
  <c r="I19" i="179"/>
  <c r="H19" i="179"/>
  <c r="G19" i="179"/>
  <c r="F19" i="179"/>
  <c r="E19" i="179"/>
  <c r="D19" i="179"/>
  <c r="M13" i="179"/>
  <c r="L13" i="179"/>
  <c r="K13" i="179"/>
  <c r="J13" i="179"/>
  <c r="I13" i="179"/>
  <c r="H13" i="179"/>
  <c r="G13" i="179"/>
  <c r="F13" i="179"/>
  <c r="E13" i="179"/>
  <c r="D13" i="179"/>
  <c r="I106" i="176"/>
  <c r="I105" i="176"/>
  <c r="I104" i="176"/>
  <c r="G42" i="175"/>
  <c r="F42" i="175"/>
  <c r="E42" i="175"/>
  <c r="H41" i="175"/>
  <c r="H42" i="175"/>
  <c r="G41" i="175"/>
  <c r="F41" i="175"/>
  <c r="E41" i="175"/>
  <c r="D41" i="175"/>
  <c r="D42" i="175"/>
  <c r="C41" i="175"/>
  <c r="C42" i="175"/>
  <c r="F37" i="175"/>
  <c r="C37" i="175"/>
  <c r="H36" i="175"/>
  <c r="H37" i="175"/>
  <c r="G36" i="175"/>
  <c r="G37" i="175"/>
  <c r="F36" i="175"/>
  <c r="E36" i="175"/>
  <c r="E37" i="175"/>
  <c r="D36" i="175"/>
  <c r="D37" i="175"/>
  <c r="C36" i="175"/>
  <c r="G32" i="175"/>
  <c r="F32" i="175"/>
  <c r="E32" i="175"/>
  <c r="H31" i="175"/>
  <c r="H32" i="175"/>
  <c r="G31" i="175"/>
  <c r="F31" i="175"/>
  <c r="E31" i="175"/>
  <c r="D31" i="175"/>
  <c r="D32" i="175"/>
  <c r="C31" i="175"/>
  <c r="C32" i="175"/>
  <c r="F27" i="175"/>
  <c r="C27" i="175"/>
  <c r="H26" i="175"/>
  <c r="H27" i="175"/>
  <c r="G26" i="175"/>
  <c r="G27" i="175"/>
  <c r="F26" i="175"/>
  <c r="E26" i="175"/>
  <c r="E27" i="175"/>
  <c r="D26" i="175"/>
  <c r="D27" i="175"/>
  <c r="C26" i="175"/>
  <c r="G22" i="175"/>
  <c r="F22" i="175"/>
  <c r="E22" i="175"/>
  <c r="H21" i="175"/>
  <c r="H22" i="175"/>
  <c r="G21" i="175"/>
  <c r="F21" i="175"/>
  <c r="E21" i="175"/>
  <c r="D21" i="175"/>
  <c r="D22" i="175"/>
  <c r="C21" i="175"/>
  <c r="C22" i="175"/>
  <c r="F17" i="175"/>
  <c r="C17" i="175"/>
  <c r="H16" i="175"/>
  <c r="H17" i="175"/>
  <c r="G16" i="175"/>
  <c r="G17" i="175"/>
  <c r="F16" i="175"/>
  <c r="E16" i="175"/>
  <c r="E17" i="175"/>
  <c r="D16" i="175"/>
  <c r="D17" i="175"/>
  <c r="C16" i="175"/>
  <c r="G12" i="175"/>
  <c r="F12" i="175"/>
  <c r="E12" i="175"/>
  <c r="H11" i="175"/>
  <c r="H12" i="175"/>
  <c r="G11" i="175"/>
  <c r="F11" i="175"/>
  <c r="E11" i="175"/>
  <c r="D11" i="175"/>
  <c r="D12" i="175"/>
  <c r="C11" i="175"/>
  <c r="C12" i="175"/>
  <c r="F72" i="174"/>
  <c r="E72" i="174"/>
  <c r="D72" i="174"/>
  <c r="C72" i="174"/>
  <c r="F67" i="174"/>
  <c r="E67" i="174"/>
  <c r="D67" i="174"/>
  <c r="C67" i="174"/>
  <c r="F62" i="174"/>
  <c r="E62" i="174"/>
  <c r="D62" i="174"/>
  <c r="C62" i="174"/>
  <c r="F57" i="174"/>
  <c r="E57" i="174"/>
  <c r="D57" i="174"/>
  <c r="C57" i="174"/>
  <c r="F52" i="174"/>
  <c r="E52" i="174"/>
  <c r="D52" i="174"/>
  <c r="C52" i="174"/>
  <c r="F47" i="174"/>
  <c r="E47" i="174"/>
  <c r="D47" i="174"/>
  <c r="C47" i="174"/>
  <c r="F42" i="174"/>
  <c r="E42" i="174"/>
  <c r="D42" i="174"/>
  <c r="C42" i="174"/>
  <c r="F37" i="174"/>
  <c r="E37" i="174"/>
  <c r="D37" i="174"/>
  <c r="C37" i="174"/>
  <c r="F32" i="174"/>
  <c r="E32" i="174"/>
  <c r="D32" i="174"/>
  <c r="C32" i="174"/>
  <c r="F27" i="174"/>
  <c r="E27" i="174"/>
  <c r="D27" i="174"/>
  <c r="C27" i="174"/>
  <c r="F22" i="174"/>
  <c r="E22" i="174"/>
  <c r="D22" i="174"/>
  <c r="C22" i="174"/>
  <c r="F17" i="174"/>
  <c r="E17" i="174"/>
  <c r="D17" i="174"/>
  <c r="C17" i="174"/>
  <c r="F12" i="174"/>
  <c r="E12" i="174"/>
  <c r="D12" i="174"/>
  <c r="C12" i="174"/>
  <c r="P10" i="173"/>
  <c r="P11" i="173"/>
  <c r="P12" i="173"/>
  <c r="P13" i="173"/>
  <c r="P14" i="173"/>
  <c r="P15" i="173"/>
  <c r="P16" i="173"/>
  <c r="P17" i="173"/>
  <c r="P18" i="173"/>
  <c r="P19" i="173"/>
  <c r="P20" i="173"/>
  <c r="P21" i="173"/>
  <c r="P22" i="173"/>
  <c r="P23" i="173"/>
  <c r="P24" i="173"/>
  <c r="P25" i="173"/>
  <c r="P26" i="173"/>
  <c r="P27" i="173"/>
  <c r="P28" i="173"/>
  <c r="P29" i="173"/>
  <c r="P30" i="173"/>
  <c r="P31" i="173"/>
  <c r="P32" i="173"/>
  <c r="P33" i="173"/>
  <c r="P34" i="173"/>
  <c r="P35" i="173"/>
  <c r="P36" i="173"/>
  <c r="P37" i="173"/>
  <c r="P38" i="173"/>
  <c r="P39" i="173"/>
  <c r="P40" i="173"/>
  <c r="P41" i="173"/>
  <c r="P42" i="173"/>
  <c r="P43" i="173"/>
  <c r="P44" i="173"/>
  <c r="P45" i="173"/>
  <c r="P46" i="173"/>
  <c r="P47" i="173"/>
  <c r="P48" i="173"/>
  <c r="P49" i="173"/>
  <c r="P50" i="173"/>
  <c r="P51" i="173"/>
  <c r="P52" i="173"/>
  <c r="P53" i="173"/>
  <c r="P54" i="173"/>
  <c r="P55" i="173"/>
  <c r="P56" i="173"/>
  <c r="P57" i="173"/>
  <c r="P58" i="173"/>
  <c r="AE9" i="173"/>
  <c r="AE10" i="173"/>
  <c r="AE11" i="173"/>
  <c r="AE12" i="173"/>
  <c r="AE13" i="173"/>
  <c r="AE14" i="173"/>
  <c r="AE15" i="173"/>
  <c r="AE16" i="173"/>
  <c r="AE17" i="173"/>
  <c r="AE18" i="173"/>
  <c r="AE19" i="173"/>
  <c r="AE20" i="173"/>
  <c r="AE21" i="173"/>
  <c r="AE22" i="173"/>
  <c r="AE23" i="173"/>
  <c r="AE24" i="173"/>
  <c r="AE25" i="173"/>
  <c r="AE26" i="173"/>
  <c r="AE27" i="173"/>
  <c r="AE28" i="173"/>
  <c r="AE29" i="173"/>
  <c r="AE30" i="173"/>
  <c r="AE31" i="173"/>
  <c r="AE32" i="173"/>
  <c r="AE33" i="173"/>
  <c r="AE34" i="173"/>
  <c r="AE35" i="173"/>
  <c r="AE36" i="173"/>
  <c r="AE37" i="173"/>
  <c r="AE38" i="173"/>
  <c r="AE39" i="173"/>
  <c r="AE40" i="173"/>
  <c r="AE41" i="173"/>
  <c r="AE42" i="173"/>
  <c r="AE43" i="173"/>
  <c r="AE44" i="173"/>
  <c r="AE45" i="173"/>
  <c r="AE46" i="173"/>
  <c r="AE47" i="173"/>
  <c r="AE48" i="173"/>
  <c r="AE49" i="173"/>
  <c r="AE50" i="173"/>
  <c r="AE51" i="173"/>
  <c r="AE52" i="173"/>
  <c r="AE53" i="173"/>
  <c r="AE54" i="173"/>
  <c r="AE55" i="173"/>
  <c r="AE56" i="173"/>
  <c r="AE57" i="173"/>
  <c r="AE58" i="173"/>
  <c r="P9" i="173"/>
  <c r="K9" i="173"/>
  <c r="K10" i="173"/>
  <c r="K11" i="173"/>
  <c r="K12" i="173"/>
  <c r="K13" i="173"/>
  <c r="K14" i="173"/>
  <c r="K15" i="173"/>
  <c r="K16" i="173"/>
  <c r="K17" i="173"/>
  <c r="K18" i="173"/>
  <c r="K19" i="173"/>
  <c r="K20" i="173"/>
  <c r="K21" i="173"/>
  <c r="K22" i="173"/>
  <c r="K23" i="173"/>
  <c r="K24" i="173"/>
  <c r="K25" i="173"/>
  <c r="K26" i="173"/>
  <c r="K27" i="173"/>
  <c r="K28" i="173"/>
  <c r="K29" i="173"/>
  <c r="K30" i="173"/>
  <c r="K31" i="173"/>
  <c r="K32" i="173"/>
  <c r="K33" i="173"/>
  <c r="K34" i="173"/>
  <c r="K35" i="173"/>
  <c r="K36" i="173"/>
  <c r="K37" i="173"/>
  <c r="K38" i="173"/>
  <c r="K39" i="173"/>
  <c r="K40" i="173"/>
  <c r="K41" i="173"/>
  <c r="K42" i="173"/>
  <c r="K43" i="173"/>
  <c r="K44" i="173"/>
  <c r="K45" i="173"/>
  <c r="K46" i="173"/>
  <c r="K47" i="173"/>
  <c r="K48" i="173"/>
  <c r="K49" i="173"/>
  <c r="K50" i="173"/>
  <c r="K51" i="173"/>
  <c r="K52" i="173"/>
  <c r="K53" i="173"/>
  <c r="K54" i="173"/>
  <c r="K55" i="173"/>
  <c r="K56" i="173"/>
  <c r="K57" i="173"/>
  <c r="K58" i="173"/>
  <c r="F9" i="173"/>
  <c r="F10" i="173"/>
  <c r="F11" i="173"/>
  <c r="F12" i="173"/>
  <c r="F13" i="173"/>
  <c r="F14" i="173"/>
  <c r="F15" i="173"/>
  <c r="F16" i="173"/>
  <c r="F17" i="173"/>
  <c r="F18" i="173"/>
  <c r="F19" i="173"/>
  <c r="F20" i="173"/>
  <c r="F21" i="173"/>
  <c r="F22" i="173"/>
  <c r="F23" i="173"/>
  <c r="F24" i="173"/>
  <c r="F25" i="173"/>
  <c r="F26" i="173"/>
  <c r="F27" i="173"/>
  <c r="F28" i="173"/>
  <c r="F29" i="173"/>
  <c r="F30" i="173"/>
  <c r="F31" i="173"/>
  <c r="F32" i="173"/>
  <c r="F33" i="173"/>
  <c r="F34" i="173"/>
  <c r="F35" i="173"/>
  <c r="F36" i="173"/>
  <c r="F37" i="173"/>
  <c r="F38" i="173"/>
  <c r="F39" i="173"/>
  <c r="F40" i="173"/>
  <c r="F41" i="173"/>
  <c r="F42" i="173"/>
  <c r="F43" i="173"/>
  <c r="F44" i="173"/>
  <c r="F45" i="173"/>
  <c r="F46" i="173"/>
  <c r="F47" i="173"/>
  <c r="F48" i="173"/>
  <c r="F49" i="173"/>
  <c r="F50" i="173"/>
  <c r="F51" i="173"/>
  <c r="F52" i="173"/>
  <c r="F53" i="173"/>
  <c r="F54" i="173"/>
  <c r="F55" i="173"/>
  <c r="F56" i="173"/>
  <c r="F57" i="173"/>
  <c r="F58" i="173"/>
  <c r="AE8" i="173"/>
  <c r="Z8" i="173"/>
  <c r="Z9" i="173"/>
  <c r="Z10" i="173"/>
  <c r="Z11" i="173"/>
  <c r="Z12" i="173"/>
  <c r="Z13" i="173"/>
  <c r="Z14" i="173"/>
  <c r="Z15" i="173"/>
  <c r="Z16" i="173"/>
  <c r="Z17" i="173"/>
  <c r="Z18" i="173"/>
  <c r="Z19" i="173"/>
  <c r="Z20" i="173"/>
  <c r="Z21" i="173"/>
  <c r="Z22" i="173"/>
  <c r="Z23" i="173"/>
  <c r="Z24" i="173"/>
  <c r="Z25" i="173"/>
  <c r="Z26" i="173"/>
  <c r="Z27" i="173"/>
  <c r="Z28" i="173"/>
  <c r="Z29" i="173"/>
  <c r="Z30" i="173"/>
  <c r="Z31" i="173"/>
  <c r="Z32" i="173"/>
  <c r="Z33" i="173"/>
  <c r="Z34" i="173"/>
  <c r="Z35" i="173"/>
  <c r="Z36" i="173"/>
  <c r="Z37" i="173"/>
  <c r="Z38" i="173"/>
  <c r="Z39" i="173"/>
  <c r="Z40" i="173"/>
  <c r="Z41" i="173"/>
  <c r="Z42" i="173"/>
  <c r="Z43" i="173"/>
  <c r="Z44" i="173"/>
  <c r="Z45" i="173"/>
  <c r="Z46" i="173"/>
  <c r="Z47" i="173"/>
  <c r="Z48" i="173"/>
  <c r="Z49" i="173"/>
  <c r="Z50" i="173"/>
  <c r="Z51" i="173"/>
  <c r="Z52" i="173"/>
  <c r="Z53" i="173"/>
  <c r="Z54" i="173"/>
  <c r="Z55" i="173"/>
  <c r="Z56" i="173"/>
  <c r="Z57" i="173"/>
  <c r="Z58" i="173"/>
  <c r="U8" i="173"/>
  <c r="U9" i="173"/>
  <c r="U10" i="173"/>
  <c r="U11" i="173"/>
  <c r="U12" i="173"/>
  <c r="U13" i="173"/>
  <c r="U14" i="173"/>
  <c r="U15" i="173"/>
  <c r="U16" i="173"/>
  <c r="U17" i="173"/>
  <c r="U18" i="173"/>
  <c r="U19" i="173"/>
  <c r="U20" i="173"/>
  <c r="U21" i="173"/>
  <c r="U22" i="173"/>
  <c r="U23" i="173"/>
  <c r="U24" i="173"/>
  <c r="U25" i="173"/>
  <c r="U26" i="173"/>
  <c r="U27" i="173"/>
  <c r="U28" i="173"/>
  <c r="U29" i="173"/>
  <c r="U30" i="173"/>
  <c r="U31" i="173"/>
  <c r="U32" i="173"/>
  <c r="U33" i="173"/>
  <c r="U34" i="173"/>
  <c r="U35" i="173"/>
  <c r="U36" i="173"/>
  <c r="U37" i="173"/>
  <c r="U38" i="173"/>
  <c r="U39" i="173"/>
  <c r="U40" i="173"/>
  <c r="U41" i="173"/>
  <c r="U42" i="173"/>
  <c r="U43" i="173"/>
  <c r="U44" i="173"/>
  <c r="U45" i="173"/>
  <c r="U46" i="173"/>
  <c r="U47" i="173"/>
  <c r="U48" i="173"/>
  <c r="U49" i="173"/>
  <c r="U50" i="173"/>
  <c r="U51" i="173"/>
  <c r="U52" i="173"/>
  <c r="U53" i="173"/>
  <c r="U54" i="173"/>
  <c r="U55" i="173"/>
  <c r="U56" i="173"/>
  <c r="U57" i="173"/>
  <c r="U58" i="173"/>
  <c r="P8" i="173"/>
  <c r="K8" i="173"/>
  <c r="F8" i="173"/>
  <c r="D85" i="171"/>
  <c r="C85" i="171"/>
  <c r="D79" i="171"/>
  <c r="C79" i="171"/>
  <c r="D73" i="171"/>
  <c r="C73" i="171"/>
  <c r="D67" i="171"/>
  <c r="C67" i="171"/>
  <c r="D61" i="171"/>
  <c r="C61" i="171"/>
  <c r="D55" i="171"/>
  <c r="C55" i="171"/>
  <c r="P43" i="171"/>
  <c r="O43" i="171"/>
  <c r="N43" i="171"/>
  <c r="M43" i="171"/>
  <c r="L43" i="171"/>
  <c r="K43" i="171"/>
  <c r="J43" i="171"/>
  <c r="I43" i="171"/>
  <c r="H43" i="171"/>
  <c r="G43" i="171"/>
  <c r="F43" i="171"/>
  <c r="E43" i="171"/>
  <c r="D43" i="171"/>
  <c r="C43" i="171"/>
  <c r="P37" i="171"/>
  <c r="O37" i="171"/>
  <c r="N37" i="171"/>
  <c r="M37" i="171"/>
  <c r="L37" i="171"/>
  <c r="K37" i="171"/>
  <c r="J37" i="171"/>
  <c r="I37" i="171"/>
  <c r="H37" i="171"/>
  <c r="G37" i="171"/>
  <c r="F37" i="171"/>
  <c r="E37" i="171"/>
  <c r="D37" i="171"/>
  <c r="C37" i="171"/>
  <c r="P25" i="171"/>
  <c r="O25" i="171"/>
  <c r="N25" i="171"/>
  <c r="M25" i="171"/>
  <c r="L25" i="171"/>
  <c r="K25" i="171"/>
  <c r="J25" i="171"/>
  <c r="I25" i="171"/>
  <c r="H25" i="171"/>
  <c r="G25" i="171"/>
  <c r="F25" i="171"/>
  <c r="E25" i="171"/>
  <c r="D25" i="171"/>
  <c r="C25" i="171"/>
  <c r="P19" i="171"/>
  <c r="O19" i="171"/>
  <c r="N19" i="171"/>
  <c r="M19" i="171"/>
  <c r="L19" i="171"/>
  <c r="K19" i="171"/>
  <c r="J19" i="171"/>
  <c r="I19" i="171"/>
  <c r="H19" i="171"/>
  <c r="G19" i="171"/>
  <c r="F19" i="171"/>
  <c r="E19" i="171"/>
  <c r="D19" i="171"/>
  <c r="C19" i="171"/>
  <c r="P13" i="171"/>
  <c r="O13" i="171"/>
  <c r="N13" i="171"/>
  <c r="M13" i="171"/>
  <c r="L13" i="171"/>
  <c r="K13" i="171"/>
  <c r="J13" i="171"/>
  <c r="I13" i="171"/>
  <c r="H13" i="171"/>
  <c r="G13" i="171"/>
  <c r="F13" i="171"/>
  <c r="E13" i="171"/>
  <c r="D13" i="171"/>
  <c r="C13" i="171"/>
  <c r="N56" i="170"/>
  <c r="M56" i="170"/>
  <c r="L56" i="170"/>
  <c r="K56" i="170"/>
  <c r="J56" i="170"/>
  <c r="I56" i="170"/>
  <c r="H56" i="170"/>
  <c r="G56" i="170"/>
  <c r="N50" i="170"/>
  <c r="M50" i="170"/>
  <c r="L50" i="170"/>
  <c r="K50" i="170"/>
  <c r="J50" i="170"/>
  <c r="I50" i="170"/>
  <c r="H50" i="170"/>
  <c r="G50" i="170"/>
  <c r="N44" i="170"/>
  <c r="M44" i="170"/>
  <c r="L44" i="170"/>
  <c r="K44" i="170"/>
  <c r="J44" i="170"/>
  <c r="I44" i="170"/>
  <c r="H44" i="170"/>
  <c r="G44" i="170"/>
  <c r="N38" i="170"/>
  <c r="M38" i="170"/>
  <c r="L38" i="170"/>
  <c r="K38" i="170"/>
  <c r="J38" i="170"/>
  <c r="I38" i="170"/>
  <c r="H38" i="170"/>
  <c r="G38" i="170"/>
  <c r="N32" i="170"/>
  <c r="M32" i="170"/>
  <c r="L32" i="170"/>
  <c r="K32" i="170"/>
  <c r="J32" i="170"/>
  <c r="I32" i="170"/>
  <c r="H32" i="170"/>
  <c r="G32" i="170"/>
  <c r="N26" i="170"/>
  <c r="M26" i="170"/>
  <c r="L26" i="170"/>
  <c r="K26" i="170"/>
  <c r="J26" i="170"/>
  <c r="I26" i="170"/>
  <c r="H26" i="170"/>
  <c r="G26" i="170"/>
  <c r="N20" i="170"/>
  <c r="M20" i="170"/>
  <c r="L20" i="170"/>
  <c r="K20" i="170"/>
  <c r="J20" i="170"/>
  <c r="I20" i="170"/>
  <c r="H20" i="170"/>
  <c r="G20" i="170"/>
  <c r="N14" i="170"/>
  <c r="M14" i="170"/>
  <c r="L14" i="170"/>
  <c r="K14" i="170"/>
  <c r="J14" i="170"/>
  <c r="I14" i="170"/>
  <c r="H14" i="170"/>
  <c r="G14" i="170"/>
  <c r="Q115" i="169"/>
  <c r="P115" i="169"/>
  <c r="O115" i="169"/>
  <c r="N115" i="169"/>
  <c r="M115" i="169"/>
  <c r="L115" i="169"/>
  <c r="K115" i="169"/>
  <c r="J115" i="169"/>
  <c r="I115" i="169"/>
  <c r="H115" i="169"/>
  <c r="G115" i="169"/>
  <c r="Q109" i="169"/>
  <c r="P109" i="169"/>
  <c r="O109" i="169"/>
  <c r="N109" i="169"/>
  <c r="M109" i="169"/>
  <c r="L109" i="169"/>
  <c r="K109" i="169"/>
  <c r="J109" i="169"/>
  <c r="I109" i="169"/>
  <c r="H109" i="169"/>
  <c r="G109" i="169"/>
  <c r="Q103" i="169"/>
  <c r="P103" i="169"/>
  <c r="O103" i="169"/>
  <c r="N103" i="169"/>
  <c r="M103" i="169"/>
  <c r="L103" i="169"/>
  <c r="K103" i="169"/>
  <c r="J103" i="169"/>
  <c r="I103" i="169"/>
  <c r="H103" i="169"/>
  <c r="G103" i="169"/>
  <c r="Q97" i="169"/>
  <c r="P97" i="169"/>
  <c r="O97" i="169"/>
  <c r="N97" i="169"/>
  <c r="M97" i="169"/>
  <c r="L97" i="169"/>
  <c r="K97" i="169"/>
  <c r="J97" i="169"/>
  <c r="I97" i="169"/>
  <c r="H97" i="169"/>
  <c r="G97" i="169"/>
  <c r="Q91" i="169"/>
  <c r="P91" i="169"/>
  <c r="O91" i="169"/>
  <c r="N91" i="169"/>
  <c r="M91" i="169"/>
  <c r="L91" i="169"/>
  <c r="K91" i="169"/>
  <c r="J91" i="169"/>
  <c r="I91" i="169"/>
  <c r="H91" i="169"/>
  <c r="G91" i="169"/>
  <c r="Q85" i="169"/>
  <c r="P85" i="169"/>
  <c r="O85" i="169"/>
  <c r="N85" i="169"/>
  <c r="M85" i="169"/>
  <c r="L85" i="169"/>
  <c r="K85" i="169"/>
  <c r="J85" i="169"/>
  <c r="I85" i="169"/>
  <c r="H85" i="169"/>
  <c r="G85" i="169"/>
  <c r="Q79" i="169"/>
  <c r="P79" i="169"/>
  <c r="O79" i="169"/>
  <c r="N79" i="169"/>
  <c r="M79" i="169"/>
  <c r="L79" i="169"/>
  <c r="K79" i="169"/>
  <c r="J79" i="169"/>
  <c r="I79" i="169"/>
  <c r="H79" i="169"/>
  <c r="G79" i="169"/>
  <c r="Q73" i="169"/>
  <c r="P73" i="169"/>
  <c r="O73" i="169"/>
  <c r="N73" i="169"/>
  <c r="M73" i="169"/>
  <c r="L73" i="169"/>
  <c r="K73" i="169"/>
  <c r="J73" i="169"/>
  <c r="I73" i="169"/>
  <c r="H73" i="169"/>
  <c r="G73" i="169"/>
  <c r="N56" i="169"/>
  <c r="M56" i="169"/>
  <c r="L56" i="169"/>
  <c r="K56" i="169"/>
  <c r="J56" i="169"/>
  <c r="I56" i="169"/>
  <c r="H56" i="169"/>
  <c r="G56" i="169"/>
  <c r="N50" i="169"/>
  <c r="M50" i="169"/>
  <c r="L50" i="169"/>
  <c r="K50" i="169"/>
  <c r="J50" i="169"/>
  <c r="I50" i="169"/>
  <c r="H50" i="169"/>
  <c r="G50" i="169"/>
  <c r="N44" i="169"/>
  <c r="M44" i="169"/>
  <c r="L44" i="169"/>
  <c r="K44" i="169"/>
  <c r="J44" i="169"/>
  <c r="I44" i="169"/>
  <c r="H44" i="169"/>
  <c r="G44" i="169"/>
  <c r="N38" i="169"/>
  <c r="M38" i="169"/>
  <c r="L38" i="169"/>
  <c r="K38" i="169"/>
  <c r="J38" i="169"/>
  <c r="I38" i="169"/>
  <c r="H38" i="169"/>
  <c r="G38" i="169"/>
  <c r="N32" i="169"/>
  <c r="M32" i="169"/>
  <c r="L32" i="169"/>
  <c r="K32" i="169"/>
  <c r="J32" i="169"/>
  <c r="I32" i="169"/>
  <c r="H32" i="169"/>
  <c r="G32" i="169"/>
  <c r="N26" i="169"/>
  <c r="M26" i="169"/>
  <c r="L26" i="169"/>
  <c r="K26" i="169"/>
  <c r="J26" i="169"/>
  <c r="I26" i="169"/>
  <c r="H26" i="169"/>
  <c r="G26" i="169"/>
  <c r="N20" i="169"/>
  <c r="M20" i="169"/>
  <c r="L20" i="169"/>
  <c r="K20" i="169"/>
  <c r="J20" i="169"/>
  <c r="I20" i="169"/>
  <c r="H20" i="169"/>
  <c r="G20" i="169"/>
  <c r="N14" i="169"/>
  <c r="M14" i="169"/>
  <c r="L14" i="169"/>
  <c r="K14" i="169"/>
  <c r="J14" i="169"/>
  <c r="I14" i="169"/>
  <c r="H14" i="169"/>
  <c r="G14" i="169"/>
  <c r="Z56" i="168"/>
  <c r="Y56" i="168"/>
  <c r="X56" i="168"/>
  <c r="W56" i="168"/>
  <c r="V56" i="168"/>
  <c r="U56" i="168"/>
  <c r="T56" i="168"/>
  <c r="S56" i="168"/>
  <c r="R56" i="168"/>
  <c r="Q56" i="168"/>
  <c r="P56" i="168"/>
  <c r="O56" i="168"/>
  <c r="N56" i="168"/>
  <c r="M56" i="168"/>
  <c r="L56" i="168"/>
  <c r="K56" i="168"/>
  <c r="Z50" i="168"/>
  <c r="Y50" i="168"/>
  <c r="X50" i="168"/>
  <c r="W50" i="168"/>
  <c r="V50" i="168"/>
  <c r="U50" i="168"/>
  <c r="T50" i="168"/>
  <c r="S50" i="168"/>
  <c r="R50" i="168"/>
  <c r="Q50" i="168"/>
  <c r="P50" i="168"/>
  <c r="O50" i="168"/>
  <c r="N50" i="168"/>
  <c r="M50" i="168"/>
  <c r="L50" i="168"/>
  <c r="K50" i="168"/>
  <c r="Z44" i="168"/>
  <c r="Y44" i="168"/>
  <c r="X44" i="168"/>
  <c r="W44" i="168"/>
  <c r="V44" i="168"/>
  <c r="U44" i="168"/>
  <c r="T44" i="168"/>
  <c r="S44" i="168"/>
  <c r="R44" i="168"/>
  <c r="Q44" i="168"/>
  <c r="P44" i="168"/>
  <c r="O44" i="168"/>
  <c r="N44" i="168"/>
  <c r="M44" i="168"/>
  <c r="L44" i="168"/>
  <c r="K44" i="168"/>
  <c r="Z38" i="168"/>
  <c r="Y38" i="168"/>
  <c r="X38" i="168"/>
  <c r="W38" i="168"/>
  <c r="V38" i="168"/>
  <c r="U38" i="168"/>
  <c r="T38" i="168"/>
  <c r="S38" i="168"/>
  <c r="R38" i="168"/>
  <c r="Q38" i="168"/>
  <c r="P38" i="168"/>
  <c r="O38" i="168"/>
  <c r="N38" i="168"/>
  <c r="M38" i="168"/>
  <c r="L38" i="168"/>
  <c r="K38" i="168"/>
  <c r="Z32" i="168"/>
  <c r="Y32" i="168"/>
  <c r="X32" i="168"/>
  <c r="W32" i="168"/>
  <c r="V32" i="168"/>
  <c r="U32" i="168"/>
  <c r="T32" i="168"/>
  <c r="S32" i="168"/>
  <c r="R32" i="168"/>
  <c r="Q32" i="168"/>
  <c r="P32" i="168"/>
  <c r="O32" i="168"/>
  <c r="N32" i="168"/>
  <c r="M32" i="168"/>
  <c r="L32" i="168"/>
  <c r="K32" i="168"/>
  <c r="Z26" i="168"/>
  <c r="Y26" i="168"/>
  <c r="X26" i="168"/>
  <c r="W26" i="168"/>
  <c r="V26" i="168"/>
  <c r="U26" i="168"/>
  <c r="T26" i="168"/>
  <c r="S26" i="168"/>
  <c r="R26" i="168"/>
  <c r="Q26" i="168"/>
  <c r="P26" i="168"/>
  <c r="O26" i="168"/>
  <c r="N26" i="168"/>
  <c r="M26" i="168"/>
  <c r="L26" i="168"/>
  <c r="K26" i="168"/>
  <c r="Z20" i="168"/>
  <c r="Y20" i="168"/>
  <c r="X20" i="168"/>
  <c r="W20" i="168"/>
  <c r="V20" i="168"/>
  <c r="U20" i="168"/>
  <c r="T20" i="168"/>
  <c r="S20" i="168"/>
  <c r="R20" i="168"/>
  <c r="Q20" i="168"/>
  <c r="P20" i="168"/>
  <c r="O20" i="168"/>
  <c r="N20" i="168"/>
  <c r="M20" i="168"/>
  <c r="L20" i="168"/>
  <c r="K20" i="168"/>
  <c r="Z14" i="168"/>
  <c r="Y14" i="168"/>
  <c r="X14" i="168"/>
  <c r="W14" i="168"/>
  <c r="V14" i="168"/>
  <c r="U14" i="168"/>
  <c r="T14" i="168"/>
  <c r="S14" i="168"/>
  <c r="R14" i="168"/>
  <c r="Q14" i="168"/>
  <c r="P14" i="168"/>
  <c r="O14" i="168"/>
  <c r="N14" i="168"/>
  <c r="M14" i="168"/>
  <c r="L14" i="168"/>
  <c r="K14" i="168"/>
  <c r="J27" i="167"/>
  <c r="F27" i="167"/>
  <c r="J26" i="167"/>
  <c r="F26" i="167"/>
  <c r="J25" i="167"/>
  <c r="F25" i="167"/>
  <c r="J24" i="167"/>
  <c r="F24" i="167"/>
  <c r="J23" i="167"/>
  <c r="F23" i="167"/>
  <c r="J22" i="167"/>
  <c r="F22" i="167"/>
  <c r="J21" i="167"/>
  <c r="F21" i="167"/>
  <c r="J20" i="167"/>
  <c r="F20" i="167"/>
  <c r="J19" i="167"/>
  <c r="F19" i="167"/>
  <c r="J18" i="167"/>
  <c r="F18" i="167"/>
  <c r="J17" i="167"/>
  <c r="F17" i="167"/>
  <c r="J16" i="167"/>
  <c r="F16" i="167"/>
  <c r="J15" i="167"/>
  <c r="F15" i="167"/>
  <c r="J14" i="167"/>
  <c r="F14" i="167"/>
  <c r="J13" i="167"/>
  <c r="F13" i="167"/>
  <c r="J12" i="167"/>
  <c r="F12" i="167"/>
  <c r="J11" i="167"/>
  <c r="F11" i="167"/>
  <c r="J10" i="167"/>
  <c r="F10" i="167"/>
  <c r="J9" i="167"/>
  <c r="F9" i="167"/>
  <c r="J8" i="167"/>
  <c r="F8" i="167"/>
  <c r="H56" i="166"/>
  <c r="G56" i="166"/>
  <c r="F56" i="166"/>
  <c r="E56" i="166"/>
  <c r="D56" i="166"/>
  <c r="C56" i="166"/>
  <c r="H50" i="166"/>
  <c r="G50" i="166"/>
  <c r="F50" i="166"/>
  <c r="E50" i="166"/>
  <c r="C50" i="166"/>
  <c r="H44" i="166"/>
  <c r="G44" i="166"/>
  <c r="F44" i="166"/>
  <c r="E44" i="166"/>
  <c r="D44" i="166"/>
  <c r="C44" i="166"/>
  <c r="H38" i="166"/>
  <c r="G38" i="166"/>
  <c r="F38" i="166"/>
  <c r="E38" i="166"/>
  <c r="D38" i="166"/>
  <c r="C38" i="166"/>
  <c r="H32" i="166"/>
  <c r="G32" i="166"/>
  <c r="F32" i="166"/>
  <c r="E32" i="166"/>
  <c r="D32" i="166"/>
  <c r="C32" i="166"/>
  <c r="H26" i="166"/>
  <c r="G26" i="166"/>
  <c r="F26" i="166"/>
  <c r="E26" i="166"/>
  <c r="D26" i="166"/>
  <c r="C26" i="166"/>
  <c r="H20" i="166"/>
  <c r="G20" i="166"/>
  <c r="F20" i="166"/>
  <c r="E20" i="166"/>
  <c r="D20" i="166"/>
  <c r="C20" i="166"/>
  <c r="H14" i="166"/>
  <c r="G14" i="166"/>
  <c r="F14" i="166"/>
  <c r="E14" i="166"/>
  <c r="D14" i="166"/>
  <c r="C14" i="166"/>
  <c r="H114" i="165"/>
  <c r="H113" i="165"/>
  <c r="H112" i="165"/>
  <c r="H111" i="165"/>
  <c r="H110" i="165"/>
  <c r="H109" i="165"/>
  <c r="H108" i="165"/>
  <c r="H107" i="165"/>
  <c r="H86" i="165"/>
  <c r="H85" i="165"/>
  <c r="H84" i="165"/>
  <c r="H83" i="165"/>
  <c r="H82" i="165"/>
  <c r="H81" i="165"/>
  <c r="H80" i="165"/>
  <c r="H79" i="165"/>
  <c r="H58" i="165"/>
  <c r="H57" i="165"/>
  <c r="H56" i="165"/>
  <c r="H55" i="165"/>
  <c r="H54" i="165"/>
  <c r="H53" i="165"/>
  <c r="H52" i="165"/>
  <c r="H51" i="165"/>
  <c r="H30" i="165"/>
  <c r="H29" i="165"/>
  <c r="H28" i="165"/>
  <c r="H26" i="165"/>
  <c r="H25" i="165"/>
  <c r="H24" i="165"/>
  <c r="H23" i="165"/>
  <c r="H22" i="165"/>
  <c r="H21" i="165"/>
  <c r="H20" i="165"/>
  <c r="H19" i="165"/>
  <c r="H18" i="165"/>
  <c r="H17" i="165"/>
  <c r="H16" i="165"/>
  <c r="H15" i="165"/>
  <c r="H14" i="165"/>
  <c r="H12" i="165"/>
  <c r="H10" i="165"/>
  <c r="H9" i="165"/>
  <c r="H8" i="165"/>
  <c r="H7" i="165"/>
  <c r="N40" i="153"/>
  <c r="L40" i="153"/>
  <c r="F40" i="153"/>
  <c r="D40" i="153"/>
  <c r="N39" i="153"/>
  <c r="L39" i="153"/>
  <c r="F39" i="153"/>
  <c r="D39" i="153"/>
  <c r="N38" i="153"/>
  <c r="L38" i="153"/>
  <c r="F38" i="153"/>
  <c r="D38" i="153"/>
  <c r="N37" i="153"/>
  <c r="L37" i="153"/>
  <c r="F37" i="153"/>
  <c r="D37" i="153"/>
  <c r="N36" i="153"/>
  <c r="L36" i="153"/>
  <c r="F36" i="153"/>
  <c r="D36" i="153"/>
  <c r="N35" i="153"/>
  <c r="L35" i="153"/>
  <c r="F35" i="153"/>
  <c r="D35" i="153"/>
  <c r="N34" i="153"/>
  <c r="L34" i="153"/>
  <c r="F34" i="153"/>
  <c r="D34" i="153"/>
  <c r="N33" i="153"/>
  <c r="L33" i="153"/>
  <c r="F33" i="153"/>
  <c r="D33" i="153"/>
  <c r="N32" i="153"/>
  <c r="L32" i="153"/>
  <c r="F32" i="153"/>
  <c r="D32" i="153"/>
  <c r="N31" i="153"/>
  <c r="L31" i="153"/>
  <c r="F31" i="153"/>
  <c r="D31" i="153"/>
  <c r="N30" i="153"/>
  <c r="L30" i="153"/>
  <c r="F30" i="153"/>
  <c r="D30" i="153"/>
  <c r="N29" i="153"/>
  <c r="L29" i="153"/>
  <c r="F29" i="153"/>
  <c r="D29" i="153"/>
  <c r="N28" i="153"/>
  <c r="L28" i="153"/>
  <c r="F28" i="153"/>
  <c r="D28" i="153"/>
  <c r="N27" i="153"/>
  <c r="L27" i="153"/>
  <c r="F27" i="153"/>
  <c r="D27" i="153"/>
  <c r="N26" i="153"/>
  <c r="L26" i="153"/>
  <c r="F26" i="153"/>
  <c r="D26" i="153"/>
  <c r="N25" i="153"/>
  <c r="L25" i="153"/>
  <c r="F25" i="153"/>
  <c r="D25" i="153"/>
  <c r="N24" i="153"/>
  <c r="L24" i="153"/>
  <c r="F24" i="153"/>
  <c r="D24" i="153"/>
  <c r="N23" i="153"/>
  <c r="L23" i="153"/>
  <c r="F23" i="153"/>
  <c r="D23" i="153"/>
  <c r="N22" i="153"/>
  <c r="L22" i="153"/>
  <c r="F22" i="153"/>
  <c r="D22" i="153"/>
  <c r="N21" i="153"/>
  <c r="L21" i="153"/>
  <c r="F21" i="153"/>
  <c r="D21" i="153"/>
  <c r="N20" i="153"/>
  <c r="L20" i="153"/>
  <c r="F20" i="153"/>
  <c r="D20" i="153"/>
  <c r="N19" i="153"/>
  <c r="L19" i="153"/>
  <c r="F19" i="153"/>
  <c r="D19" i="153"/>
  <c r="N18" i="153"/>
  <c r="L18" i="153"/>
  <c r="F18" i="153"/>
  <c r="D18" i="153"/>
  <c r="N17" i="153"/>
  <c r="L17" i="153"/>
  <c r="F17" i="153"/>
  <c r="D17" i="153"/>
  <c r="N16" i="153"/>
  <c r="L16" i="153"/>
  <c r="F16" i="153"/>
  <c r="D16" i="153"/>
  <c r="N15" i="153"/>
  <c r="L15" i="153"/>
  <c r="F15" i="153"/>
  <c r="D15" i="153"/>
  <c r="N14" i="153"/>
  <c r="L14" i="153"/>
  <c r="F14" i="153"/>
  <c r="D14" i="153"/>
  <c r="N13" i="153"/>
  <c r="L13" i="153"/>
  <c r="F13" i="153"/>
  <c r="D13" i="153"/>
  <c r="N12" i="153"/>
  <c r="L12" i="153"/>
  <c r="F12" i="153"/>
  <c r="D12" i="153"/>
  <c r="N11" i="153"/>
  <c r="L11" i="153"/>
  <c r="F11" i="153"/>
  <c r="D11" i="153"/>
  <c r="N10" i="153"/>
  <c r="L10" i="153"/>
  <c r="F10" i="153"/>
  <c r="D10" i="153"/>
  <c r="N9" i="153"/>
  <c r="L9" i="153"/>
  <c r="F9" i="153"/>
  <c r="D9" i="153"/>
  <c r="E68" i="152"/>
  <c r="D68" i="152"/>
  <c r="C68" i="152"/>
  <c r="F62" i="152"/>
  <c r="E62" i="152"/>
  <c r="D62" i="152"/>
  <c r="C62" i="152"/>
  <c r="F56" i="152"/>
  <c r="E56" i="152"/>
  <c r="D56" i="152"/>
  <c r="C56" i="152"/>
  <c r="F50" i="152"/>
  <c r="E50" i="152"/>
  <c r="D50" i="152"/>
  <c r="C50" i="152"/>
  <c r="F44" i="152"/>
  <c r="E44" i="152"/>
  <c r="D44" i="152"/>
  <c r="C44" i="152"/>
  <c r="E38" i="152"/>
  <c r="D38" i="152"/>
  <c r="C38" i="152"/>
  <c r="F32" i="152"/>
  <c r="E32" i="152"/>
  <c r="D32" i="152"/>
  <c r="C32" i="152"/>
  <c r="F43" i="151"/>
  <c r="E43" i="151"/>
  <c r="D43" i="151"/>
  <c r="C43" i="151"/>
  <c r="F37" i="151"/>
  <c r="E37" i="151"/>
  <c r="D37" i="151"/>
  <c r="C37" i="151"/>
  <c r="F31" i="151"/>
  <c r="E31" i="151"/>
  <c r="D31" i="151"/>
  <c r="C31" i="151"/>
  <c r="F25" i="151"/>
  <c r="E25" i="151"/>
  <c r="D25" i="151"/>
  <c r="C25" i="151"/>
  <c r="F19" i="151"/>
  <c r="E19" i="151"/>
  <c r="D19" i="151"/>
  <c r="C19" i="151"/>
  <c r="F13" i="151"/>
  <c r="E13" i="151"/>
  <c r="D13" i="151"/>
  <c r="C13" i="151"/>
  <c r="F66" i="150"/>
  <c r="D66" i="150"/>
  <c r="C66" i="150"/>
  <c r="F60" i="150"/>
  <c r="E60" i="150"/>
  <c r="D60" i="150"/>
  <c r="C60" i="150"/>
  <c r="F54" i="150"/>
  <c r="E54" i="150"/>
  <c r="D54" i="150"/>
  <c r="C54" i="150"/>
  <c r="F48" i="150"/>
  <c r="E48" i="150"/>
  <c r="D48" i="150"/>
  <c r="C48" i="150"/>
  <c r="F42" i="150"/>
  <c r="E42" i="150"/>
  <c r="D42" i="150"/>
  <c r="C42" i="150"/>
  <c r="F36" i="150"/>
  <c r="E36" i="150"/>
  <c r="D36" i="150"/>
  <c r="C36" i="150"/>
  <c r="F30" i="150"/>
  <c r="E30" i="150"/>
  <c r="D30" i="150"/>
  <c r="C30" i="150"/>
  <c r="G84" i="149"/>
  <c r="F84" i="149"/>
  <c r="E84" i="149"/>
  <c r="D84" i="149"/>
  <c r="C84" i="149"/>
  <c r="G78" i="149"/>
  <c r="F78" i="149"/>
  <c r="E78" i="149"/>
  <c r="D78" i="149"/>
  <c r="C78" i="149"/>
  <c r="G72" i="149"/>
  <c r="F72" i="149"/>
  <c r="E72" i="149"/>
  <c r="D72" i="149"/>
  <c r="C72" i="149"/>
  <c r="G66" i="149"/>
  <c r="F66" i="149"/>
  <c r="E66" i="149"/>
  <c r="D66" i="149"/>
  <c r="C66" i="149"/>
  <c r="G60" i="149"/>
  <c r="F60" i="149"/>
  <c r="E60" i="149"/>
  <c r="D60" i="149"/>
  <c r="C60" i="149"/>
  <c r="G54" i="149"/>
  <c r="F54" i="149"/>
  <c r="E54" i="149"/>
  <c r="D54" i="149"/>
  <c r="C54" i="149"/>
  <c r="F42" i="149"/>
  <c r="E42" i="149"/>
  <c r="D42" i="149"/>
  <c r="C42" i="149"/>
  <c r="F36" i="149"/>
  <c r="E36" i="149"/>
  <c r="D36" i="149"/>
  <c r="C36" i="149"/>
  <c r="F30" i="149"/>
  <c r="E30" i="149"/>
  <c r="D30" i="149"/>
  <c r="C30" i="149"/>
  <c r="F24" i="149"/>
  <c r="E24" i="149"/>
  <c r="D24" i="149"/>
  <c r="C24" i="149"/>
  <c r="F18" i="149"/>
  <c r="E18" i="149"/>
  <c r="D18" i="149"/>
  <c r="C18" i="149"/>
  <c r="F12" i="149"/>
  <c r="E12" i="149"/>
  <c r="D12" i="149"/>
  <c r="C12" i="149"/>
  <c r="J65" i="148"/>
  <c r="I65" i="148"/>
  <c r="H65" i="148"/>
  <c r="G65" i="148"/>
  <c r="F65" i="148"/>
  <c r="E65" i="148"/>
  <c r="D65" i="148"/>
  <c r="C65" i="148"/>
  <c r="J59" i="148"/>
  <c r="I59" i="148"/>
  <c r="H59" i="148"/>
  <c r="G59" i="148"/>
  <c r="F59" i="148"/>
  <c r="E59" i="148"/>
  <c r="D59" i="148"/>
  <c r="C59" i="148"/>
  <c r="J53" i="148"/>
  <c r="I53" i="148"/>
  <c r="H53" i="148"/>
  <c r="G53" i="148"/>
  <c r="F53" i="148"/>
  <c r="E53" i="148"/>
  <c r="D53" i="148"/>
  <c r="C53" i="148"/>
  <c r="J47" i="148"/>
  <c r="I47" i="148"/>
  <c r="H47" i="148"/>
  <c r="G47" i="148"/>
  <c r="F47" i="148"/>
  <c r="E47" i="148"/>
  <c r="D47" i="148"/>
  <c r="C47" i="148"/>
  <c r="J41" i="148"/>
  <c r="I41" i="148"/>
  <c r="H41" i="148"/>
  <c r="G41" i="148"/>
  <c r="F41" i="148"/>
  <c r="E41" i="148"/>
  <c r="D41" i="148"/>
  <c r="C41" i="148"/>
  <c r="J35" i="148"/>
  <c r="I35" i="148"/>
  <c r="H35" i="148"/>
  <c r="G35" i="148"/>
  <c r="F35" i="148"/>
  <c r="E35" i="148"/>
  <c r="D35" i="148"/>
  <c r="C35" i="148"/>
  <c r="J29" i="148"/>
  <c r="I29" i="148"/>
  <c r="H29" i="148"/>
  <c r="G29" i="148"/>
  <c r="F29" i="148"/>
  <c r="E29" i="148"/>
  <c r="D29" i="148"/>
  <c r="C29" i="148"/>
  <c r="S25" i="148"/>
  <c r="J43" i="147"/>
  <c r="I43" i="147"/>
  <c r="H43" i="147"/>
  <c r="G43" i="147"/>
  <c r="F43" i="147"/>
  <c r="E43" i="147"/>
  <c r="D43" i="147"/>
  <c r="C43" i="147"/>
  <c r="J37" i="147"/>
  <c r="I37" i="147"/>
  <c r="H37" i="147"/>
  <c r="G37" i="147"/>
  <c r="F37" i="147"/>
  <c r="E37" i="147"/>
  <c r="D37" i="147"/>
  <c r="C37" i="147"/>
  <c r="J31" i="147"/>
  <c r="I31" i="147"/>
  <c r="H31" i="147"/>
  <c r="G31" i="147"/>
  <c r="F31" i="147"/>
  <c r="E31" i="147"/>
  <c r="D31" i="147"/>
  <c r="C31" i="147"/>
  <c r="J25" i="147"/>
  <c r="I25" i="147"/>
  <c r="H25" i="147"/>
  <c r="G25" i="147"/>
  <c r="F25" i="147"/>
  <c r="E25" i="147"/>
  <c r="D25" i="147"/>
  <c r="C25" i="147"/>
  <c r="J19" i="147"/>
  <c r="I19" i="147"/>
  <c r="H19" i="147"/>
  <c r="G19" i="147"/>
  <c r="F19" i="147"/>
  <c r="E19" i="147"/>
  <c r="D19" i="147"/>
  <c r="C19" i="147"/>
  <c r="J13" i="147"/>
  <c r="I13" i="147"/>
  <c r="H13" i="147"/>
  <c r="G13" i="147"/>
  <c r="F13" i="147"/>
  <c r="E13" i="147"/>
  <c r="D13" i="147"/>
  <c r="C13" i="147"/>
  <c r="D70" i="144"/>
  <c r="C70" i="144"/>
  <c r="D64" i="144"/>
  <c r="C64" i="144"/>
  <c r="D58" i="144"/>
  <c r="C58" i="144"/>
  <c r="D52" i="144"/>
  <c r="C52" i="144"/>
  <c r="D46" i="144"/>
  <c r="C46" i="144"/>
  <c r="D40" i="144"/>
  <c r="C40" i="144"/>
  <c r="D34" i="144"/>
  <c r="C34" i="144"/>
  <c r="D28" i="144"/>
  <c r="C28" i="144"/>
  <c r="H14" i="143"/>
  <c r="F14" i="143"/>
  <c r="D14" i="143"/>
  <c r="B14" i="143"/>
  <c r="I18" i="141"/>
  <c r="E18" i="141"/>
  <c r="I17" i="141"/>
  <c r="E17" i="141"/>
  <c r="I16" i="141"/>
  <c r="E16" i="141"/>
  <c r="I15" i="141"/>
  <c r="E15" i="141"/>
  <c r="I14" i="141"/>
  <c r="E14" i="141"/>
  <c r="I13" i="141"/>
  <c r="E13" i="141"/>
  <c r="I12" i="141"/>
  <c r="E12" i="141"/>
  <c r="I11" i="141"/>
  <c r="E11" i="141"/>
  <c r="I10" i="141"/>
  <c r="E10" i="141"/>
  <c r="I9" i="141"/>
  <c r="E9" i="141"/>
  <c r="H61" i="140"/>
  <c r="G61" i="140"/>
  <c r="F61" i="140"/>
  <c r="E61" i="140"/>
  <c r="D61" i="140"/>
  <c r="C61" i="140"/>
  <c r="H55" i="140"/>
  <c r="G55" i="140"/>
  <c r="F55" i="140"/>
  <c r="E55" i="140"/>
  <c r="D55" i="140"/>
  <c r="C55" i="140"/>
  <c r="H43" i="140"/>
  <c r="G43" i="140"/>
  <c r="F43" i="140"/>
  <c r="E43" i="140"/>
  <c r="D43" i="140"/>
  <c r="C43" i="140"/>
  <c r="H37" i="140"/>
  <c r="G37" i="140"/>
  <c r="F37" i="140"/>
  <c r="E37" i="140"/>
  <c r="D37" i="140"/>
  <c r="C37" i="140"/>
  <c r="H31" i="140"/>
  <c r="G31" i="140"/>
  <c r="F31" i="140"/>
  <c r="E31" i="140"/>
  <c r="D31" i="140"/>
  <c r="C31" i="140"/>
  <c r="H25" i="140"/>
  <c r="G25" i="140"/>
  <c r="F25" i="140"/>
  <c r="E25" i="140"/>
  <c r="D25" i="140"/>
  <c r="C25" i="140"/>
  <c r="H19" i="140"/>
  <c r="G19" i="140"/>
  <c r="F19" i="140"/>
  <c r="E19" i="140"/>
  <c r="D19" i="140"/>
  <c r="C19" i="140"/>
  <c r="H13" i="140"/>
  <c r="G13" i="140"/>
  <c r="F13" i="140"/>
  <c r="E13" i="140"/>
  <c r="D13" i="140"/>
  <c r="C13" i="140"/>
  <c r="H169" i="139"/>
  <c r="G169" i="139"/>
  <c r="F169" i="139"/>
  <c r="E169" i="139"/>
  <c r="D169" i="139"/>
  <c r="C169" i="139"/>
  <c r="C164" i="139"/>
  <c r="H163" i="139"/>
  <c r="G163" i="139"/>
  <c r="F163" i="139"/>
  <c r="E163" i="139"/>
  <c r="D163" i="139"/>
  <c r="C163" i="139"/>
  <c r="H157" i="139"/>
  <c r="G157" i="139"/>
  <c r="F157" i="139"/>
  <c r="E157" i="139"/>
  <c r="D157" i="139"/>
  <c r="C157" i="139"/>
  <c r="H151" i="139"/>
  <c r="G151" i="139"/>
  <c r="F151" i="139"/>
  <c r="E151" i="139"/>
  <c r="D151" i="139"/>
  <c r="C151" i="139"/>
  <c r="H145" i="139"/>
  <c r="G145" i="139"/>
  <c r="F145" i="139"/>
  <c r="E145" i="139"/>
  <c r="D145" i="139"/>
  <c r="C145" i="139"/>
  <c r="H139" i="139"/>
  <c r="G139" i="139"/>
  <c r="F139" i="139"/>
  <c r="E139" i="139"/>
  <c r="D139" i="139"/>
  <c r="C139" i="139"/>
  <c r="H85" i="139"/>
  <c r="G85" i="139"/>
  <c r="F85" i="139"/>
  <c r="E85" i="139"/>
  <c r="D85" i="139"/>
  <c r="C85" i="139"/>
  <c r="H79" i="139"/>
  <c r="G79" i="139"/>
  <c r="F79" i="139"/>
  <c r="E79" i="139"/>
  <c r="D79" i="139"/>
  <c r="C79" i="139"/>
  <c r="H73" i="139"/>
  <c r="G73" i="139"/>
  <c r="F73" i="139"/>
  <c r="E73" i="139"/>
  <c r="D73" i="139"/>
  <c r="C73" i="139"/>
  <c r="H67" i="139"/>
  <c r="G67" i="139"/>
  <c r="F67" i="139"/>
  <c r="E67" i="139"/>
  <c r="D67" i="139"/>
  <c r="C67" i="139"/>
  <c r="H61" i="139"/>
  <c r="G61" i="139"/>
  <c r="F61" i="139"/>
  <c r="E61" i="139"/>
  <c r="D61" i="139"/>
  <c r="C61" i="139"/>
  <c r="H55" i="139"/>
  <c r="G55" i="139"/>
  <c r="F55" i="139"/>
  <c r="E55" i="139"/>
  <c r="D55" i="139"/>
  <c r="C55" i="139"/>
  <c r="H96" i="138"/>
  <c r="G96" i="138"/>
  <c r="F96" i="138"/>
  <c r="E96" i="138"/>
  <c r="D96" i="138"/>
  <c r="C96" i="138"/>
  <c r="H90" i="138"/>
  <c r="G90" i="138"/>
  <c r="F90" i="138"/>
  <c r="E90" i="138"/>
  <c r="D90" i="138"/>
  <c r="C90" i="138"/>
  <c r="H84" i="138"/>
  <c r="G84" i="138"/>
  <c r="F84" i="138"/>
  <c r="E84" i="138"/>
  <c r="D84" i="138"/>
  <c r="C84" i="138"/>
  <c r="H78" i="138"/>
  <c r="G78" i="138"/>
  <c r="F78" i="138"/>
  <c r="E78" i="138"/>
  <c r="D78" i="138"/>
  <c r="C78" i="138"/>
  <c r="H72" i="138"/>
  <c r="G72" i="138"/>
  <c r="F72" i="138"/>
  <c r="E72" i="138"/>
  <c r="D72" i="138"/>
  <c r="C72" i="138"/>
  <c r="H66" i="138"/>
  <c r="G66" i="138"/>
  <c r="F66" i="138"/>
  <c r="E66" i="138"/>
  <c r="D66" i="138"/>
  <c r="C66" i="138"/>
  <c r="H60" i="138"/>
  <c r="G60" i="138"/>
  <c r="F60" i="138"/>
  <c r="E60" i="138"/>
  <c r="D60" i="138"/>
  <c r="C60" i="138"/>
  <c r="H54" i="138"/>
  <c r="G54" i="138"/>
  <c r="F54" i="138"/>
  <c r="E54" i="138"/>
  <c r="D54" i="138"/>
  <c r="C54" i="138"/>
  <c r="H43" i="138"/>
  <c r="G43" i="138"/>
  <c r="F43" i="138"/>
  <c r="E43" i="138"/>
  <c r="D43" i="138"/>
  <c r="C43" i="138"/>
  <c r="D38" i="138"/>
  <c r="H37" i="138"/>
  <c r="G37" i="138"/>
  <c r="F37" i="138"/>
  <c r="E37" i="138"/>
  <c r="D37" i="138"/>
  <c r="C37" i="138"/>
  <c r="H31" i="138"/>
  <c r="G31" i="138"/>
  <c r="F31" i="138"/>
  <c r="E31" i="138"/>
  <c r="D31" i="138"/>
  <c r="C31" i="138"/>
  <c r="H25" i="138"/>
  <c r="G25" i="138"/>
  <c r="F25" i="138"/>
  <c r="E25" i="138"/>
  <c r="D25" i="138"/>
  <c r="C25" i="138"/>
  <c r="H19" i="138"/>
  <c r="G19" i="138"/>
  <c r="F19" i="138"/>
  <c r="E19" i="138"/>
  <c r="D19" i="138"/>
  <c r="C19" i="138"/>
  <c r="H13" i="138"/>
  <c r="G13" i="138"/>
  <c r="F13" i="138"/>
  <c r="E13" i="138"/>
  <c r="D13" i="138"/>
  <c r="C13" i="138"/>
  <c r="G40" i="137"/>
  <c r="G39" i="137"/>
  <c r="G38" i="137"/>
  <c r="G37" i="137"/>
  <c r="G36" i="137"/>
  <c r="G35" i="137"/>
  <c r="G30" i="137"/>
  <c r="G29" i="137"/>
  <c r="G28" i="137"/>
  <c r="G27" i="137"/>
  <c r="G26" i="137"/>
  <c r="G25" i="137"/>
  <c r="G16" i="122"/>
  <c r="H13" i="134"/>
  <c r="G13" i="134"/>
  <c r="F13" i="134"/>
  <c r="E13" i="134"/>
  <c r="D13" i="134"/>
  <c r="C13" i="134"/>
  <c r="I24" i="133"/>
  <c r="H24" i="133"/>
  <c r="G24" i="133"/>
  <c r="F24" i="133"/>
  <c r="E24" i="133"/>
  <c r="D24" i="133"/>
  <c r="C24" i="133"/>
  <c r="H13" i="133"/>
  <c r="G13" i="133"/>
  <c r="F13" i="133"/>
  <c r="E13" i="133"/>
  <c r="D13" i="133"/>
  <c r="C13" i="133"/>
  <c r="L13" i="132"/>
  <c r="K13" i="132"/>
  <c r="J13" i="132"/>
  <c r="I13" i="132"/>
  <c r="H13" i="132"/>
  <c r="G13" i="132"/>
  <c r="F13" i="132"/>
  <c r="E13" i="132"/>
  <c r="D13" i="132"/>
  <c r="C13" i="132"/>
  <c r="H55" i="131"/>
  <c r="G55" i="131"/>
  <c r="F55" i="131"/>
  <c r="E55" i="131"/>
  <c r="D55" i="131"/>
  <c r="C55" i="131"/>
  <c r="H49" i="131"/>
  <c r="G49" i="131"/>
  <c r="F49" i="131"/>
  <c r="E49" i="131"/>
  <c r="D49" i="131"/>
  <c r="C49" i="131"/>
  <c r="H43" i="131"/>
  <c r="G43" i="131"/>
  <c r="F43" i="131"/>
  <c r="E43" i="131"/>
  <c r="D43" i="131"/>
  <c r="C43" i="131"/>
  <c r="H37" i="131"/>
  <c r="G37" i="131"/>
  <c r="F37" i="131"/>
  <c r="E37" i="131"/>
  <c r="D37" i="131"/>
  <c r="C37" i="131"/>
  <c r="H31" i="131"/>
  <c r="G31" i="131"/>
  <c r="F31" i="131"/>
  <c r="E31" i="131"/>
  <c r="D31" i="131"/>
  <c r="C31" i="131"/>
  <c r="H25" i="131"/>
  <c r="G25" i="131"/>
  <c r="F25" i="131"/>
  <c r="E25" i="131"/>
  <c r="D25" i="131"/>
  <c r="C25" i="131"/>
  <c r="H19" i="131"/>
  <c r="G19" i="131"/>
  <c r="F19" i="131"/>
  <c r="E19" i="131"/>
  <c r="D19" i="131"/>
  <c r="C19" i="131"/>
  <c r="H13" i="131"/>
  <c r="G13" i="131"/>
  <c r="F13" i="131"/>
  <c r="E13" i="131"/>
  <c r="D13" i="131"/>
  <c r="C13" i="131"/>
  <c r="H55" i="130"/>
  <c r="G55" i="130"/>
  <c r="F55" i="130"/>
  <c r="E55" i="130"/>
  <c r="D55" i="130"/>
  <c r="C55" i="130"/>
  <c r="H49" i="130"/>
  <c r="G49" i="130"/>
  <c r="F49" i="130"/>
  <c r="E49" i="130"/>
  <c r="D49" i="130"/>
  <c r="C49" i="130"/>
  <c r="H43" i="130"/>
  <c r="G43" i="130"/>
  <c r="F43" i="130"/>
  <c r="E43" i="130"/>
  <c r="D43" i="130"/>
  <c r="C43" i="130"/>
  <c r="H37" i="130"/>
  <c r="G37" i="130"/>
  <c r="F37" i="130"/>
  <c r="E37" i="130"/>
  <c r="D37" i="130"/>
  <c r="C37" i="130"/>
  <c r="H31" i="130"/>
  <c r="G31" i="130"/>
  <c r="F31" i="130"/>
  <c r="E31" i="130"/>
  <c r="D31" i="130"/>
  <c r="C31" i="130"/>
  <c r="H25" i="130"/>
  <c r="G25" i="130"/>
  <c r="F25" i="130"/>
  <c r="E25" i="130"/>
  <c r="D25" i="130"/>
  <c r="C25" i="130"/>
  <c r="H19" i="130"/>
  <c r="G19" i="130"/>
  <c r="F19" i="130"/>
  <c r="E19" i="130"/>
  <c r="D19" i="130"/>
  <c r="C19" i="130"/>
  <c r="H13" i="130"/>
  <c r="G13" i="130"/>
  <c r="F13" i="130"/>
  <c r="E13" i="130"/>
  <c r="D13" i="130"/>
  <c r="C13" i="130"/>
  <c r="I98" i="129"/>
  <c r="H98" i="129"/>
  <c r="G98" i="129"/>
  <c r="F98" i="129"/>
  <c r="E98" i="129"/>
  <c r="D98" i="129"/>
  <c r="C98" i="129"/>
  <c r="I93" i="129"/>
  <c r="H93" i="129"/>
  <c r="G93" i="129"/>
  <c r="F93" i="129"/>
  <c r="E93" i="129"/>
  <c r="D93" i="129"/>
  <c r="C93" i="129"/>
  <c r="I88" i="129"/>
  <c r="H88" i="129"/>
  <c r="G88" i="129"/>
  <c r="F88" i="129"/>
  <c r="E88" i="129"/>
  <c r="D88" i="129"/>
  <c r="C88" i="129"/>
  <c r="I83" i="129"/>
  <c r="H83" i="129"/>
  <c r="G83" i="129"/>
  <c r="F83" i="129"/>
  <c r="E83" i="129"/>
  <c r="D83" i="129"/>
  <c r="C83" i="129"/>
  <c r="I78" i="129"/>
  <c r="H78" i="129"/>
  <c r="G78" i="129"/>
  <c r="F78" i="129"/>
  <c r="E78" i="129"/>
  <c r="D78" i="129"/>
  <c r="C78" i="129"/>
  <c r="I73" i="129"/>
  <c r="H73" i="129"/>
  <c r="G73" i="129"/>
  <c r="F73" i="129"/>
  <c r="E73" i="129"/>
  <c r="D73" i="129"/>
  <c r="C73" i="129"/>
  <c r="I68" i="129"/>
  <c r="H68" i="129"/>
  <c r="G68" i="129"/>
  <c r="F68" i="129"/>
  <c r="E68" i="129"/>
  <c r="D68" i="129"/>
  <c r="C68" i="129"/>
  <c r="H55" i="129"/>
  <c r="G55" i="129"/>
  <c r="F55" i="129"/>
  <c r="E55" i="129"/>
  <c r="D55" i="129"/>
  <c r="C55" i="129"/>
  <c r="H49" i="129"/>
  <c r="G49" i="129"/>
  <c r="F49" i="129"/>
  <c r="E49" i="129"/>
  <c r="D49" i="129"/>
  <c r="C49" i="129"/>
  <c r="H43" i="129"/>
  <c r="G43" i="129"/>
  <c r="F43" i="129"/>
  <c r="E43" i="129"/>
  <c r="D43" i="129"/>
  <c r="C43" i="129"/>
  <c r="H37" i="129"/>
  <c r="G37" i="129"/>
  <c r="F37" i="129"/>
  <c r="E37" i="129"/>
  <c r="D37" i="129"/>
  <c r="C37" i="129"/>
  <c r="H31" i="129"/>
  <c r="G31" i="129"/>
  <c r="F31" i="129"/>
  <c r="E31" i="129"/>
  <c r="D31" i="129"/>
  <c r="C31" i="129"/>
  <c r="H25" i="129"/>
  <c r="G25" i="129"/>
  <c r="F25" i="129"/>
  <c r="E25" i="129"/>
  <c r="D25" i="129"/>
  <c r="C25" i="129"/>
  <c r="H19" i="129"/>
  <c r="G19" i="129"/>
  <c r="F19" i="129"/>
  <c r="E19" i="129"/>
  <c r="D19" i="129"/>
  <c r="C19" i="129"/>
  <c r="H13" i="129"/>
  <c r="G13" i="129"/>
  <c r="F13" i="129"/>
  <c r="E13" i="129"/>
  <c r="D13" i="129"/>
  <c r="C13" i="129"/>
  <c r="I98" i="128"/>
  <c r="H98" i="128"/>
  <c r="G98" i="128"/>
  <c r="F98" i="128"/>
  <c r="E98" i="128"/>
  <c r="D98" i="128"/>
  <c r="C98" i="128"/>
  <c r="I93" i="128"/>
  <c r="H93" i="128"/>
  <c r="G93" i="128"/>
  <c r="F93" i="128"/>
  <c r="E93" i="128"/>
  <c r="D93" i="128"/>
  <c r="C93" i="128"/>
  <c r="I88" i="128"/>
  <c r="H88" i="128"/>
  <c r="G88" i="128"/>
  <c r="F88" i="128"/>
  <c r="E88" i="128"/>
  <c r="D88" i="128"/>
  <c r="C88" i="128"/>
  <c r="I83" i="128"/>
  <c r="H83" i="128"/>
  <c r="G83" i="128"/>
  <c r="F83" i="128"/>
  <c r="E83" i="128"/>
  <c r="D83" i="128"/>
  <c r="C83" i="128"/>
  <c r="I78" i="128"/>
  <c r="H78" i="128"/>
  <c r="G78" i="128"/>
  <c r="F78" i="128"/>
  <c r="E78" i="128"/>
  <c r="D78" i="128"/>
  <c r="C78" i="128"/>
  <c r="I73" i="128"/>
  <c r="H73" i="128"/>
  <c r="G73" i="128"/>
  <c r="F73" i="128"/>
  <c r="E73" i="128"/>
  <c r="D73" i="128"/>
  <c r="C73" i="128"/>
  <c r="I68" i="128"/>
  <c r="H68" i="128"/>
  <c r="G68" i="128"/>
  <c r="F68" i="128"/>
  <c r="E68" i="128"/>
  <c r="D68" i="128"/>
  <c r="C68" i="128"/>
  <c r="H55" i="128"/>
  <c r="G55" i="128"/>
  <c r="F55" i="128"/>
  <c r="E55" i="128"/>
  <c r="D55" i="128"/>
  <c r="C55" i="128"/>
  <c r="H49" i="128"/>
  <c r="G49" i="128"/>
  <c r="F49" i="128"/>
  <c r="E49" i="128"/>
  <c r="D49" i="128"/>
  <c r="C49" i="128"/>
  <c r="H43" i="128"/>
  <c r="G43" i="128"/>
  <c r="F43" i="128"/>
  <c r="E43" i="128"/>
  <c r="D43" i="128"/>
  <c r="C43" i="128"/>
  <c r="H37" i="128"/>
  <c r="G37" i="128"/>
  <c r="F37" i="128"/>
  <c r="E37" i="128"/>
  <c r="D37" i="128"/>
  <c r="C37" i="128"/>
  <c r="H31" i="128"/>
  <c r="G31" i="128"/>
  <c r="F31" i="128"/>
  <c r="E31" i="128"/>
  <c r="D31" i="128"/>
  <c r="C31" i="128"/>
  <c r="H25" i="128"/>
  <c r="G25" i="128"/>
  <c r="F25" i="128"/>
  <c r="E25" i="128"/>
  <c r="D25" i="128"/>
  <c r="C25" i="128"/>
  <c r="H19" i="128"/>
  <c r="G19" i="128"/>
  <c r="F19" i="128"/>
  <c r="E19" i="128"/>
  <c r="D19" i="128"/>
  <c r="C19" i="128"/>
  <c r="J13" i="128"/>
  <c r="H13" i="128"/>
  <c r="G13" i="128"/>
  <c r="F13" i="128"/>
  <c r="E13" i="128"/>
  <c r="D13" i="128"/>
  <c r="C13" i="128"/>
  <c r="L55" i="127"/>
  <c r="K55" i="127"/>
  <c r="J55" i="127"/>
  <c r="I55" i="127"/>
  <c r="H55" i="127"/>
  <c r="G55" i="127"/>
  <c r="F55" i="127"/>
  <c r="E55" i="127"/>
  <c r="D55" i="127"/>
  <c r="C55" i="127"/>
  <c r="L49" i="127"/>
  <c r="K49" i="127"/>
  <c r="J49" i="127"/>
  <c r="I49" i="127"/>
  <c r="H49" i="127"/>
  <c r="G49" i="127"/>
  <c r="F49" i="127"/>
  <c r="E49" i="127"/>
  <c r="D49" i="127"/>
  <c r="C49" i="127"/>
  <c r="L43" i="127"/>
  <c r="K43" i="127"/>
  <c r="J43" i="127"/>
  <c r="I43" i="127"/>
  <c r="H43" i="127"/>
  <c r="G43" i="127"/>
  <c r="F43" i="127"/>
  <c r="E43" i="127"/>
  <c r="D43" i="127"/>
  <c r="C43" i="127"/>
  <c r="L37" i="127"/>
  <c r="K37" i="127"/>
  <c r="J37" i="127"/>
  <c r="I37" i="127"/>
  <c r="H37" i="127"/>
  <c r="G37" i="127"/>
  <c r="F37" i="127"/>
  <c r="E37" i="127"/>
  <c r="D37" i="127"/>
  <c r="C37" i="127"/>
  <c r="L31" i="127"/>
  <c r="K31" i="127"/>
  <c r="J31" i="127"/>
  <c r="I31" i="127"/>
  <c r="H31" i="127"/>
  <c r="G31" i="127"/>
  <c r="F31" i="127"/>
  <c r="E31" i="127"/>
  <c r="D31" i="127"/>
  <c r="C31" i="127"/>
  <c r="L25" i="127"/>
  <c r="K25" i="127"/>
  <c r="J25" i="127"/>
  <c r="I25" i="127"/>
  <c r="H25" i="127"/>
  <c r="G25" i="127"/>
  <c r="F25" i="127"/>
  <c r="E25" i="127"/>
  <c r="D25" i="127"/>
  <c r="C25" i="127"/>
  <c r="L19" i="127"/>
  <c r="K19" i="127"/>
  <c r="J19" i="127"/>
  <c r="I19" i="127"/>
  <c r="H19" i="127"/>
  <c r="G19" i="127"/>
  <c r="F19" i="127"/>
  <c r="E19" i="127"/>
  <c r="D19" i="127"/>
  <c r="C19" i="127"/>
  <c r="L13" i="127"/>
  <c r="K13" i="127"/>
  <c r="J13" i="127"/>
  <c r="I13" i="127"/>
  <c r="H13" i="127"/>
  <c r="G13" i="127"/>
  <c r="F13" i="127"/>
  <c r="E13" i="127"/>
  <c r="D13" i="127"/>
  <c r="C13" i="127"/>
  <c r="D54" i="126"/>
  <c r="C54" i="126"/>
  <c r="D48" i="126"/>
  <c r="C48" i="126"/>
  <c r="D42" i="126"/>
  <c r="C42" i="126"/>
  <c r="D36" i="126"/>
  <c r="C36" i="126"/>
  <c r="D30" i="126"/>
  <c r="C30" i="126"/>
  <c r="D24" i="126"/>
  <c r="C24" i="126"/>
  <c r="D18" i="126"/>
  <c r="C18" i="126"/>
  <c r="D12" i="126"/>
  <c r="C12" i="126"/>
  <c r="L34" i="125"/>
  <c r="K34" i="125"/>
  <c r="J34" i="125"/>
  <c r="I34" i="125"/>
  <c r="H34" i="125"/>
  <c r="G34" i="125"/>
  <c r="F34" i="125"/>
  <c r="E34" i="125"/>
  <c r="D34" i="125"/>
  <c r="C34" i="125"/>
  <c r="L33" i="125"/>
  <c r="K33" i="125"/>
  <c r="J33" i="125"/>
  <c r="I33" i="125"/>
  <c r="H33" i="125"/>
  <c r="G33" i="125"/>
  <c r="F33" i="125"/>
  <c r="E33" i="125"/>
  <c r="D33" i="125"/>
  <c r="C33" i="125"/>
  <c r="L32" i="125"/>
  <c r="K32" i="125"/>
  <c r="J32" i="125"/>
  <c r="I32" i="125"/>
  <c r="H32" i="125"/>
  <c r="G32" i="125"/>
  <c r="F32" i="125"/>
  <c r="E32" i="125"/>
  <c r="D32" i="125"/>
  <c r="C32" i="125"/>
  <c r="L27" i="125"/>
  <c r="K27" i="125"/>
  <c r="J27" i="125"/>
  <c r="I27" i="125"/>
  <c r="H27" i="125"/>
  <c r="G27" i="125"/>
  <c r="F27" i="125"/>
  <c r="E27" i="125"/>
  <c r="D27" i="125"/>
  <c r="C27" i="125"/>
  <c r="L22" i="125"/>
  <c r="K22" i="125"/>
  <c r="J22" i="125"/>
  <c r="I22" i="125"/>
  <c r="H22" i="125"/>
  <c r="G22" i="125"/>
  <c r="F22" i="125"/>
  <c r="E22" i="125"/>
  <c r="D22" i="125"/>
  <c r="C22" i="125"/>
  <c r="L17" i="125"/>
  <c r="K17" i="125"/>
  <c r="J17" i="125"/>
  <c r="I17" i="125"/>
  <c r="H17" i="125"/>
  <c r="G17" i="125"/>
  <c r="F17" i="125"/>
  <c r="E17" i="125"/>
  <c r="D17" i="125"/>
  <c r="C17" i="125"/>
  <c r="L12" i="125"/>
  <c r="K12" i="125"/>
  <c r="J12" i="125"/>
  <c r="I12" i="125"/>
  <c r="H12" i="125"/>
  <c r="G12" i="125"/>
  <c r="F12" i="125"/>
  <c r="E12" i="125"/>
  <c r="D12" i="125"/>
  <c r="C12" i="125"/>
  <c r="L55" i="124"/>
  <c r="K55" i="124"/>
  <c r="J55" i="124"/>
  <c r="I55" i="124"/>
  <c r="H55" i="124"/>
  <c r="G55" i="124"/>
  <c r="F55" i="124"/>
  <c r="E55" i="124"/>
  <c r="D55" i="124"/>
  <c r="C55" i="124"/>
  <c r="L49" i="124"/>
  <c r="K49" i="124"/>
  <c r="J49" i="124"/>
  <c r="I49" i="124"/>
  <c r="H49" i="124"/>
  <c r="G49" i="124"/>
  <c r="F49" i="124"/>
  <c r="E49" i="124"/>
  <c r="D49" i="124"/>
  <c r="C49" i="124"/>
  <c r="L43" i="124"/>
  <c r="K43" i="124"/>
  <c r="J43" i="124"/>
  <c r="I43" i="124"/>
  <c r="H43" i="124"/>
  <c r="G43" i="124"/>
  <c r="F43" i="124"/>
  <c r="E43" i="124"/>
  <c r="D43" i="124"/>
  <c r="C43" i="124"/>
  <c r="L37" i="124"/>
  <c r="K37" i="124"/>
  <c r="J37" i="124"/>
  <c r="I37" i="124"/>
  <c r="H37" i="124"/>
  <c r="G37" i="124"/>
  <c r="F37" i="124"/>
  <c r="E37" i="124"/>
  <c r="D37" i="124"/>
  <c r="C37" i="124"/>
  <c r="L31" i="124"/>
  <c r="K31" i="124"/>
  <c r="J31" i="124"/>
  <c r="I31" i="124"/>
  <c r="H31" i="124"/>
  <c r="G31" i="124"/>
  <c r="F31" i="124"/>
  <c r="E31" i="124"/>
  <c r="D31" i="124"/>
  <c r="C31" i="124"/>
  <c r="L25" i="124"/>
  <c r="K25" i="124"/>
  <c r="J25" i="124"/>
  <c r="I25" i="124"/>
  <c r="H25" i="124"/>
  <c r="G25" i="124"/>
  <c r="F25" i="124"/>
  <c r="E25" i="124"/>
  <c r="D25" i="124"/>
  <c r="C25" i="124"/>
  <c r="L19" i="124"/>
  <c r="K19" i="124"/>
  <c r="J19" i="124"/>
  <c r="I19" i="124"/>
  <c r="H19" i="124"/>
  <c r="G19" i="124"/>
  <c r="F19" i="124"/>
  <c r="E19" i="124"/>
  <c r="D19" i="124"/>
  <c r="C19" i="124"/>
  <c r="L13" i="124"/>
  <c r="K13" i="124"/>
  <c r="J13" i="124"/>
  <c r="I13" i="124"/>
  <c r="H13" i="124"/>
  <c r="G13" i="124"/>
  <c r="F13" i="124"/>
  <c r="E13" i="124"/>
  <c r="D13" i="124"/>
  <c r="C13" i="124"/>
  <c r="I55" i="123"/>
  <c r="H55" i="123"/>
  <c r="G55" i="123"/>
  <c r="F55" i="123"/>
  <c r="E55" i="123"/>
  <c r="D55" i="123"/>
  <c r="C55" i="123"/>
  <c r="J54" i="123"/>
  <c r="J53" i="123"/>
  <c r="J52" i="123"/>
  <c r="J51" i="123"/>
  <c r="J50" i="123"/>
  <c r="J49" i="123"/>
  <c r="J48" i="123"/>
  <c r="J47" i="123"/>
  <c r="J46" i="123"/>
  <c r="J45" i="123"/>
  <c r="J44" i="123"/>
  <c r="J43" i="123"/>
  <c r="E57" i="122"/>
  <c r="E56" i="122"/>
  <c r="J55" i="122"/>
  <c r="J54" i="122"/>
  <c r="C53" i="122"/>
  <c r="G52" i="122"/>
  <c r="G53" i="122"/>
  <c r="C52" i="122"/>
  <c r="J51" i="122"/>
  <c r="J50" i="122"/>
  <c r="F49" i="122"/>
  <c r="E49" i="122"/>
  <c r="F48" i="122"/>
  <c r="E48" i="122"/>
  <c r="J47" i="122"/>
  <c r="J46" i="122"/>
  <c r="G45" i="122"/>
  <c r="C45" i="122"/>
  <c r="G44" i="122"/>
  <c r="C44" i="122"/>
  <c r="J43" i="122"/>
  <c r="J42" i="122"/>
  <c r="E41" i="122"/>
  <c r="E40" i="122"/>
  <c r="J38" i="122"/>
  <c r="C37" i="122"/>
  <c r="F36" i="122"/>
  <c r="F37" i="122"/>
  <c r="C36" i="122"/>
  <c r="J35" i="122"/>
  <c r="J34" i="122"/>
  <c r="E32" i="122"/>
  <c r="E33" i="122"/>
  <c r="J31" i="122"/>
  <c r="J30" i="122"/>
  <c r="F29" i="122"/>
  <c r="G28" i="122"/>
  <c r="G29" i="122"/>
  <c r="F28" i="122"/>
  <c r="J27" i="122"/>
  <c r="J26" i="122"/>
  <c r="I24" i="122"/>
  <c r="I25" i="122"/>
  <c r="J23" i="122"/>
  <c r="J22" i="122"/>
  <c r="C21" i="122"/>
  <c r="F20" i="122"/>
  <c r="F21" i="122"/>
  <c r="C20" i="122"/>
  <c r="J19" i="122"/>
  <c r="J18" i="122"/>
  <c r="E16" i="122"/>
  <c r="E17" i="122"/>
  <c r="J15" i="122"/>
  <c r="J14" i="122"/>
  <c r="F13" i="122"/>
  <c r="G12" i="122"/>
  <c r="F12" i="122"/>
  <c r="J11" i="122"/>
  <c r="J10" i="122"/>
  <c r="I8" i="122"/>
  <c r="H8" i="122"/>
  <c r="G8" i="122"/>
  <c r="F8" i="122"/>
  <c r="E8" i="122"/>
  <c r="D8" i="122"/>
  <c r="C8" i="122"/>
  <c r="I7" i="122"/>
  <c r="H7" i="122"/>
  <c r="H32" i="122"/>
  <c r="H33" i="122"/>
  <c r="G7" i="122"/>
  <c r="G32" i="122"/>
  <c r="G33" i="122"/>
  <c r="F7" i="122"/>
  <c r="F52" i="122"/>
  <c r="F53" i="122"/>
  <c r="E7" i="122"/>
  <c r="E36" i="122"/>
  <c r="E37" i="122"/>
  <c r="D7" i="122"/>
  <c r="C7" i="122"/>
  <c r="C24" i="122"/>
  <c r="C25" i="122"/>
  <c r="H55" i="121"/>
  <c r="H54" i="121"/>
  <c r="H53" i="121"/>
  <c r="H52" i="121"/>
  <c r="H51" i="121"/>
  <c r="H50" i="121"/>
  <c r="H49" i="121"/>
  <c r="H48" i="121"/>
  <c r="H47" i="121"/>
  <c r="H46" i="121"/>
  <c r="H45" i="121"/>
  <c r="H44" i="121"/>
  <c r="H43" i="121"/>
  <c r="H42" i="121"/>
  <c r="N20" i="121"/>
  <c r="L20" i="121"/>
  <c r="J20" i="121"/>
  <c r="H20" i="121"/>
  <c r="F20" i="121"/>
  <c r="D20" i="121"/>
  <c r="C125" i="118"/>
  <c r="H123" i="118"/>
  <c r="H122" i="118"/>
  <c r="E120" i="118"/>
  <c r="E121" i="118"/>
  <c r="D120" i="118"/>
  <c r="H119" i="118"/>
  <c r="H118" i="118"/>
  <c r="C117" i="118"/>
  <c r="E116" i="118"/>
  <c r="E117" i="118"/>
  <c r="H115" i="118"/>
  <c r="H114" i="118"/>
  <c r="F112" i="118"/>
  <c r="F113" i="118"/>
  <c r="H111" i="118"/>
  <c r="H110" i="118"/>
  <c r="G108" i="118"/>
  <c r="G109" i="118"/>
  <c r="D108" i="118"/>
  <c r="H107" i="118"/>
  <c r="H106" i="118"/>
  <c r="C105" i="118"/>
  <c r="D104" i="118"/>
  <c r="H103" i="118"/>
  <c r="H102" i="118"/>
  <c r="C101" i="118"/>
  <c r="E100" i="118"/>
  <c r="E101" i="118"/>
  <c r="H99" i="118"/>
  <c r="H98" i="118"/>
  <c r="F96" i="118"/>
  <c r="F97" i="118"/>
  <c r="H95" i="118"/>
  <c r="H94" i="118"/>
  <c r="C92" i="118"/>
  <c r="C93" i="118"/>
  <c r="H91" i="118"/>
  <c r="H90" i="118"/>
  <c r="F88" i="118"/>
  <c r="F89" i="118"/>
  <c r="E88" i="118"/>
  <c r="E89" i="118"/>
  <c r="H87" i="118"/>
  <c r="H86" i="118"/>
  <c r="D84" i="118"/>
  <c r="C84" i="118"/>
  <c r="C85" i="118"/>
  <c r="H83" i="118"/>
  <c r="H82" i="118"/>
  <c r="E80" i="118"/>
  <c r="E81" i="118"/>
  <c r="H79" i="118"/>
  <c r="H78" i="118"/>
  <c r="F76" i="118"/>
  <c r="F77" i="118"/>
  <c r="H75" i="118"/>
  <c r="H74" i="118"/>
  <c r="F73" i="118"/>
  <c r="H71" i="118"/>
  <c r="H70" i="118"/>
  <c r="G68" i="118"/>
  <c r="G69" i="118"/>
  <c r="H67" i="118"/>
  <c r="H66" i="118"/>
  <c r="E64" i="118"/>
  <c r="E65" i="118"/>
  <c r="D64" i="118"/>
  <c r="H63" i="118"/>
  <c r="H62" i="118"/>
  <c r="F60" i="118"/>
  <c r="F61" i="118"/>
  <c r="C60" i="118"/>
  <c r="C61" i="118"/>
  <c r="H59" i="118"/>
  <c r="H58" i="118"/>
  <c r="C57" i="118"/>
  <c r="D56" i="118"/>
  <c r="H55" i="118"/>
  <c r="H54" i="118"/>
  <c r="G52" i="118"/>
  <c r="G53" i="118"/>
  <c r="F52" i="118"/>
  <c r="F53" i="118"/>
  <c r="H51" i="118"/>
  <c r="H50" i="118"/>
  <c r="F49" i="118"/>
  <c r="H47" i="118"/>
  <c r="H46" i="118"/>
  <c r="F44" i="118"/>
  <c r="F45" i="118"/>
  <c r="H43" i="118"/>
  <c r="H42" i="118"/>
  <c r="F41" i="118"/>
  <c r="H39" i="118"/>
  <c r="H38" i="118"/>
  <c r="G36" i="118"/>
  <c r="G37" i="118"/>
  <c r="H35" i="118"/>
  <c r="H34" i="118"/>
  <c r="E32" i="118"/>
  <c r="E33" i="118"/>
  <c r="D32" i="118"/>
  <c r="H31" i="118"/>
  <c r="H30" i="118"/>
  <c r="F28" i="118"/>
  <c r="F29" i="118"/>
  <c r="C28" i="118"/>
  <c r="C29" i="118"/>
  <c r="H27" i="118"/>
  <c r="H26" i="118"/>
  <c r="D24" i="118"/>
  <c r="H23" i="118"/>
  <c r="H22" i="118"/>
  <c r="G20" i="118"/>
  <c r="G21" i="118"/>
  <c r="F20" i="118"/>
  <c r="F21" i="118"/>
  <c r="H19" i="118"/>
  <c r="H18" i="118"/>
  <c r="E16" i="118"/>
  <c r="E17" i="118"/>
  <c r="D16" i="118"/>
  <c r="H15" i="118"/>
  <c r="H14" i="118"/>
  <c r="F12" i="118"/>
  <c r="F13" i="118"/>
  <c r="C12" i="118"/>
  <c r="C13" i="118"/>
  <c r="H11" i="118"/>
  <c r="H10" i="118"/>
  <c r="H8" i="118"/>
  <c r="G8" i="118"/>
  <c r="F8" i="118"/>
  <c r="E8" i="118"/>
  <c r="E73" i="118"/>
  <c r="D8" i="118"/>
  <c r="C8" i="118"/>
  <c r="C113" i="118"/>
  <c r="G7" i="118"/>
  <c r="G112" i="118"/>
  <c r="G113" i="118"/>
  <c r="F7" i="118"/>
  <c r="F100" i="118"/>
  <c r="F101" i="118"/>
  <c r="E7" i="118"/>
  <c r="E96" i="118"/>
  <c r="E97" i="118"/>
  <c r="D7" i="118"/>
  <c r="D116" i="118"/>
  <c r="D117" i="118"/>
  <c r="C7" i="118"/>
  <c r="C56" i="118"/>
  <c r="F76" i="116"/>
  <c r="E76" i="116"/>
  <c r="E75" i="116"/>
  <c r="E74" i="116"/>
  <c r="E73" i="116"/>
  <c r="F73" i="116"/>
  <c r="E72" i="116"/>
  <c r="F72" i="116"/>
  <c r="C71" i="116"/>
  <c r="E70" i="116"/>
  <c r="D70" i="116"/>
  <c r="C70" i="116"/>
  <c r="D69" i="116"/>
  <c r="D71" i="116"/>
  <c r="F70" i="116"/>
  <c r="C69" i="116"/>
  <c r="Y62" i="116"/>
  <c r="X62" i="116"/>
  <c r="U62" i="116"/>
  <c r="T62" i="116"/>
  <c r="Q62" i="116"/>
  <c r="P62" i="116"/>
  <c r="L62" i="116"/>
  <c r="M62" i="116"/>
  <c r="I62" i="116"/>
  <c r="H62" i="116"/>
  <c r="E62" i="116"/>
  <c r="D62" i="116"/>
  <c r="Y61" i="116"/>
  <c r="X61" i="116"/>
  <c r="T61" i="116"/>
  <c r="U61" i="116"/>
  <c r="Q61" i="116"/>
  <c r="P61" i="116"/>
  <c r="M61" i="116"/>
  <c r="L61" i="116"/>
  <c r="I61" i="116"/>
  <c r="H61" i="116"/>
  <c r="D61" i="116"/>
  <c r="E61" i="116"/>
  <c r="Y60" i="116"/>
  <c r="X60" i="116"/>
  <c r="U60" i="116"/>
  <c r="T60" i="116"/>
  <c r="Q60" i="116"/>
  <c r="P60" i="116"/>
  <c r="L60" i="116"/>
  <c r="M60" i="116"/>
  <c r="I60" i="116"/>
  <c r="H60" i="116"/>
  <c r="E60" i="116"/>
  <c r="D60" i="116"/>
  <c r="Y59" i="116"/>
  <c r="X59" i="116"/>
  <c r="T59" i="116"/>
  <c r="U59" i="116"/>
  <c r="Q59" i="116"/>
  <c r="P59" i="116"/>
  <c r="M59" i="116"/>
  <c r="L59" i="116"/>
  <c r="I59" i="116"/>
  <c r="H59" i="116"/>
  <c r="D59" i="116"/>
  <c r="E59" i="116"/>
  <c r="Y58" i="116"/>
  <c r="X58" i="116"/>
  <c r="U58" i="116"/>
  <c r="T58" i="116"/>
  <c r="Q58" i="116"/>
  <c r="P58" i="116"/>
  <c r="L58" i="116"/>
  <c r="M58" i="116"/>
  <c r="H58" i="116"/>
  <c r="I58" i="116"/>
  <c r="E58" i="116"/>
  <c r="D58" i="116"/>
  <c r="Y57" i="116"/>
  <c r="X57" i="116"/>
  <c r="T57" i="116"/>
  <c r="U57" i="116"/>
  <c r="P57" i="116"/>
  <c r="Q57" i="116"/>
  <c r="M57" i="116"/>
  <c r="L57" i="116"/>
  <c r="I57" i="116"/>
  <c r="H57" i="116"/>
  <c r="D57" i="116"/>
  <c r="E57" i="116"/>
  <c r="X56" i="116"/>
  <c r="Y56" i="116"/>
  <c r="U56" i="116"/>
  <c r="T56" i="116"/>
  <c r="Q56" i="116"/>
  <c r="P56" i="116"/>
  <c r="L56" i="116"/>
  <c r="M56" i="116"/>
  <c r="I56" i="116"/>
  <c r="H56" i="116"/>
  <c r="E56" i="116"/>
  <c r="D56" i="116"/>
  <c r="Y55" i="116"/>
  <c r="X55" i="116"/>
  <c r="T55" i="116"/>
  <c r="U55" i="116"/>
  <c r="P55" i="116"/>
  <c r="Q55" i="116"/>
  <c r="M55" i="116"/>
  <c r="L55" i="116"/>
  <c r="I55" i="116"/>
  <c r="H55" i="116"/>
  <c r="D55" i="116"/>
  <c r="E55" i="116"/>
  <c r="X54" i="116"/>
  <c r="Y54" i="116"/>
  <c r="U54" i="116"/>
  <c r="T54" i="116"/>
  <c r="Q54" i="116"/>
  <c r="P54" i="116"/>
  <c r="L54" i="116"/>
  <c r="M54" i="116"/>
  <c r="I54" i="116"/>
  <c r="H54" i="116"/>
  <c r="E54" i="116"/>
  <c r="D54" i="116"/>
  <c r="Y53" i="116"/>
  <c r="X53" i="116"/>
  <c r="T53" i="116"/>
  <c r="U53" i="116"/>
  <c r="Q53" i="116"/>
  <c r="P53" i="116"/>
  <c r="M53" i="116"/>
  <c r="L53" i="116"/>
  <c r="I53" i="116"/>
  <c r="H53" i="116"/>
  <c r="D53" i="116"/>
  <c r="E53" i="116"/>
  <c r="Y52" i="116"/>
  <c r="X52" i="116"/>
  <c r="U52" i="116"/>
  <c r="T52" i="116"/>
  <c r="Q52" i="116"/>
  <c r="P52" i="116"/>
  <c r="L52" i="116"/>
  <c r="M52" i="116"/>
  <c r="I52" i="116"/>
  <c r="H52" i="116"/>
  <c r="E52" i="116"/>
  <c r="D52" i="116"/>
  <c r="Y51" i="116"/>
  <c r="X51" i="116"/>
  <c r="T51" i="116"/>
  <c r="U51" i="116"/>
  <c r="Q51" i="116"/>
  <c r="P51" i="116"/>
  <c r="M51" i="116"/>
  <c r="L51" i="116"/>
  <c r="I51" i="116"/>
  <c r="H51" i="116"/>
  <c r="D51" i="116"/>
  <c r="E51" i="116"/>
  <c r="Y50" i="116"/>
  <c r="X50" i="116"/>
  <c r="U50" i="116"/>
  <c r="T50" i="116"/>
  <c r="Q50" i="116"/>
  <c r="P50" i="116"/>
  <c r="L50" i="116"/>
  <c r="M50" i="116"/>
  <c r="I50" i="116"/>
  <c r="H50" i="116"/>
  <c r="E50" i="116"/>
  <c r="D50" i="116"/>
  <c r="Y49" i="116"/>
  <c r="X49" i="116"/>
  <c r="T49" i="116"/>
  <c r="U49" i="116"/>
  <c r="Q49" i="116"/>
  <c r="P49" i="116"/>
  <c r="M49" i="116"/>
  <c r="L49" i="116"/>
  <c r="I49" i="116"/>
  <c r="H49" i="116"/>
  <c r="D49" i="116"/>
  <c r="E49" i="116"/>
  <c r="Y48" i="116"/>
  <c r="X48" i="116"/>
  <c r="U48" i="116"/>
  <c r="T48" i="116"/>
  <c r="Q48" i="116"/>
  <c r="P48" i="116"/>
  <c r="L48" i="116"/>
  <c r="M48" i="116"/>
  <c r="I48" i="116"/>
  <c r="H48" i="116"/>
  <c r="E48" i="116"/>
  <c r="D48" i="116"/>
  <c r="Y47" i="116"/>
  <c r="X47" i="116"/>
  <c r="T47" i="116"/>
  <c r="U47" i="116"/>
  <c r="Q47" i="116"/>
  <c r="P47" i="116"/>
  <c r="M47" i="116"/>
  <c r="L47" i="116"/>
  <c r="I47" i="116"/>
  <c r="H47" i="116"/>
  <c r="D47" i="116"/>
  <c r="E47" i="116"/>
  <c r="Y46" i="116"/>
  <c r="X46" i="116"/>
  <c r="U46" i="116"/>
  <c r="T46" i="116"/>
  <c r="Q46" i="116"/>
  <c r="P46" i="116"/>
  <c r="L46" i="116"/>
  <c r="M46" i="116"/>
  <c r="I46" i="116"/>
  <c r="H46" i="116"/>
  <c r="E46" i="116"/>
  <c r="D46" i="116"/>
  <c r="Y45" i="116"/>
  <c r="X45" i="116"/>
  <c r="T45" i="116"/>
  <c r="U45" i="116"/>
  <c r="Q45" i="116"/>
  <c r="P45" i="116"/>
  <c r="M45" i="116"/>
  <c r="L45" i="116"/>
  <c r="I45" i="116"/>
  <c r="H45" i="116"/>
  <c r="D45" i="116"/>
  <c r="E45" i="116"/>
  <c r="Y44" i="116"/>
  <c r="X44" i="116"/>
  <c r="U44" i="116"/>
  <c r="T44" i="116"/>
  <c r="Q44" i="116"/>
  <c r="P44" i="116"/>
  <c r="L44" i="116"/>
  <c r="M44" i="116"/>
  <c r="I44" i="116"/>
  <c r="H44" i="116"/>
  <c r="E44" i="116"/>
  <c r="D44" i="116"/>
  <c r="Y43" i="116"/>
  <c r="X43" i="116"/>
  <c r="T43" i="116"/>
  <c r="U43" i="116"/>
  <c r="Q43" i="116"/>
  <c r="P43" i="116"/>
  <c r="M43" i="116"/>
  <c r="L43" i="116"/>
  <c r="I43" i="116"/>
  <c r="H43" i="116"/>
  <c r="D43" i="116"/>
  <c r="E43" i="116"/>
  <c r="Y42" i="116"/>
  <c r="X42" i="116"/>
  <c r="U42" i="116"/>
  <c r="T42" i="116"/>
  <c r="Q42" i="116"/>
  <c r="P42" i="116"/>
  <c r="L42" i="116"/>
  <c r="M42" i="116"/>
  <c r="I42" i="116"/>
  <c r="H42" i="116"/>
  <c r="E42" i="116"/>
  <c r="D42" i="116"/>
  <c r="Y41" i="116"/>
  <c r="X41" i="116"/>
  <c r="T41" i="116"/>
  <c r="U41" i="116"/>
  <c r="Q41" i="116"/>
  <c r="P41" i="116"/>
  <c r="M41" i="116"/>
  <c r="L41" i="116"/>
  <c r="I41" i="116"/>
  <c r="H41" i="116"/>
  <c r="D41" i="116"/>
  <c r="E41" i="116"/>
  <c r="Y40" i="116"/>
  <c r="X40" i="116"/>
  <c r="U40" i="116"/>
  <c r="T40" i="116"/>
  <c r="Q40" i="116"/>
  <c r="P40" i="116"/>
  <c r="L40" i="116"/>
  <c r="M40" i="116"/>
  <c r="I40" i="116"/>
  <c r="H40" i="116"/>
  <c r="E40" i="116"/>
  <c r="D40" i="116"/>
  <c r="Y39" i="116"/>
  <c r="X39" i="116"/>
  <c r="T39" i="116"/>
  <c r="U39" i="116"/>
  <c r="Q39" i="116"/>
  <c r="P39" i="116"/>
  <c r="M39" i="116"/>
  <c r="L39" i="116"/>
  <c r="I39" i="116"/>
  <c r="H39" i="116"/>
  <c r="D39" i="116"/>
  <c r="E39" i="116"/>
  <c r="Y31" i="116"/>
  <c r="X31" i="116"/>
  <c r="U31" i="116"/>
  <c r="T31" i="116"/>
  <c r="Q31" i="116"/>
  <c r="P31" i="116"/>
  <c r="L31" i="116"/>
  <c r="M31" i="116"/>
  <c r="I31" i="116"/>
  <c r="H31" i="116"/>
  <c r="E31" i="116"/>
  <c r="D31" i="116"/>
  <c r="Y30" i="116"/>
  <c r="X30" i="116"/>
  <c r="T30" i="116"/>
  <c r="U30" i="116"/>
  <c r="Q30" i="116"/>
  <c r="P30" i="116"/>
  <c r="M30" i="116"/>
  <c r="L30" i="116"/>
  <c r="I30" i="116"/>
  <c r="H30" i="116"/>
  <c r="D30" i="116"/>
  <c r="E30" i="116"/>
  <c r="Y29" i="116"/>
  <c r="X29" i="116"/>
  <c r="U29" i="116"/>
  <c r="T29" i="116"/>
  <c r="Q29" i="116"/>
  <c r="P29" i="116"/>
  <c r="L29" i="116"/>
  <c r="M29" i="116"/>
  <c r="I29" i="116"/>
  <c r="H29" i="116"/>
  <c r="E29" i="116"/>
  <c r="D29" i="116"/>
  <c r="Y28" i="116"/>
  <c r="X28" i="116"/>
  <c r="T28" i="116"/>
  <c r="U28" i="116"/>
  <c r="Q28" i="116"/>
  <c r="P28" i="116"/>
  <c r="M28" i="116"/>
  <c r="L28" i="116"/>
  <c r="I28" i="116"/>
  <c r="H28" i="116"/>
  <c r="D28" i="116"/>
  <c r="E28" i="116"/>
  <c r="Y27" i="116"/>
  <c r="X27" i="116"/>
  <c r="U27" i="116"/>
  <c r="T27" i="116"/>
  <c r="Q27" i="116"/>
  <c r="P27" i="116"/>
  <c r="L27" i="116"/>
  <c r="M27" i="116"/>
  <c r="I27" i="116"/>
  <c r="H27" i="116"/>
  <c r="E27" i="116"/>
  <c r="D27" i="116"/>
  <c r="Y26" i="116"/>
  <c r="X26" i="116"/>
  <c r="T26" i="116"/>
  <c r="U26" i="116"/>
  <c r="Q26" i="116"/>
  <c r="P26" i="116"/>
  <c r="M26" i="116"/>
  <c r="L26" i="116"/>
  <c r="I26" i="116"/>
  <c r="H26" i="116"/>
  <c r="D26" i="116"/>
  <c r="E26" i="116"/>
  <c r="Y25" i="116"/>
  <c r="X25" i="116"/>
  <c r="U25" i="116"/>
  <c r="T25" i="116"/>
  <c r="Q25" i="116"/>
  <c r="P25" i="116"/>
  <c r="L25" i="116"/>
  <c r="M25" i="116"/>
  <c r="I25" i="116"/>
  <c r="H25" i="116"/>
  <c r="E25" i="116"/>
  <c r="D25" i="116"/>
  <c r="Y24" i="116"/>
  <c r="X24" i="116"/>
  <c r="T24" i="116"/>
  <c r="U24" i="116"/>
  <c r="Q24" i="116"/>
  <c r="P24" i="116"/>
  <c r="M24" i="116"/>
  <c r="L24" i="116"/>
  <c r="I24" i="116"/>
  <c r="H24" i="116"/>
  <c r="D24" i="116"/>
  <c r="E24" i="116"/>
  <c r="Y23" i="116"/>
  <c r="X23" i="116"/>
  <c r="U23" i="116"/>
  <c r="T23" i="116"/>
  <c r="Q23" i="116"/>
  <c r="P23" i="116"/>
  <c r="L23" i="116"/>
  <c r="M23" i="116"/>
  <c r="I23" i="116"/>
  <c r="H23" i="116"/>
  <c r="E23" i="116"/>
  <c r="D23" i="116"/>
  <c r="Y22" i="116"/>
  <c r="X22" i="116"/>
  <c r="T22" i="116"/>
  <c r="U22" i="116"/>
  <c r="Q22" i="116"/>
  <c r="P22" i="116"/>
  <c r="M22" i="116"/>
  <c r="L22" i="116"/>
  <c r="I22" i="116"/>
  <c r="H22" i="116"/>
  <c r="D22" i="116"/>
  <c r="E22" i="116"/>
  <c r="Y21" i="116"/>
  <c r="X21" i="116"/>
  <c r="U21" i="116"/>
  <c r="T21" i="116"/>
  <c r="Q21" i="116"/>
  <c r="P21" i="116"/>
  <c r="L21" i="116"/>
  <c r="M21" i="116"/>
  <c r="I21" i="116"/>
  <c r="H21" i="116"/>
  <c r="E21" i="116"/>
  <c r="D21" i="116"/>
  <c r="Y20" i="116"/>
  <c r="X20" i="116"/>
  <c r="T20" i="116"/>
  <c r="U20" i="116"/>
  <c r="Q20" i="116"/>
  <c r="P20" i="116"/>
  <c r="M20" i="116"/>
  <c r="L20" i="116"/>
  <c r="I20" i="116"/>
  <c r="H20" i="116"/>
  <c r="D20" i="116"/>
  <c r="E20" i="116"/>
  <c r="Y19" i="116"/>
  <c r="X19" i="116"/>
  <c r="U19" i="116"/>
  <c r="T19" i="116"/>
  <c r="Q19" i="116"/>
  <c r="P19" i="116"/>
  <c r="L19" i="116"/>
  <c r="M19" i="116"/>
  <c r="I19" i="116"/>
  <c r="H19" i="116"/>
  <c r="E19" i="116"/>
  <c r="D19" i="116"/>
  <c r="Y18" i="116"/>
  <c r="X18" i="116"/>
  <c r="T18" i="116"/>
  <c r="U18" i="116"/>
  <c r="Q18" i="116"/>
  <c r="P18" i="116"/>
  <c r="M18" i="116"/>
  <c r="L18" i="116"/>
  <c r="I18" i="116"/>
  <c r="H18" i="116"/>
  <c r="D18" i="116"/>
  <c r="E18" i="116"/>
  <c r="Y17" i="116"/>
  <c r="X17" i="116"/>
  <c r="U17" i="116"/>
  <c r="T17" i="116"/>
  <c r="Q17" i="116"/>
  <c r="P17" i="116"/>
  <c r="L17" i="116"/>
  <c r="M17" i="116"/>
  <c r="I17" i="116"/>
  <c r="H17" i="116"/>
  <c r="E17" i="116"/>
  <c r="D17" i="116"/>
  <c r="Y16" i="116"/>
  <c r="X16" i="116"/>
  <c r="T16" i="116"/>
  <c r="U16" i="116"/>
  <c r="Q16" i="116"/>
  <c r="P16" i="116"/>
  <c r="M16" i="116"/>
  <c r="L16" i="116"/>
  <c r="I16" i="116"/>
  <c r="H16" i="116"/>
  <c r="D16" i="116"/>
  <c r="E16" i="116"/>
  <c r="Y15" i="116"/>
  <c r="X15" i="116"/>
  <c r="U15" i="116"/>
  <c r="T15" i="116"/>
  <c r="Q15" i="116"/>
  <c r="P15" i="116"/>
  <c r="L15" i="116"/>
  <c r="M15" i="116"/>
  <c r="I15" i="116"/>
  <c r="H15" i="116"/>
  <c r="E15" i="116"/>
  <c r="D15" i="116"/>
  <c r="Y14" i="116"/>
  <c r="X14" i="116"/>
  <c r="T14" i="116"/>
  <c r="U14" i="116"/>
  <c r="Q14" i="116"/>
  <c r="P14" i="116"/>
  <c r="M14" i="116"/>
  <c r="L14" i="116"/>
  <c r="I14" i="116"/>
  <c r="H14" i="116"/>
  <c r="D14" i="116"/>
  <c r="E14" i="116"/>
  <c r="Y13" i="116"/>
  <c r="X13" i="116"/>
  <c r="U13" i="116"/>
  <c r="T13" i="116"/>
  <c r="Q13" i="116"/>
  <c r="P13" i="116"/>
  <c r="L13" i="116"/>
  <c r="M13" i="116"/>
  <c r="I13" i="116"/>
  <c r="H13" i="116"/>
  <c r="E13" i="116"/>
  <c r="D13" i="116"/>
  <c r="Y12" i="116"/>
  <c r="X12" i="116"/>
  <c r="T12" i="116"/>
  <c r="U12" i="116"/>
  <c r="Q12" i="116"/>
  <c r="P12" i="116"/>
  <c r="M12" i="116"/>
  <c r="L12" i="116"/>
  <c r="I12" i="116"/>
  <c r="H12" i="116"/>
  <c r="D12" i="116"/>
  <c r="E12" i="116"/>
  <c r="Y11" i="116"/>
  <c r="X11" i="116"/>
  <c r="U11" i="116"/>
  <c r="T11" i="116"/>
  <c r="Q11" i="116"/>
  <c r="P11" i="116"/>
  <c r="L11" i="116"/>
  <c r="M11" i="116"/>
  <c r="I11" i="116"/>
  <c r="H11" i="116"/>
  <c r="E11" i="116"/>
  <c r="D11" i="116"/>
  <c r="Y10" i="116"/>
  <c r="X10" i="116"/>
  <c r="T10" i="116"/>
  <c r="U10" i="116"/>
  <c r="Q10" i="116"/>
  <c r="P10" i="116"/>
  <c r="M10" i="116"/>
  <c r="L10" i="116"/>
  <c r="I10" i="116"/>
  <c r="H10" i="116"/>
  <c r="D10" i="116"/>
  <c r="E10" i="116"/>
  <c r="Y9" i="116"/>
  <c r="X9" i="116"/>
  <c r="U9" i="116"/>
  <c r="T9" i="116"/>
  <c r="Q9" i="116"/>
  <c r="P9" i="116"/>
  <c r="L9" i="116"/>
  <c r="M9" i="116"/>
  <c r="I9" i="116"/>
  <c r="H9" i="116"/>
  <c r="E9" i="116"/>
  <c r="D9" i="116"/>
  <c r="Y8" i="116"/>
  <c r="X8" i="116"/>
  <c r="T8" i="116"/>
  <c r="U8" i="116"/>
  <c r="Q8" i="116"/>
  <c r="P8" i="116"/>
  <c r="M8" i="116"/>
  <c r="L8" i="116"/>
  <c r="I8" i="116"/>
  <c r="H8" i="116"/>
  <c r="D8" i="116"/>
  <c r="E8" i="116"/>
  <c r="E80" i="115"/>
  <c r="F80" i="115" s="1"/>
  <c r="E79" i="115"/>
  <c r="E81" i="115" s="1"/>
  <c r="E77" i="115"/>
  <c r="F77" i="115"/>
  <c r="E76" i="115"/>
  <c r="F76" i="115" s="1"/>
  <c r="E74" i="115"/>
  <c r="E73" i="115"/>
  <c r="F73" i="115" s="1"/>
  <c r="D71" i="115"/>
  <c r="C71" i="115"/>
  <c r="C72" i="115" s="1"/>
  <c r="D70" i="115"/>
  <c r="D72" i="115" s="1"/>
  <c r="C70" i="115"/>
  <c r="L63" i="115"/>
  <c r="M63" i="115" s="1"/>
  <c r="I63" i="115"/>
  <c r="H63" i="115"/>
  <c r="D63" i="115"/>
  <c r="E63" i="115" s="1"/>
  <c r="M62" i="115"/>
  <c r="L62" i="115"/>
  <c r="H62" i="115"/>
  <c r="I62" i="115" s="1"/>
  <c r="D62" i="115"/>
  <c r="E62" i="115" s="1"/>
  <c r="L61" i="115"/>
  <c r="M61" i="115"/>
  <c r="H61" i="115"/>
  <c r="I61" i="115" s="1"/>
  <c r="D61" i="115"/>
  <c r="E61" i="115" s="1"/>
  <c r="M60" i="115"/>
  <c r="L60" i="115"/>
  <c r="H60" i="115"/>
  <c r="I60" i="115" s="1"/>
  <c r="E60" i="115"/>
  <c r="D60" i="115"/>
  <c r="L59" i="115"/>
  <c r="M59" i="115" s="1"/>
  <c r="H59" i="115"/>
  <c r="I59" i="115" s="1"/>
  <c r="D59" i="115"/>
  <c r="E59" i="115"/>
  <c r="L58" i="115"/>
  <c r="M58" i="115" s="1"/>
  <c r="H58" i="115"/>
  <c r="I58" i="115" s="1"/>
  <c r="E58" i="115"/>
  <c r="D58" i="115"/>
  <c r="L57" i="115"/>
  <c r="M57" i="115" s="1"/>
  <c r="I57" i="115"/>
  <c r="H57" i="115"/>
  <c r="D57" i="115"/>
  <c r="E57" i="115" s="1"/>
  <c r="L56" i="115"/>
  <c r="M56" i="115" s="1"/>
  <c r="H56" i="115"/>
  <c r="I56" i="115"/>
  <c r="D56" i="115"/>
  <c r="E56" i="115" s="1"/>
  <c r="L55" i="115"/>
  <c r="M55" i="115" s="1"/>
  <c r="I55" i="115"/>
  <c r="H55" i="115"/>
  <c r="D55" i="115"/>
  <c r="E55" i="115" s="1"/>
  <c r="M54" i="115"/>
  <c r="L54" i="115"/>
  <c r="H54" i="115"/>
  <c r="I54" i="115" s="1"/>
  <c r="D54" i="115"/>
  <c r="E54" i="115" s="1"/>
  <c r="L53" i="115"/>
  <c r="M53" i="115"/>
  <c r="H53" i="115"/>
  <c r="I53" i="115" s="1"/>
  <c r="D53" i="115"/>
  <c r="E53" i="115" s="1"/>
  <c r="M52" i="115"/>
  <c r="L52" i="115"/>
  <c r="H52" i="115"/>
  <c r="I52" i="115" s="1"/>
  <c r="E52" i="115"/>
  <c r="D52" i="115"/>
  <c r="L51" i="115"/>
  <c r="M51" i="115" s="1"/>
  <c r="H51" i="115"/>
  <c r="I51" i="115" s="1"/>
  <c r="D51" i="115"/>
  <c r="E51" i="115"/>
  <c r="L50" i="115"/>
  <c r="M50" i="115" s="1"/>
  <c r="H50" i="115"/>
  <c r="I50" i="115" s="1"/>
  <c r="E50" i="115"/>
  <c r="D50" i="115"/>
  <c r="L49" i="115"/>
  <c r="M49" i="115" s="1"/>
  <c r="I49" i="115"/>
  <c r="H49" i="115"/>
  <c r="D49" i="115"/>
  <c r="E49" i="115" s="1"/>
  <c r="L48" i="115"/>
  <c r="M48" i="115" s="1"/>
  <c r="H48" i="115"/>
  <c r="I48" i="115"/>
  <c r="D48" i="115"/>
  <c r="E48" i="115" s="1"/>
  <c r="L47" i="115"/>
  <c r="M47" i="115" s="1"/>
  <c r="I47" i="115"/>
  <c r="H47" i="115"/>
  <c r="D47" i="115"/>
  <c r="E47" i="115" s="1"/>
  <c r="M46" i="115"/>
  <c r="L46" i="115"/>
  <c r="H46" i="115"/>
  <c r="I46" i="115" s="1"/>
  <c r="D46" i="115"/>
  <c r="E46" i="115" s="1"/>
  <c r="L45" i="115"/>
  <c r="M45" i="115"/>
  <c r="H45" i="115"/>
  <c r="I45" i="115" s="1"/>
  <c r="D45" i="115"/>
  <c r="E45" i="115" s="1"/>
  <c r="M44" i="115"/>
  <c r="L44" i="115"/>
  <c r="H44" i="115"/>
  <c r="I44" i="115" s="1"/>
  <c r="E44" i="115"/>
  <c r="D44" i="115"/>
  <c r="L43" i="115"/>
  <c r="M43" i="115" s="1"/>
  <c r="H43" i="115"/>
  <c r="I43" i="115" s="1"/>
  <c r="D43" i="115"/>
  <c r="E43" i="115"/>
  <c r="L42" i="115"/>
  <c r="M42" i="115" s="1"/>
  <c r="H42" i="115"/>
  <c r="I42" i="115" s="1"/>
  <c r="E42" i="115"/>
  <c r="D42" i="115"/>
  <c r="L41" i="115"/>
  <c r="M41" i="115" s="1"/>
  <c r="I41" i="115"/>
  <c r="H41" i="115"/>
  <c r="D41" i="115"/>
  <c r="E41" i="115" s="1"/>
  <c r="L40" i="115"/>
  <c r="M40" i="115" s="1"/>
  <c r="H40" i="115"/>
  <c r="I40" i="115"/>
  <c r="D40" i="115"/>
  <c r="E40" i="115" s="1"/>
  <c r="L31" i="115"/>
  <c r="M31" i="115" s="1"/>
  <c r="I31" i="115"/>
  <c r="H31" i="115"/>
  <c r="D31" i="115"/>
  <c r="E31" i="115" s="1"/>
  <c r="M30" i="115"/>
  <c r="L30" i="115"/>
  <c r="H30" i="115"/>
  <c r="I30" i="115" s="1"/>
  <c r="D30" i="115"/>
  <c r="E30" i="115" s="1"/>
  <c r="L29" i="115"/>
  <c r="M29" i="115"/>
  <c r="H29" i="115"/>
  <c r="I29" i="115" s="1"/>
  <c r="D29" i="115"/>
  <c r="E29" i="115" s="1"/>
  <c r="M28" i="115"/>
  <c r="L28" i="115"/>
  <c r="H28" i="115"/>
  <c r="I28" i="115" s="1"/>
  <c r="E28" i="115"/>
  <c r="D28" i="115"/>
  <c r="L27" i="115"/>
  <c r="M27" i="115" s="1"/>
  <c r="H27" i="115"/>
  <c r="I27" i="115" s="1"/>
  <c r="D27" i="115"/>
  <c r="E27" i="115"/>
  <c r="L26" i="115"/>
  <c r="M26" i="115" s="1"/>
  <c r="H26" i="115"/>
  <c r="I26" i="115" s="1"/>
  <c r="E26" i="115"/>
  <c r="D26" i="115"/>
  <c r="L25" i="115"/>
  <c r="M25" i="115" s="1"/>
  <c r="I25" i="115"/>
  <c r="H25" i="115"/>
  <c r="D25" i="115"/>
  <c r="E25" i="115" s="1"/>
  <c r="L24" i="115"/>
  <c r="M24" i="115" s="1"/>
  <c r="H24" i="115"/>
  <c r="I24" i="115"/>
  <c r="D24" i="115"/>
  <c r="E24" i="115" s="1"/>
  <c r="L23" i="115"/>
  <c r="M23" i="115" s="1"/>
  <c r="I23" i="115"/>
  <c r="H23" i="115"/>
  <c r="D23" i="115"/>
  <c r="E23" i="115" s="1"/>
  <c r="M22" i="115"/>
  <c r="L22" i="115"/>
  <c r="H22" i="115"/>
  <c r="I22" i="115" s="1"/>
  <c r="D22" i="115"/>
  <c r="E22" i="115" s="1"/>
  <c r="L21" i="115"/>
  <c r="M21" i="115"/>
  <c r="H21" i="115"/>
  <c r="I21" i="115" s="1"/>
  <c r="D21" i="115"/>
  <c r="E21" i="115" s="1"/>
  <c r="M20" i="115"/>
  <c r="L20" i="115"/>
  <c r="H20" i="115"/>
  <c r="I20" i="115" s="1"/>
  <c r="E20" i="115"/>
  <c r="D20" i="115"/>
  <c r="L19" i="115"/>
  <c r="M19" i="115" s="1"/>
  <c r="H19" i="115"/>
  <c r="I19" i="115" s="1"/>
  <c r="D19" i="115"/>
  <c r="E19" i="115"/>
  <c r="L18" i="115"/>
  <c r="M18" i="115" s="1"/>
  <c r="H18" i="115"/>
  <c r="I18" i="115" s="1"/>
  <c r="E18" i="115"/>
  <c r="D18" i="115"/>
  <c r="L17" i="115"/>
  <c r="M17" i="115" s="1"/>
  <c r="I17" i="115"/>
  <c r="H17" i="115"/>
  <c r="D17" i="115"/>
  <c r="E17" i="115" s="1"/>
  <c r="L16" i="115"/>
  <c r="M16" i="115" s="1"/>
  <c r="H16" i="115"/>
  <c r="I16" i="115"/>
  <c r="D16" i="115"/>
  <c r="E16" i="115" s="1"/>
  <c r="L15" i="115"/>
  <c r="M15" i="115" s="1"/>
  <c r="I15" i="115"/>
  <c r="H15" i="115"/>
  <c r="D15" i="115"/>
  <c r="E15" i="115" s="1"/>
  <c r="M14" i="115"/>
  <c r="L14" i="115"/>
  <c r="H14" i="115"/>
  <c r="I14" i="115" s="1"/>
  <c r="D14" i="115"/>
  <c r="E14" i="115" s="1"/>
  <c r="L13" i="115"/>
  <c r="M13" i="115"/>
  <c r="H13" i="115"/>
  <c r="I13" i="115" s="1"/>
  <c r="D13" i="115"/>
  <c r="E13" i="115" s="1"/>
  <c r="M12" i="115"/>
  <c r="L12" i="115"/>
  <c r="H12" i="115"/>
  <c r="I12" i="115" s="1"/>
  <c r="D12" i="115"/>
  <c r="E12" i="115" s="1"/>
  <c r="L11" i="115"/>
  <c r="M11" i="115" s="1"/>
  <c r="I11" i="115"/>
  <c r="H11" i="115"/>
  <c r="D11" i="115"/>
  <c r="E11" i="115" s="1"/>
  <c r="L10" i="115"/>
  <c r="M10" i="115" s="1"/>
  <c r="H10" i="115"/>
  <c r="I10" i="115" s="1"/>
  <c r="E10" i="115"/>
  <c r="D10" i="115"/>
  <c r="L9" i="115"/>
  <c r="M9" i="115" s="1"/>
  <c r="H9" i="115"/>
  <c r="I9" i="115" s="1"/>
  <c r="D9" i="115"/>
  <c r="E9" i="115" s="1"/>
  <c r="M8" i="115"/>
  <c r="L8" i="115"/>
  <c r="H8" i="115"/>
  <c r="I8" i="115" s="1"/>
  <c r="D8" i="115"/>
  <c r="E8" i="115" s="1"/>
  <c r="E72" i="114"/>
  <c r="E71" i="114"/>
  <c r="F71" i="114"/>
  <c r="E70" i="114"/>
  <c r="F69" i="114"/>
  <c r="E69" i="114"/>
  <c r="F68" i="114"/>
  <c r="E68" i="114"/>
  <c r="C67" i="114"/>
  <c r="E66" i="114"/>
  <c r="F66" i="114"/>
  <c r="D66" i="114"/>
  <c r="C66" i="114"/>
  <c r="D65" i="114"/>
  <c r="D67" i="114"/>
  <c r="C65" i="114"/>
  <c r="E65" i="114"/>
  <c r="AG60" i="114"/>
  <c r="AF60" i="114"/>
  <c r="AB60" i="114"/>
  <c r="AC60" i="114"/>
  <c r="X60" i="114"/>
  <c r="Y60" i="114"/>
  <c r="T60" i="114"/>
  <c r="U60" i="114"/>
  <c r="P60" i="114"/>
  <c r="Q60" i="114"/>
  <c r="L60" i="114"/>
  <c r="M60" i="114"/>
  <c r="H60" i="114"/>
  <c r="I60" i="114"/>
  <c r="D60" i="114"/>
  <c r="E60" i="114"/>
  <c r="AF59" i="114"/>
  <c r="AG59" i="114"/>
  <c r="AB59" i="114"/>
  <c r="AC59" i="114"/>
  <c r="X59" i="114"/>
  <c r="Y59" i="114"/>
  <c r="T59" i="114"/>
  <c r="U59" i="114"/>
  <c r="P59" i="114"/>
  <c r="Q59" i="114"/>
  <c r="L59" i="114"/>
  <c r="M59" i="114"/>
  <c r="H59" i="114"/>
  <c r="I59" i="114"/>
  <c r="D59" i="114"/>
  <c r="E59" i="114"/>
  <c r="AG58" i="114"/>
  <c r="AF58" i="114"/>
  <c r="AB58" i="114"/>
  <c r="AC58" i="114"/>
  <c r="X58" i="114"/>
  <c r="Y58" i="114"/>
  <c r="T58" i="114"/>
  <c r="U58" i="114"/>
  <c r="P58" i="114"/>
  <c r="Q58" i="114"/>
  <c r="L58" i="114"/>
  <c r="M58" i="114"/>
  <c r="H58" i="114"/>
  <c r="I58" i="114"/>
  <c r="D58" i="114"/>
  <c r="E58" i="114"/>
  <c r="AF57" i="114"/>
  <c r="AG57" i="114"/>
  <c r="AB57" i="114"/>
  <c r="AC57" i="114"/>
  <c r="X57" i="114"/>
  <c r="Y57" i="114"/>
  <c r="T57" i="114"/>
  <c r="U57" i="114"/>
  <c r="Q57" i="114"/>
  <c r="P57" i="114"/>
  <c r="L57" i="114"/>
  <c r="M57" i="114"/>
  <c r="H57" i="114"/>
  <c r="I57" i="114"/>
  <c r="D57" i="114"/>
  <c r="E57" i="114"/>
  <c r="AF56" i="114"/>
  <c r="AG56" i="114"/>
  <c r="AB56" i="114"/>
  <c r="AC56" i="114"/>
  <c r="X56" i="114"/>
  <c r="Y56" i="114"/>
  <c r="T56" i="114"/>
  <c r="U56" i="114"/>
  <c r="Q56" i="114"/>
  <c r="P56" i="114"/>
  <c r="L56" i="114"/>
  <c r="M56" i="114"/>
  <c r="I56" i="114"/>
  <c r="H56" i="114"/>
  <c r="D56" i="114"/>
  <c r="E56" i="114"/>
  <c r="AF55" i="114"/>
  <c r="AG55" i="114"/>
  <c r="AB55" i="114"/>
  <c r="AC55" i="114"/>
  <c r="X55" i="114"/>
  <c r="Y55" i="114"/>
  <c r="T55" i="114"/>
  <c r="U55" i="114"/>
  <c r="Q55" i="114"/>
  <c r="P55" i="114"/>
  <c r="L55" i="114"/>
  <c r="M55" i="114"/>
  <c r="H55" i="114"/>
  <c r="I55" i="114"/>
  <c r="D55" i="114"/>
  <c r="E55" i="114"/>
  <c r="AF54" i="114"/>
  <c r="AG54" i="114"/>
  <c r="AB54" i="114"/>
  <c r="AC54" i="114"/>
  <c r="X54" i="114"/>
  <c r="Y54" i="114"/>
  <c r="T54" i="114"/>
  <c r="U54" i="114"/>
  <c r="Q54" i="114"/>
  <c r="P54" i="114"/>
  <c r="L54" i="114"/>
  <c r="M54" i="114"/>
  <c r="I54" i="114"/>
  <c r="H54" i="114"/>
  <c r="D54" i="114"/>
  <c r="E54" i="114"/>
  <c r="AF53" i="114"/>
  <c r="AG53" i="114"/>
  <c r="AB53" i="114"/>
  <c r="AC53" i="114"/>
  <c r="X53" i="114"/>
  <c r="Y53" i="114"/>
  <c r="T53" i="114"/>
  <c r="U53" i="114"/>
  <c r="Q53" i="114"/>
  <c r="P53" i="114"/>
  <c r="L53" i="114"/>
  <c r="M53" i="114"/>
  <c r="H53" i="114"/>
  <c r="I53" i="114"/>
  <c r="D53" i="114"/>
  <c r="E53" i="114"/>
  <c r="AF52" i="114"/>
  <c r="AG52" i="114"/>
  <c r="AB52" i="114"/>
  <c r="AC52" i="114"/>
  <c r="X52" i="114"/>
  <c r="Y52" i="114"/>
  <c r="T52" i="114"/>
  <c r="U52" i="114"/>
  <c r="Q52" i="114"/>
  <c r="P52" i="114"/>
  <c r="L52" i="114"/>
  <c r="M52" i="114"/>
  <c r="I52" i="114"/>
  <c r="H52" i="114"/>
  <c r="D52" i="114"/>
  <c r="E52" i="114"/>
  <c r="AF51" i="114"/>
  <c r="AG51" i="114"/>
  <c r="AB51" i="114"/>
  <c r="AC51" i="114"/>
  <c r="X51" i="114"/>
  <c r="Y51" i="114"/>
  <c r="T51" i="114"/>
  <c r="U51" i="114"/>
  <c r="Q51" i="114"/>
  <c r="P51" i="114"/>
  <c r="L51" i="114"/>
  <c r="M51" i="114"/>
  <c r="H51" i="114"/>
  <c r="I51" i="114"/>
  <c r="D51" i="114"/>
  <c r="E51" i="114"/>
  <c r="AF50" i="114"/>
  <c r="AG50" i="114"/>
  <c r="AB50" i="114"/>
  <c r="AC50" i="114"/>
  <c r="X50" i="114"/>
  <c r="Y50" i="114"/>
  <c r="T50" i="114"/>
  <c r="U50" i="114"/>
  <c r="Q50" i="114"/>
  <c r="P50" i="114"/>
  <c r="L50" i="114"/>
  <c r="M50" i="114"/>
  <c r="I50" i="114"/>
  <c r="H50" i="114"/>
  <c r="D50" i="114"/>
  <c r="E50" i="114"/>
  <c r="AF49" i="114"/>
  <c r="AG49" i="114"/>
  <c r="AB49" i="114"/>
  <c r="AC49" i="114"/>
  <c r="X49" i="114"/>
  <c r="Y49" i="114"/>
  <c r="T49" i="114"/>
  <c r="U49" i="114"/>
  <c r="Q49" i="114"/>
  <c r="P49" i="114"/>
  <c r="L49" i="114"/>
  <c r="M49" i="114"/>
  <c r="H49" i="114"/>
  <c r="I49" i="114"/>
  <c r="D49" i="114"/>
  <c r="E49" i="114"/>
  <c r="AF48" i="114"/>
  <c r="AG48" i="114"/>
  <c r="AB48" i="114"/>
  <c r="AC48" i="114"/>
  <c r="X48" i="114"/>
  <c r="Y48" i="114"/>
  <c r="T48" i="114"/>
  <c r="U48" i="114"/>
  <c r="Q48" i="114"/>
  <c r="P48" i="114"/>
  <c r="L48" i="114"/>
  <c r="M48" i="114"/>
  <c r="I48" i="114"/>
  <c r="H48" i="114"/>
  <c r="D48" i="114"/>
  <c r="E48" i="114"/>
  <c r="AF47" i="114"/>
  <c r="AG47" i="114"/>
  <c r="AB47" i="114"/>
  <c r="AC47" i="114"/>
  <c r="X47" i="114"/>
  <c r="Y47" i="114"/>
  <c r="T47" i="114"/>
  <c r="U47" i="114"/>
  <c r="Q47" i="114"/>
  <c r="P47" i="114"/>
  <c r="L47" i="114"/>
  <c r="M47" i="114"/>
  <c r="H47" i="114"/>
  <c r="I47" i="114"/>
  <c r="D47" i="114"/>
  <c r="E47" i="114"/>
  <c r="AF46" i="114"/>
  <c r="AG46" i="114"/>
  <c r="AB46" i="114"/>
  <c r="AC46" i="114"/>
  <c r="X46" i="114"/>
  <c r="Y46" i="114"/>
  <c r="T46" i="114"/>
  <c r="U46" i="114"/>
  <c r="Q46" i="114"/>
  <c r="P46" i="114"/>
  <c r="L46" i="114"/>
  <c r="M46" i="114"/>
  <c r="I46" i="114"/>
  <c r="H46" i="114"/>
  <c r="D46" i="114"/>
  <c r="E46" i="114"/>
  <c r="AF45" i="114"/>
  <c r="AG45" i="114"/>
  <c r="AB45" i="114"/>
  <c r="AC45" i="114"/>
  <c r="X45" i="114"/>
  <c r="Y45" i="114"/>
  <c r="T45" i="114"/>
  <c r="U45" i="114"/>
  <c r="Q45" i="114"/>
  <c r="P45" i="114"/>
  <c r="L45" i="114"/>
  <c r="M45" i="114"/>
  <c r="H45" i="114"/>
  <c r="I45" i="114"/>
  <c r="D45" i="114"/>
  <c r="E45" i="114"/>
  <c r="AF44" i="114"/>
  <c r="AG44" i="114"/>
  <c r="AB44" i="114"/>
  <c r="AC44" i="114"/>
  <c r="X44" i="114"/>
  <c r="Y44" i="114"/>
  <c r="T44" i="114"/>
  <c r="U44" i="114"/>
  <c r="Q44" i="114"/>
  <c r="P44" i="114"/>
  <c r="L44" i="114"/>
  <c r="M44" i="114"/>
  <c r="I44" i="114"/>
  <c r="H44" i="114"/>
  <c r="D44" i="114"/>
  <c r="E44" i="114"/>
  <c r="AF43" i="114"/>
  <c r="AG43" i="114"/>
  <c r="AB43" i="114"/>
  <c r="AC43" i="114"/>
  <c r="X43" i="114"/>
  <c r="Y43" i="114"/>
  <c r="T43" i="114"/>
  <c r="U43" i="114"/>
  <c r="Q43" i="114"/>
  <c r="P43" i="114"/>
  <c r="L43" i="114"/>
  <c r="M43" i="114"/>
  <c r="H43" i="114"/>
  <c r="I43" i="114"/>
  <c r="D43" i="114"/>
  <c r="E43" i="114"/>
  <c r="AF42" i="114"/>
  <c r="AG42" i="114"/>
  <c r="AB42" i="114"/>
  <c r="AC42" i="114"/>
  <c r="X42" i="114"/>
  <c r="Y42" i="114"/>
  <c r="T42" i="114"/>
  <c r="U42" i="114"/>
  <c r="Q42" i="114"/>
  <c r="P42" i="114"/>
  <c r="L42" i="114"/>
  <c r="M42" i="114"/>
  <c r="I42" i="114"/>
  <c r="H42" i="114"/>
  <c r="D42" i="114"/>
  <c r="E42" i="114"/>
  <c r="AF41" i="114"/>
  <c r="AG41" i="114"/>
  <c r="AB41" i="114"/>
  <c r="AC41" i="114"/>
  <c r="X41" i="114"/>
  <c r="Y41" i="114"/>
  <c r="T41" i="114"/>
  <c r="U41" i="114"/>
  <c r="Q41" i="114"/>
  <c r="P41" i="114"/>
  <c r="L41" i="114"/>
  <c r="M41" i="114"/>
  <c r="H41" i="114"/>
  <c r="I41" i="114"/>
  <c r="D41" i="114"/>
  <c r="E41" i="114"/>
  <c r="AF40" i="114"/>
  <c r="AG40" i="114"/>
  <c r="AC40" i="114"/>
  <c r="AB40" i="114"/>
  <c r="X40" i="114"/>
  <c r="Y40" i="114"/>
  <c r="T40" i="114"/>
  <c r="U40" i="114"/>
  <c r="P40" i="114"/>
  <c r="Q40" i="114"/>
  <c r="M40" i="114"/>
  <c r="L40" i="114"/>
  <c r="H40" i="114"/>
  <c r="I40" i="114"/>
  <c r="D40" i="114"/>
  <c r="E40" i="114"/>
  <c r="AG39" i="114"/>
  <c r="AF39" i="114"/>
  <c r="AC39" i="114"/>
  <c r="AB39" i="114"/>
  <c r="Y39" i="114"/>
  <c r="X39" i="114"/>
  <c r="T39" i="114"/>
  <c r="U39" i="114"/>
  <c r="P39" i="114"/>
  <c r="Q39" i="114"/>
  <c r="L39" i="114"/>
  <c r="M39" i="114"/>
  <c r="I39" i="114"/>
  <c r="H39" i="114"/>
  <c r="D39" i="114"/>
  <c r="E39" i="114"/>
  <c r="AF38" i="114"/>
  <c r="AG38" i="114"/>
  <c r="AC38" i="114"/>
  <c r="AB38" i="114"/>
  <c r="X38" i="114"/>
  <c r="Y38" i="114"/>
  <c r="T38" i="114"/>
  <c r="U38" i="114"/>
  <c r="P38" i="114"/>
  <c r="Q38" i="114"/>
  <c r="L38" i="114"/>
  <c r="M38" i="114"/>
  <c r="H38" i="114"/>
  <c r="I38" i="114"/>
  <c r="D38" i="114"/>
  <c r="E38" i="114"/>
  <c r="AG37" i="114"/>
  <c r="AF37" i="114"/>
  <c r="AB37" i="114"/>
  <c r="AC37" i="114"/>
  <c r="Y37" i="114"/>
  <c r="X37" i="114"/>
  <c r="T37" i="114"/>
  <c r="U37" i="114"/>
  <c r="Q37" i="114"/>
  <c r="P37" i="114"/>
  <c r="L37" i="114"/>
  <c r="M37" i="114"/>
  <c r="H37" i="114"/>
  <c r="I37" i="114"/>
  <c r="D37" i="114"/>
  <c r="E37" i="114"/>
  <c r="AF31" i="114"/>
  <c r="AG31" i="114"/>
  <c r="AC31" i="114"/>
  <c r="AB31" i="114"/>
  <c r="X31" i="114"/>
  <c r="Y31" i="114"/>
  <c r="T31" i="114"/>
  <c r="U31" i="114"/>
  <c r="P31" i="114"/>
  <c r="Q31" i="114"/>
  <c r="M31" i="114"/>
  <c r="L31" i="114"/>
  <c r="H31" i="114"/>
  <c r="I31" i="114"/>
  <c r="D31" i="114"/>
  <c r="E31" i="114"/>
  <c r="AG30" i="114"/>
  <c r="AF30" i="114"/>
  <c r="AC30" i="114"/>
  <c r="AB30" i="114"/>
  <c r="Y30" i="114"/>
  <c r="X30" i="114"/>
  <c r="T30" i="114"/>
  <c r="U30" i="114"/>
  <c r="P30" i="114"/>
  <c r="Q30" i="114"/>
  <c r="L30" i="114"/>
  <c r="M30" i="114"/>
  <c r="I30" i="114"/>
  <c r="H30" i="114"/>
  <c r="D30" i="114"/>
  <c r="E30" i="114"/>
  <c r="AF29" i="114"/>
  <c r="AG29" i="114"/>
  <c r="AC29" i="114"/>
  <c r="AB29" i="114"/>
  <c r="Y29" i="114"/>
  <c r="X29" i="114"/>
  <c r="T29" i="114"/>
  <c r="U29" i="114"/>
  <c r="P29" i="114"/>
  <c r="Q29" i="114"/>
  <c r="L29" i="114"/>
  <c r="M29" i="114"/>
  <c r="H29" i="114"/>
  <c r="I29" i="114"/>
  <c r="D29" i="114"/>
  <c r="E29" i="114"/>
  <c r="AG28" i="114"/>
  <c r="AF28" i="114"/>
  <c r="AB28" i="114"/>
  <c r="AC28" i="114"/>
  <c r="Y28" i="114"/>
  <c r="X28" i="114"/>
  <c r="T28" i="114"/>
  <c r="U28" i="114"/>
  <c r="Q28" i="114"/>
  <c r="P28" i="114"/>
  <c r="L28" i="114"/>
  <c r="M28" i="114"/>
  <c r="H28" i="114"/>
  <c r="I28" i="114"/>
  <c r="D28" i="114"/>
  <c r="E28" i="114"/>
  <c r="AG27" i="114"/>
  <c r="AF27" i="114"/>
  <c r="AB27" i="114"/>
  <c r="AC27" i="114"/>
  <c r="X27" i="114"/>
  <c r="Y27" i="114"/>
  <c r="T27" i="114"/>
  <c r="U27" i="114"/>
  <c r="Q27" i="114"/>
  <c r="P27" i="114"/>
  <c r="L27" i="114"/>
  <c r="M27" i="114"/>
  <c r="H27" i="114"/>
  <c r="I27" i="114"/>
  <c r="D27" i="114"/>
  <c r="E27" i="114"/>
  <c r="AG26" i="114"/>
  <c r="AF26" i="114"/>
  <c r="AB26" i="114"/>
  <c r="AC26" i="114"/>
  <c r="X26" i="114"/>
  <c r="Y26" i="114"/>
  <c r="T26" i="114"/>
  <c r="U26" i="114"/>
  <c r="Q26" i="114"/>
  <c r="P26" i="114"/>
  <c r="L26" i="114"/>
  <c r="M26" i="114"/>
  <c r="H26" i="114"/>
  <c r="I26" i="114"/>
  <c r="D26" i="114"/>
  <c r="E26" i="114"/>
  <c r="AG25" i="114"/>
  <c r="AF25" i="114"/>
  <c r="AB25" i="114"/>
  <c r="AC25" i="114"/>
  <c r="X25" i="114"/>
  <c r="Y25" i="114"/>
  <c r="T25" i="114"/>
  <c r="U25" i="114"/>
  <c r="Q25" i="114"/>
  <c r="P25" i="114"/>
  <c r="L25" i="114"/>
  <c r="M25" i="114"/>
  <c r="H25" i="114"/>
  <c r="I25" i="114"/>
  <c r="D25" i="114"/>
  <c r="E25" i="114"/>
  <c r="AG24" i="114"/>
  <c r="AF24" i="114"/>
  <c r="AB24" i="114"/>
  <c r="AC24" i="114"/>
  <c r="X24" i="114"/>
  <c r="Y24" i="114"/>
  <c r="T24" i="114"/>
  <c r="U24" i="114"/>
  <c r="Q24" i="114"/>
  <c r="P24" i="114"/>
  <c r="L24" i="114"/>
  <c r="M24" i="114"/>
  <c r="H24" i="114"/>
  <c r="I24" i="114"/>
  <c r="D24" i="114"/>
  <c r="E24" i="114"/>
  <c r="AG23" i="114"/>
  <c r="AF23" i="114"/>
  <c r="AB23" i="114"/>
  <c r="AC23" i="114"/>
  <c r="X23" i="114"/>
  <c r="Y23" i="114"/>
  <c r="T23" i="114"/>
  <c r="U23" i="114"/>
  <c r="Q23" i="114"/>
  <c r="P23" i="114"/>
  <c r="L23" i="114"/>
  <c r="M23" i="114"/>
  <c r="H23" i="114"/>
  <c r="I23" i="114"/>
  <c r="D23" i="114"/>
  <c r="E23" i="114"/>
  <c r="AG22" i="114"/>
  <c r="AF22" i="114"/>
  <c r="AB22" i="114"/>
  <c r="AC22" i="114"/>
  <c r="X22" i="114"/>
  <c r="Y22" i="114"/>
  <c r="T22" i="114"/>
  <c r="U22" i="114"/>
  <c r="Q22" i="114"/>
  <c r="P22" i="114"/>
  <c r="L22" i="114"/>
  <c r="M22" i="114"/>
  <c r="H22" i="114"/>
  <c r="I22" i="114"/>
  <c r="D22" i="114"/>
  <c r="E22" i="114"/>
  <c r="AG21" i="114"/>
  <c r="AF21" i="114"/>
  <c r="AB21" i="114"/>
  <c r="AC21" i="114"/>
  <c r="X21" i="114"/>
  <c r="Y21" i="114"/>
  <c r="T21" i="114"/>
  <c r="U21" i="114"/>
  <c r="Q21" i="114"/>
  <c r="P21" i="114"/>
  <c r="L21" i="114"/>
  <c r="M21" i="114"/>
  <c r="H21" i="114"/>
  <c r="I21" i="114"/>
  <c r="D21" i="114"/>
  <c r="E21" i="114"/>
  <c r="AG20" i="114"/>
  <c r="AF20" i="114"/>
  <c r="AB20" i="114"/>
  <c r="AC20" i="114"/>
  <c r="X20" i="114"/>
  <c r="Y20" i="114"/>
  <c r="T20" i="114"/>
  <c r="U20" i="114"/>
  <c r="Q20" i="114"/>
  <c r="P20" i="114"/>
  <c r="L20" i="114"/>
  <c r="M20" i="114"/>
  <c r="H20" i="114"/>
  <c r="I20" i="114"/>
  <c r="D20" i="114"/>
  <c r="E20" i="114"/>
  <c r="AG19" i="114"/>
  <c r="AF19" i="114"/>
  <c r="AB19" i="114"/>
  <c r="AC19" i="114"/>
  <c r="X19" i="114"/>
  <c r="Y19" i="114"/>
  <c r="T19" i="114"/>
  <c r="U19" i="114"/>
  <c r="Q19" i="114"/>
  <c r="P19" i="114"/>
  <c r="L19" i="114"/>
  <c r="M19" i="114"/>
  <c r="H19" i="114"/>
  <c r="I19" i="114"/>
  <c r="D19" i="114"/>
  <c r="E19" i="114"/>
  <c r="AG18" i="114"/>
  <c r="AF18" i="114"/>
  <c r="AB18" i="114"/>
  <c r="AC18" i="114"/>
  <c r="X18" i="114"/>
  <c r="Y18" i="114"/>
  <c r="T18" i="114"/>
  <c r="U18" i="114"/>
  <c r="Q18" i="114"/>
  <c r="P18" i="114"/>
  <c r="L18" i="114"/>
  <c r="M18" i="114"/>
  <c r="H18" i="114"/>
  <c r="I18" i="114"/>
  <c r="D18" i="114"/>
  <c r="E18" i="114"/>
  <c r="AG17" i="114"/>
  <c r="AF17" i="114"/>
  <c r="AB17" i="114"/>
  <c r="AC17" i="114"/>
  <c r="X17" i="114"/>
  <c r="Y17" i="114"/>
  <c r="T17" i="114"/>
  <c r="U17" i="114"/>
  <c r="Q17" i="114"/>
  <c r="P17" i="114"/>
  <c r="L17" i="114"/>
  <c r="M17" i="114"/>
  <c r="H17" i="114"/>
  <c r="I17" i="114"/>
  <c r="D17" i="114"/>
  <c r="E17" i="114"/>
  <c r="AG16" i="114"/>
  <c r="AF16" i="114"/>
  <c r="AB16" i="114"/>
  <c r="AC16" i="114"/>
  <c r="X16" i="114"/>
  <c r="Y16" i="114"/>
  <c r="T16" i="114"/>
  <c r="U16" i="114"/>
  <c r="Q16" i="114"/>
  <c r="P16" i="114"/>
  <c r="L16" i="114"/>
  <c r="M16" i="114"/>
  <c r="H16" i="114"/>
  <c r="I16" i="114"/>
  <c r="D16" i="114"/>
  <c r="E16" i="114"/>
  <c r="AG15" i="114"/>
  <c r="AF15" i="114"/>
  <c r="AB15" i="114"/>
  <c r="AC15" i="114"/>
  <c r="X15" i="114"/>
  <c r="Y15" i="114"/>
  <c r="T15" i="114"/>
  <c r="U15" i="114"/>
  <c r="Q15" i="114"/>
  <c r="P15" i="114"/>
  <c r="L15" i="114"/>
  <c r="M15" i="114"/>
  <c r="H15" i="114"/>
  <c r="I15" i="114"/>
  <c r="D15" i="114"/>
  <c r="E15" i="114"/>
  <c r="AG14" i="114"/>
  <c r="AF14" i="114"/>
  <c r="AB14" i="114"/>
  <c r="AC14" i="114"/>
  <c r="X14" i="114"/>
  <c r="Y14" i="114"/>
  <c r="T14" i="114"/>
  <c r="U14" i="114"/>
  <c r="Q14" i="114"/>
  <c r="P14" i="114"/>
  <c r="L14" i="114"/>
  <c r="M14" i="114"/>
  <c r="H14" i="114"/>
  <c r="I14" i="114"/>
  <c r="D14" i="114"/>
  <c r="E14" i="114"/>
  <c r="AG13" i="114"/>
  <c r="AF13" i="114"/>
  <c r="AB13" i="114"/>
  <c r="AC13" i="114"/>
  <c r="X13" i="114"/>
  <c r="Y13" i="114"/>
  <c r="T13" i="114"/>
  <c r="U13" i="114"/>
  <c r="Q13" i="114"/>
  <c r="P13" i="114"/>
  <c r="L13" i="114"/>
  <c r="M13" i="114"/>
  <c r="H13" i="114"/>
  <c r="I13" i="114"/>
  <c r="D13" i="114"/>
  <c r="E13" i="114"/>
  <c r="AG12" i="114"/>
  <c r="AF12" i="114"/>
  <c r="AB12" i="114"/>
  <c r="AC12" i="114"/>
  <c r="X12" i="114"/>
  <c r="Y12" i="114"/>
  <c r="T12" i="114"/>
  <c r="U12" i="114"/>
  <c r="Q12" i="114"/>
  <c r="P12" i="114"/>
  <c r="L12" i="114"/>
  <c r="M12" i="114"/>
  <c r="H12" i="114"/>
  <c r="I12" i="114"/>
  <c r="D12" i="114"/>
  <c r="E12" i="114"/>
  <c r="AG11" i="114"/>
  <c r="AF11" i="114"/>
  <c r="AB11" i="114"/>
  <c r="AC11" i="114"/>
  <c r="X11" i="114"/>
  <c r="Y11" i="114"/>
  <c r="T11" i="114"/>
  <c r="U11" i="114"/>
  <c r="Q11" i="114"/>
  <c r="P11" i="114"/>
  <c r="L11" i="114"/>
  <c r="M11" i="114"/>
  <c r="H11" i="114"/>
  <c r="I11" i="114"/>
  <c r="D11" i="114"/>
  <c r="E11" i="114"/>
  <c r="AG10" i="114"/>
  <c r="AF10" i="114"/>
  <c r="AB10" i="114"/>
  <c r="AC10" i="114"/>
  <c r="X10" i="114"/>
  <c r="Y10" i="114"/>
  <c r="T10" i="114"/>
  <c r="U10" i="114"/>
  <c r="Q10" i="114"/>
  <c r="P10" i="114"/>
  <c r="L10" i="114"/>
  <c r="M10" i="114"/>
  <c r="H10" i="114"/>
  <c r="I10" i="114"/>
  <c r="D10" i="114"/>
  <c r="E10" i="114"/>
  <c r="AG9" i="114"/>
  <c r="AF9" i="114"/>
  <c r="AB9" i="114"/>
  <c r="AC9" i="114"/>
  <c r="X9" i="114"/>
  <c r="Y9" i="114"/>
  <c r="T9" i="114"/>
  <c r="U9" i="114"/>
  <c r="Q9" i="114"/>
  <c r="P9" i="114"/>
  <c r="L9" i="114"/>
  <c r="M9" i="114"/>
  <c r="H9" i="114"/>
  <c r="I9" i="114"/>
  <c r="D9" i="114"/>
  <c r="E9" i="114"/>
  <c r="AG8" i="114"/>
  <c r="AF8" i="114"/>
  <c r="AB8" i="114"/>
  <c r="AC8" i="114"/>
  <c r="X8" i="114"/>
  <c r="Y8" i="114"/>
  <c r="T8" i="114"/>
  <c r="U8" i="114"/>
  <c r="Q8" i="114"/>
  <c r="P8" i="114"/>
  <c r="L8" i="114"/>
  <c r="M8" i="114"/>
  <c r="H8" i="114"/>
  <c r="I8" i="114"/>
  <c r="D8" i="114"/>
  <c r="E8" i="114"/>
  <c r="M117" i="113"/>
  <c r="L117" i="113"/>
  <c r="K117" i="113"/>
  <c r="J117" i="113"/>
  <c r="I117" i="113"/>
  <c r="H117" i="113"/>
  <c r="G117" i="113"/>
  <c r="F117" i="113"/>
  <c r="E117" i="113"/>
  <c r="D117" i="113"/>
  <c r="M116" i="113"/>
  <c r="L116" i="113"/>
  <c r="K116" i="113"/>
  <c r="J116" i="113"/>
  <c r="I116" i="113"/>
  <c r="H116" i="113"/>
  <c r="G116" i="113"/>
  <c r="F116" i="113"/>
  <c r="E116" i="113"/>
  <c r="D116" i="113"/>
  <c r="M115" i="113"/>
  <c r="L115" i="113"/>
  <c r="K115" i="113"/>
  <c r="J115" i="113"/>
  <c r="I115" i="113"/>
  <c r="H115" i="113"/>
  <c r="G115" i="113"/>
  <c r="F115" i="113"/>
  <c r="E115" i="113"/>
  <c r="D115" i="113"/>
  <c r="M109" i="113"/>
  <c r="L109" i="113"/>
  <c r="K109" i="113"/>
  <c r="J109" i="113"/>
  <c r="I109" i="113"/>
  <c r="H109" i="113"/>
  <c r="G109" i="113"/>
  <c r="F109" i="113"/>
  <c r="E109" i="113"/>
  <c r="D109" i="113"/>
  <c r="M103" i="113"/>
  <c r="L103" i="113"/>
  <c r="K103" i="113"/>
  <c r="J103" i="113"/>
  <c r="I103" i="113"/>
  <c r="H103" i="113"/>
  <c r="G103" i="113"/>
  <c r="F103" i="113"/>
  <c r="E103" i="113"/>
  <c r="D103" i="113"/>
  <c r="M97" i="113"/>
  <c r="L97" i="113"/>
  <c r="K97" i="113"/>
  <c r="J97" i="113"/>
  <c r="I97" i="113"/>
  <c r="H97" i="113"/>
  <c r="G97" i="113"/>
  <c r="F97" i="113"/>
  <c r="E97" i="113"/>
  <c r="D97" i="113"/>
  <c r="M91" i="113"/>
  <c r="L91" i="113"/>
  <c r="K91" i="113"/>
  <c r="J91" i="113"/>
  <c r="I91" i="113"/>
  <c r="H91" i="113"/>
  <c r="G91" i="113"/>
  <c r="F91" i="113"/>
  <c r="E91" i="113"/>
  <c r="D91" i="113"/>
  <c r="K85" i="113"/>
  <c r="I85" i="113"/>
  <c r="G85" i="113"/>
  <c r="F85" i="113"/>
  <c r="E85" i="113"/>
  <c r="D85" i="113"/>
  <c r="M79" i="113"/>
  <c r="L79" i="113"/>
  <c r="K79" i="113"/>
  <c r="J79" i="113"/>
  <c r="I79" i="113"/>
  <c r="H79" i="113"/>
  <c r="G79" i="113"/>
  <c r="F79" i="113"/>
  <c r="E79" i="113"/>
  <c r="D79" i="113"/>
  <c r="M73" i="113"/>
  <c r="L73" i="113"/>
  <c r="K73" i="113"/>
  <c r="J73" i="113"/>
  <c r="I73" i="113"/>
  <c r="H73" i="113"/>
  <c r="G73" i="113"/>
  <c r="F73" i="113"/>
  <c r="E73" i="113"/>
  <c r="D73" i="113"/>
  <c r="M67" i="113"/>
  <c r="L67" i="113"/>
  <c r="K67" i="113"/>
  <c r="J67" i="113"/>
  <c r="I67" i="113"/>
  <c r="H67" i="113"/>
  <c r="G67" i="113"/>
  <c r="F67" i="113"/>
  <c r="E67" i="113"/>
  <c r="D67" i="113"/>
  <c r="M61" i="113"/>
  <c r="L61" i="113"/>
  <c r="K61" i="113"/>
  <c r="J61" i="113"/>
  <c r="I61" i="113"/>
  <c r="H61" i="113"/>
  <c r="G61" i="113"/>
  <c r="F61" i="113"/>
  <c r="E61" i="113"/>
  <c r="D61" i="113"/>
  <c r="M55" i="113"/>
  <c r="L55" i="113"/>
  <c r="K55" i="113"/>
  <c r="J55" i="113"/>
  <c r="I55" i="113"/>
  <c r="H55" i="113"/>
  <c r="G55" i="113"/>
  <c r="F55" i="113"/>
  <c r="E55" i="113"/>
  <c r="D55" i="113"/>
  <c r="M49" i="113"/>
  <c r="L49" i="113"/>
  <c r="K49" i="113"/>
  <c r="J49" i="113"/>
  <c r="I49" i="113"/>
  <c r="H49" i="113"/>
  <c r="G49" i="113"/>
  <c r="F49" i="113"/>
  <c r="E49" i="113"/>
  <c r="D49" i="113"/>
  <c r="M43" i="113"/>
  <c r="L43" i="113"/>
  <c r="K43" i="113"/>
  <c r="J43" i="113"/>
  <c r="I43" i="113"/>
  <c r="H43" i="113"/>
  <c r="G43" i="113"/>
  <c r="F43" i="113"/>
  <c r="E43" i="113"/>
  <c r="D43" i="113"/>
  <c r="M37" i="113"/>
  <c r="L37" i="113"/>
  <c r="K37" i="113"/>
  <c r="J37" i="113"/>
  <c r="I37" i="113"/>
  <c r="H37" i="113"/>
  <c r="G37" i="113"/>
  <c r="F37" i="113"/>
  <c r="E37" i="113"/>
  <c r="D37" i="113"/>
  <c r="M31" i="113"/>
  <c r="L31" i="113"/>
  <c r="K31" i="113"/>
  <c r="J31" i="113"/>
  <c r="I31" i="113"/>
  <c r="H31" i="113"/>
  <c r="G31" i="113"/>
  <c r="F31" i="113"/>
  <c r="E31" i="113"/>
  <c r="D31" i="113"/>
  <c r="M25" i="113"/>
  <c r="L25" i="113"/>
  <c r="K25" i="113"/>
  <c r="J25" i="113"/>
  <c r="I25" i="113"/>
  <c r="H25" i="113"/>
  <c r="G25" i="113"/>
  <c r="F25" i="113"/>
  <c r="E25" i="113"/>
  <c r="D25" i="113"/>
  <c r="M19" i="113"/>
  <c r="L19" i="113"/>
  <c r="K19" i="113"/>
  <c r="J19" i="113"/>
  <c r="I19" i="113"/>
  <c r="H19" i="113"/>
  <c r="G19" i="113"/>
  <c r="F19" i="113"/>
  <c r="E19" i="113"/>
  <c r="D19" i="113"/>
  <c r="M13" i="113"/>
  <c r="L13" i="113"/>
  <c r="K13" i="113"/>
  <c r="J13" i="113"/>
  <c r="I13" i="113"/>
  <c r="H13" i="113"/>
  <c r="G13" i="113"/>
  <c r="F13" i="113"/>
  <c r="E13" i="113"/>
  <c r="D13" i="113"/>
  <c r="G84" i="112"/>
  <c r="F84" i="112"/>
  <c r="E84" i="112"/>
  <c r="D84" i="112"/>
  <c r="G80" i="112"/>
  <c r="F80" i="112"/>
  <c r="E80" i="112"/>
  <c r="D80" i="112"/>
  <c r="G76" i="112"/>
  <c r="F76" i="112"/>
  <c r="E76" i="112"/>
  <c r="D76" i="112"/>
  <c r="G72" i="112"/>
  <c r="F72" i="112"/>
  <c r="E72" i="112"/>
  <c r="D72" i="112"/>
  <c r="G68" i="112"/>
  <c r="F68" i="112"/>
  <c r="E68" i="112"/>
  <c r="D68" i="112"/>
  <c r="G64" i="112"/>
  <c r="F64" i="112"/>
  <c r="E64" i="112"/>
  <c r="D64" i="112"/>
  <c r="G60" i="112"/>
  <c r="F60" i="112"/>
  <c r="E60" i="112"/>
  <c r="D60" i="112"/>
  <c r="G56" i="112"/>
  <c r="F56" i="112"/>
  <c r="E56" i="112"/>
  <c r="D56" i="112"/>
  <c r="G52" i="112"/>
  <c r="F52" i="112"/>
  <c r="E52" i="112"/>
  <c r="D52" i="112"/>
  <c r="G48" i="112"/>
  <c r="F48" i="112"/>
  <c r="E48" i="112"/>
  <c r="D48" i="112"/>
  <c r="G44" i="112"/>
  <c r="F44" i="112"/>
  <c r="E44" i="112"/>
  <c r="D44" i="112"/>
  <c r="G40" i="112"/>
  <c r="F40" i="112"/>
  <c r="E40" i="112"/>
  <c r="D40" i="112"/>
  <c r="G36" i="112"/>
  <c r="F36" i="112"/>
  <c r="E36" i="112"/>
  <c r="D36" i="112"/>
  <c r="G32" i="112"/>
  <c r="F32" i="112"/>
  <c r="E32" i="112"/>
  <c r="D32" i="112"/>
  <c r="G28" i="112"/>
  <c r="F28" i="112"/>
  <c r="E28" i="112"/>
  <c r="D28" i="112"/>
  <c r="G24" i="112"/>
  <c r="F24" i="112"/>
  <c r="E24" i="112"/>
  <c r="D24" i="112"/>
  <c r="G20" i="112"/>
  <c r="F20" i="112"/>
  <c r="E20" i="112"/>
  <c r="D20" i="112"/>
  <c r="G16" i="112"/>
  <c r="F16" i="112"/>
  <c r="E16" i="112"/>
  <c r="D16" i="112"/>
  <c r="G12" i="112"/>
  <c r="F12" i="112"/>
  <c r="E12" i="112"/>
  <c r="D12" i="112"/>
  <c r="E30" i="111"/>
  <c r="D30" i="111"/>
  <c r="C30" i="111"/>
  <c r="E24" i="111"/>
  <c r="D24" i="111"/>
  <c r="C24" i="111"/>
  <c r="E18" i="111"/>
  <c r="D18" i="111"/>
  <c r="C18" i="111"/>
  <c r="E12" i="111"/>
  <c r="D12" i="111"/>
  <c r="C12" i="111"/>
  <c r="E60" i="110"/>
  <c r="D60" i="110"/>
  <c r="C60" i="110"/>
  <c r="E55" i="110"/>
  <c r="D55" i="110"/>
  <c r="C55" i="110"/>
  <c r="E50" i="110"/>
  <c r="D50" i="110"/>
  <c r="C50" i="110"/>
  <c r="E45" i="110"/>
  <c r="D45" i="110"/>
  <c r="C45" i="110"/>
  <c r="E40" i="110"/>
  <c r="D40" i="110"/>
  <c r="C40" i="110"/>
  <c r="E30" i="110"/>
  <c r="D30" i="110"/>
  <c r="C30" i="110"/>
  <c r="E24" i="110"/>
  <c r="D24" i="110"/>
  <c r="C24" i="110"/>
  <c r="E18" i="110"/>
  <c r="D18" i="110"/>
  <c r="C18" i="110"/>
  <c r="E12" i="110"/>
  <c r="D12" i="110"/>
  <c r="C12" i="110"/>
  <c r="H17" i="109"/>
  <c r="H16" i="109"/>
  <c r="H15" i="109"/>
  <c r="H14" i="109"/>
  <c r="H13" i="109"/>
  <c r="H12" i="109"/>
  <c r="H11" i="109"/>
  <c r="H10" i="109"/>
  <c r="H9" i="109"/>
  <c r="H8" i="109"/>
  <c r="H17" i="108"/>
  <c r="H16" i="108"/>
  <c r="H15" i="108"/>
  <c r="H14" i="108"/>
  <c r="H13" i="108"/>
  <c r="H12" i="108"/>
  <c r="H11" i="108"/>
  <c r="H10" i="108"/>
  <c r="H9" i="108"/>
  <c r="H8" i="108"/>
  <c r="H17" i="107"/>
  <c r="H16" i="107"/>
  <c r="H15" i="107"/>
  <c r="H14" i="107"/>
  <c r="H13" i="107"/>
  <c r="H12" i="107"/>
  <c r="H11" i="107"/>
  <c r="H10" i="107"/>
  <c r="H9" i="107"/>
  <c r="H8" i="107"/>
  <c r="D42" i="105"/>
  <c r="C42" i="105"/>
  <c r="D32" i="105"/>
  <c r="C32" i="105"/>
  <c r="D22" i="105"/>
  <c r="C22" i="105"/>
  <c r="D42" i="104"/>
  <c r="C42" i="104"/>
  <c r="C29" i="103"/>
  <c r="C32" i="103" s="1"/>
  <c r="B31" i="103"/>
  <c r="B32" i="103"/>
  <c r="C28" i="103"/>
  <c r="B24" i="103"/>
  <c r="C13" i="103"/>
  <c r="C16" i="103" s="1"/>
  <c r="B13" i="103"/>
  <c r="B15" i="103"/>
  <c r="C12" i="103"/>
  <c r="B8" i="103"/>
  <c r="D42" i="102"/>
  <c r="C42" i="102"/>
  <c r="F65" i="114"/>
  <c r="E67" i="114"/>
  <c r="B16" i="103"/>
  <c r="J32" i="122"/>
  <c r="J33" i="122"/>
  <c r="F72" i="114"/>
  <c r="E73" i="114"/>
  <c r="H80" i="118"/>
  <c r="H81" i="118"/>
  <c r="D56" i="122"/>
  <c r="D57" i="122"/>
  <c r="D40" i="122"/>
  <c r="D41" i="122"/>
  <c r="D36" i="122"/>
  <c r="D37" i="122"/>
  <c r="D20" i="122"/>
  <c r="D21" i="122"/>
  <c r="D48" i="122"/>
  <c r="D49" i="122"/>
  <c r="D28" i="122"/>
  <c r="D29" i="122"/>
  <c r="D12" i="122"/>
  <c r="D44" i="122"/>
  <c r="D45" i="122"/>
  <c r="D52" i="122"/>
  <c r="D53" i="122"/>
  <c r="D32" i="122"/>
  <c r="D33" i="122"/>
  <c r="D24" i="122"/>
  <c r="D25" i="122"/>
  <c r="D16" i="122"/>
  <c r="D17" i="122"/>
  <c r="H48" i="118"/>
  <c r="H49" i="118"/>
  <c r="H36" i="118"/>
  <c r="H37" i="118"/>
  <c r="I28" i="122"/>
  <c r="I29" i="122"/>
  <c r="I12" i="122"/>
  <c r="I44" i="122"/>
  <c r="I45" i="122"/>
  <c r="I36" i="122"/>
  <c r="I37" i="122"/>
  <c r="I20" i="122"/>
  <c r="I21" i="122"/>
  <c r="I52" i="122"/>
  <c r="I53" i="122"/>
  <c r="I32" i="122"/>
  <c r="I33" i="122"/>
  <c r="I16" i="122"/>
  <c r="I17" i="122"/>
  <c r="I48" i="122"/>
  <c r="I49" i="122"/>
  <c r="I56" i="122"/>
  <c r="I57" i="122"/>
  <c r="I40" i="122"/>
  <c r="I41" i="122"/>
  <c r="H48" i="122"/>
  <c r="H49" i="122"/>
  <c r="H28" i="122"/>
  <c r="H29" i="122"/>
  <c r="H12" i="122"/>
  <c r="H56" i="122"/>
  <c r="H57" i="122"/>
  <c r="H40" i="122"/>
  <c r="H41" i="122"/>
  <c r="H36" i="122"/>
  <c r="H37" i="122"/>
  <c r="H20" i="122"/>
  <c r="H21" i="122"/>
  <c r="H52" i="122"/>
  <c r="H53" i="122"/>
  <c r="H44" i="122"/>
  <c r="H45" i="122"/>
  <c r="H24" i="122"/>
  <c r="H25" i="122"/>
  <c r="E75" i="115"/>
  <c r="F74" i="115"/>
  <c r="H88" i="118"/>
  <c r="H89" i="118"/>
  <c r="J7" i="122"/>
  <c r="H16" i="122"/>
  <c r="H17" i="122"/>
  <c r="J24" i="122"/>
  <c r="F75" i="116"/>
  <c r="E77" i="116"/>
  <c r="D125" i="118"/>
  <c r="D73" i="118"/>
  <c r="D49" i="118"/>
  <c r="D41" i="118"/>
  <c r="D17" i="118"/>
  <c r="D85" i="118"/>
  <c r="D105" i="118"/>
  <c r="D121" i="118"/>
  <c r="J8" i="122"/>
  <c r="F36" i="118"/>
  <c r="F37" i="118"/>
  <c r="F68" i="118"/>
  <c r="F69" i="118"/>
  <c r="G84" i="118"/>
  <c r="G85" i="118"/>
  <c r="D33" i="118"/>
  <c r="D65" i="118"/>
  <c r="H112" i="118"/>
  <c r="H113" i="118"/>
  <c r="F108" i="118"/>
  <c r="F109" i="118"/>
  <c r="F84" i="118"/>
  <c r="F85" i="118"/>
  <c r="F120" i="118"/>
  <c r="F121" i="118"/>
  <c r="F64" i="118"/>
  <c r="F65" i="118"/>
  <c r="F32" i="118"/>
  <c r="F33" i="118"/>
  <c r="F16" i="118"/>
  <c r="F17" i="118"/>
  <c r="F92" i="118"/>
  <c r="F93" i="118"/>
  <c r="F124" i="118"/>
  <c r="F125" i="118"/>
  <c r="F104" i="118"/>
  <c r="F105" i="118"/>
  <c r="F56" i="118"/>
  <c r="F57" i="118"/>
  <c r="F24" i="118"/>
  <c r="F25" i="118"/>
  <c r="F116" i="118"/>
  <c r="F117" i="118"/>
  <c r="F80" i="118"/>
  <c r="F81" i="118"/>
  <c r="D25" i="118"/>
  <c r="G44" i="118"/>
  <c r="G45" i="118"/>
  <c r="H52" i="118"/>
  <c r="H53" i="118"/>
  <c r="D57" i="118"/>
  <c r="G76" i="118"/>
  <c r="G13" i="122"/>
  <c r="E69" i="116"/>
  <c r="G120" i="118"/>
  <c r="G121" i="118"/>
  <c r="G72" i="118"/>
  <c r="G73" i="118"/>
  <c r="G64" i="118"/>
  <c r="G65" i="118"/>
  <c r="G48" i="118"/>
  <c r="G49" i="118"/>
  <c r="G40" i="118"/>
  <c r="G41" i="118"/>
  <c r="G32" i="118"/>
  <c r="G33" i="118"/>
  <c r="G16" i="118"/>
  <c r="G17" i="118"/>
  <c r="G100" i="118"/>
  <c r="G101" i="118"/>
  <c r="G88" i="118"/>
  <c r="G89" i="118"/>
  <c r="G124" i="118"/>
  <c r="G125" i="118"/>
  <c r="G104" i="118"/>
  <c r="G105" i="118"/>
  <c r="G56" i="118"/>
  <c r="G57" i="118"/>
  <c r="G24" i="118"/>
  <c r="G25" i="118"/>
  <c r="G116" i="118"/>
  <c r="G117" i="118"/>
  <c r="G80" i="118"/>
  <c r="G81" i="118"/>
  <c r="G96" i="118"/>
  <c r="G97" i="118"/>
  <c r="G60" i="118"/>
  <c r="G61" i="118"/>
  <c r="G28" i="118"/>
  <c r="G29" i="118"/>
  <c r="G12" i="118"/>
  <c r="G92" i="118"/>
  <c r="G93" i="118"/>
  <c r="D109" i="118"/>
  <c r="J48" i="122"/>
  <c r="J55" i="123"/>
  <c r="C20" i="118"/>
  <c r="C21" i="118"/>
  <c r="E24" i="118"/>
  <c r="E25" i="118"/>
  <c r="C36" i="118"/>
  <c r="C37" i="118"/>
  <c r="C41" i="118"/>
  <c r="C44" i="118"/>
  <c r="C45" i="118"/>
  <c r="C49" i="118"/>
  <c r="C52" i="118"/>
  <c r="C53" i="118"/>
  <c r="E56" i="118"/>
  <c r="E57" i="118"/>
  <c r="C68" i="118"/>
  <c r="C69" i="118"/>
  <c r="C73" i="118"/>
  <c r="C76" i="118"/>
  <c r="C77" i="118"/>
  <c r="D92" i="118"/>
  <c r="D93" i="118"/>
  <c r="E104" i="118"/>
  <c r="E105" i="118"/>
  <c r="C121" i="118"/>
  <c r="E124" i="118"/>
  <c r="E125" i="118"/>
  <c r="C12" i="122"/>
  <c r="G20" i="122"/>
  <c r="G21" i="122"/>
  <c r="E24" i="122"/>
  <c r="E25" i="122"/>
  <c r="C28" i="122"/>
  <c r="C29" i="122"/>
  <c r="G36" i="122"/>
  <c r="G37" i="122"/>
  <c r="F40" i="122"/>
  <c r="F41" i="122"/>
  <c r="F56" i="122"/>
  <c r="F57" i="122"/>
  <c r="D20" i="118"/>
  <c r="D21" i="118"/>
  <c r="D36" i="118"/>
  <c r="D37" i="118"/>
  <c r="D44" i="118"/>
  <c r="D45" i="118"/>
  <c r="D52" i="118"/>
  <c r="D53" i="118"/>
  <c r="D68" i="118"/>
  <c r="D69" i="118"/>
  <c r="D76" i="118"/>
  <c r="D77" i="118"/>
  <c r="C88" i="118"/>
  <c r="C89" i="118"/>
  <c r="E92" i="118"/>
  <c r="E93" i="118"/>
  <c r="C109" i="118"/>
  <c r="D112" i="118"/>
  <c r="D113" i="118"/>
  <c r="F24" i="122"/>
  <c r="F25" i="122"/>
  <c r="G40" i="122"/>
  <c r="G41" i="122"/>
  <c r="E44" i="122"/>
  <c r="E45" i="122"/>
  <c r="C48" i="122"/>
  <c r="C49" i="122"/>
  <c r="G56" i="122"/>
  <c r="G57" i="122"/>
  <c r="C16" i="118"/>
  <c r="C17" i="118"/>
  <c r="E20" i="118"/>
  <c r="E21" i="118"/>
  <c r="C32" i="118"/>
  <c r="C33" i="118"/>
  <c r="E36" i="118"/>
  <c r="E37" i="118"/>
  <c r="E41" i="118"/>
  <c r="E44" i="118"/>
  <c r="E45" i="118"/>
  <c r="E49" i="118"/>
  <c r="E52" i="118"/>
  <c r="E53" i="118"/>
  <c r="C64" i="118"/>
  <c r="C65" i="118"/>
  <c r="E68" i="118"/>
  <c r="E69" i="118"/>
  <c r="E76" i="118"/>
  <c r="E77" i="118"/>
  <c r="D88" i="118"/>
  <c r="D89" i="118"/>
  <c r="C97" i="118"/>
  <c r="D100" i="118"/>
  <c r="D101" i="118"/>
  <c r="E112" i="118"/>
  <c r="E113" i="118"/>
  <c r="E12" i="122"/>
  <c r="C16" i="122"/>
  <c r="C17" i="122"/>
  <c r="G24" i="122"/>
  <c r="G25" i="122"/>
  <c r="E28" i="122"/>
  <c r="E29" i="122"/>
  <c r="C32" i="122"/>
  <c r="C33" i="122"/>
  <c r="F44" i="122"/>
  <c r="F45" i="122"/>
  <c r="H7" i="118"/>
  <c r="D12" i="118"/>
  <c r="D28" i="118"/>
  <c r="D29" i="118"/>
  <c r="D60" i="118"/>
  <c r="D61" i="118"/>
  <c r="C80" i="118"/>
  <c r="C81" i="118"/>
  <c r="E84" i="118"/>
  <c r="E85" i="118"/>
  <c r="D96" i="118"/>
  <c r="D97" i="118"/>
  <c r="E108" i="118"/>
  <c r="E109" i="118"/>
  <c r="F16" i="122"/>
  <c r="F17" i="122"/>
  <c r="F32" i="122"/>
  <c r="F33" i="122"/>
  <c r="C40" i="122"/>
  <c r="C41" i="122"/>
  <c r="G48" i="122"/>
  <c r="G49" i="122"/>
  <c r="E52" i="122"/>
  <c r="E53" i="122"/>
  <c r="C56" i="122"/>
  <c r="C57" i="122"/>
  <c r="E12" i="118"/>
  <c r="C24" i="118"/>
  <c r="C25" i="118"/>
  <c r="E28" i="118"/>
  <c r="E29" i="118"/>
  <c r="E60" i="118"/>
  <c r="E61" i="118"/>
  <c r="D80" i="118"/>
  <c r="D81" i="118"/>
  <c r="G17" i="122"/>
  <c r="E20" i="122"/>
  <c r="E21" i="122"/>
  <c r="D9" i="118"/>
  <c r="D13" i="118"/>
  <c r="H20" i="118"/>
  <c r="H21" i="118"/>
  <c r="H120" i="118"/>
  <c r="H121" i="118"/>
  <c r="H16" i="118"/>
  <c r="H17" i="118"/>
  <c r="H104" i="118"/>
  <c r="H105" i="118"/>
  <c r="H72" i="118"/>
  <c r="H73" i="118"/>
  <c r="H64" i="118"/>
  <c r="H65" i="118"/>
  <c r="H40" i="118"/>
  <c r="H41" i="118"/>
  <c r="H92" i="118"/>
  <c r="H93" i="118"/>
  <c r="H32" i="118"/>
  <c r="H33" i="118"/>
  <c r="H124" i="118"/>
  <c r="H125" i="118"/>
  <c r="F9" i="118"/>
  <c r="F9" i="122"/>
  <c r="H108" i="118"/>
  <c r="H109" i="118"/>
  <c r="G13" i="118"/>
  <c r="G9" i="118"/>
  <c r="H96" i="118"/>
  <c r="H97" i="118"/>
  <c r="H116" i="118"/>
  <c r="H117" i="118"/>
  <c r="J44" i="122"/>
  <c r="J45" i="122"/>
  <c r="J56" i="122"/>
  <c r="J57" i="122"/>
  <c r="J28" i="122"/>
  <c r="J29" i="122"/>
  <c r="J20" i="122"/>
  <c r="J21" i="122"/>
  <c r="J36" i="122"/>
  <c r="J37" i="122"/>
  <c r="J12" i="122"/>
  <c r="I13" i="122"/>
  <c r="I9" i="122"/>
  <c r="E9" i="118"/>
  <c r="E13" i="118"/>
  <c r="J25" i="122"/>
  <c r="J52" i="122"/>
  <c r="J53" i="122"/>
  <c r="E71" i="116"/>
  <c r="F69" i="116"/>
  <c r="C9" i="118"/>
  <c r="H76" i="118"/>
  <c r="H77" i="118"/>
  <c r="H60" i="118"/>
  <c r="H61" i="118"/>
  <c r="J16" i="122"/>
  <c r="J17" i="122"/>
  <c r="H68" i="118"/>
  <c r="H69" i="118"/>
  <c r="J49" i="122"/>
  <c r="H24" i="118"/>
  <c r="H25" i="118"/>
  <c r="H13" i="122"/>
  <c r="H9" i="122"/>
  <c r="H100" i="118"/>
  <c r="H101" i="118"/>
  <c r="D13" i="122"/>
  <c r="D9" i="122"/>
  <c r="G9" i="122"/>
  <c r="C9" i="122"/>
  <c r="C13" i="122"/>
  <c r="E13" i="122"/>
  <c r="E9" i="122"/>
  <c r="H84" i="118"/>
  <c r="H85" i="118"/>
  <c r="H44" i="118"/>
  <c r="H45" i="118"/>
  <c r="H28" i="118"/>
  <c r="H29" i="118"/>
  <c r="H12" i="118"/>
  <c r="H56" i="118"/>
  <c r="H57" i="118"/>
  <c r="J40" i="122"/>
  <c r="J41" i="122"/>
  <c r="H9" i="118"/>
  <c r="H13" i="118"/>
  <c r="J9" i="122"/>
  <c r="J13" i="122"/>
  <c r="I62" i="85"/>
  <c r="E40" i="45"/>
  <c r="E51" i="45"/>
  <c r="E31" i="36"/>
  <c r="D31" i="36"/>
  <c r="D31" i="39"/>
  <c r="D13" i="38"/>
  <c r="J38" i="55"/>
  <c r="I38" i="55"/>
  <c r="H38" i="55"/>
  <c r="G38" i="55"/>
  <c r="F38" i="55"/>
  <c r="E38" i="55"/>
  <c r="D38" i="55"/>
  <c r="H61" i="85"/>
  <c r="H62" i="85"/>
  <c r="G61" i="85"/>
  <c r="G62" i="85"/>
  <c r="H57" i="85"/>
  <c r="H58" i="85"/>
  <c r="G57" i="85"/>
  <c r="G58" i="85"/>
  <c r="H53" i="85"/>
  <c r="H54" i="85"/>
  <c r="G53" i="85"/>
  <c r="G54" i="85"/>
  <c r="D53" i="85"/>
  <c r="D54" i="85"/>
  <c r="C53" i="85"/>
  <c r="C54" i="85"/>
  <c r="C50" i="85"/>
  <c r="C46" i="85"/>
  <c r="C42" i="85"/>
  <c r="I41" i="85"/>
  <c r="I49" i="85"/>
  <c r="I50" i="85"/>
  <c r="H41" i="85"/>
  <c r="H49" i="85"/>
  <c r="H50" i="85"/>
  <c r="G41" i="85"/>
  <c r="G49" i="85"/>
  <c r="G50" i="85"/>
  <c r="F41" i="85"/>
  <c r="F49" i="85"/>
  <c r="F50" i="85"/>
  <c r="E41" i="85"/>
  <c r="E49" i="85"/>
  <c r="E50" i="85"/>
  <c r="D41" i="85"/>
  <c r="C41" i="85"/>
  <c r="I40" i="85"/>
  <c r="H40" i="85"/>
  <c r="G40" i="85"/>
  <c r="F40" i="85"/>
  <c r="E40" i="85"/>
  <c r="D40" i="85"/>
  <c r="D62" i="85"/>
  <c r="C40" i="85"/>
  <c r="C62" i="85"/>
  <c r="H77" i="34"/>
  <c r="G77" i="34"/>
  <c r="D77" i="34"/>
  <c r="J77" i="34"/>
  <c r="I77" i="34"/>
  <c r="F77" i="34"/>
  <c r="H73" i="34"/>
  <c r="G73" i="34"/>
  <c r="D73" i="34"/>
  <c r="J73" i="34"/>
  <c r="I73" i="34"/>
  <c r="F73" i="34"/>
  <c r="H69" i="34"/>
  <c r="G69" i="34"/>
  <c r="D69" i="34"/>
  <c r="J69" i="34"/>
  <c r="I69" i="34"/>
  <c r="F69" i="34"/>
  <c r="I65" i="34"/>
  <c r="H65" i="34"/>
  <c r="G65" i="34"/>
  <c r="E65" i="34"/>
  <c r="D65" i="34"/>
  <c r="J64" i="34"/>
  <c r="I64" i="34"/>
  <c r="H64" i="34"/>
  <c r="G64" i="34"/>
  <c r="F64" i="34"/>
  <c r="E64" i="34"/>
  <c r="D64" i="34"/>
  <c r="J63" i="34"/>
  <c r="I63" i="34"/>
  <c r="H63" i="34"/>
  <c r="G63" i="34"/>
  <c r="F63" i="34"/>
  <c r="E63" i="34"/>
  <c r="E77" i="34"/>
  <c r="D63" i="34"/>
  <c r="I62" i="34"/>
  <c r="H62" i="34"/>
  <c r="D62" i="34"/>
  <c r="J62" i="34"/>
  <c r="G62" i="34"/>
  <c r="F62" i="34"/>
  <c r="I58" i="34"/>
  <c r="H58" i="34"/>
  <c r="E58" i="34"/>
  <c r="D58" i="34"/>
  <c r="J58" i="34"/>
  <c r="G58" i="34"/>
  <c r="F58" i="34"/>
  <c r="I54" i="34"/>
  <c r="H54" i="34"/>
  <c r="E54" i="34"/>
  <c r="D54" i="34"/>
  <c r="G54" i="34"/>
  <c r="F54" i="34"/>
  <c r="H50" i="34"/>
  <c r="E50" i="34"/>
  <c r="D50" i="34"/>
  <c r="J49" i="34"/>
  <c r="I49" i="34"/>
  <c r="H49" i="34"/>
  <c r="G49" i="34"/>
  <c r="F49" i="34"/>
  <c r="E49" i="34"/>
  <c r="D49" i="34"/>
  <c r="J48" i="34"/>
  <c r="I48" i="34"/>
  <c r="H48" i="34"/>
  <c r="G48" i="34"/>
  <c r="F48" i="34"/>
  <c r="E48" i="34"/>
  <c r="D48" i="34"/>
  <c r="I33" i="99"/>
  <c r="H33" i="99"/>
  <c r="G33" i="99"/>
  <c r="F33" i="99"/>
  <c r="E33" i="99"/>
  <c r="D33" i="99"/>
  <c r="C33" i="99"/>
  <c r="I27" i="99"/>
  <c r="H27" i="99"/>
  <c r="G27" i="99"/>
  <c r="F27" i="99"/>
  <c r="E27" i="99"/>
  <c r="D27" i="99"/>
  <c r="C27" i="99"/>
  <c r="I23" i="99"/>
  <c r="H23" i="99"/>
  <c r="G23" i="99"/>
  <c r="F23" i="99"/>
  <c r="E23" i="99"/>
  <c r="D23" i="99"/>
  <c r="C23" i="99"/>
  <c r="I22" i="99"/>
  <c r="H22" i="99"/>
  <c r="G22" i="99"/>
  <c r="F22" i="99"/>
  <c r="E22" i="99"/>
  <c r="D22" i="99"/>
  <c r="C22" i="99"/>
  <c r="I21" i="99"/>
  <c r="H21" i="99"/>
  <c r="G21" i="99"/>
  <c r="F21" i="99"/>
  <c r="E21" i="99"/>
  <c r="D21" i="99"/>
  <c r="C21" i="99"/>
  <c r="I20" i="99"/>
  <c r="H20" i="99"/>
  <c r="G20" i="99"/>
  <c r="F20" i="99"/>
  <c r="E20" i="99"/>
  <c r="D20" i="99"/>
  <c r="C20" i="99"/>
  <c r="I19" i="99"/>
  <c r="H19" i="99"/>
  <c r="G19" i="99"/>
  <c r="F19" i="99"/>
  <c r="E19" i="99"/>
  <c r="D19" i="99"/>
  <c r="C19" i="99"/>
  <c r="D42" i="85"/>
  <c r="D46" i="85"/>
  <c r="D50" i="85"/>
  <c r="E53" i="85"/>
  <c r="E54" i="85"/>
  <c r="I53" i="85"/>
  <c r="I54" i="85"/>
  <c r="E57" i="85"/>
  <c r="E58" i="85"/>
  <c r="I57" i="85"/>
  <c r="I58" i="85"/>
  <c r="E61" i="85"/>
  <c r="E62" i="85"/>
  <c r="I61" i="85"/>
  <c r="F53" i="85"/>
  <c r="F54" i="85"/>
  <c r="F57" i="85"/>
  <c r="F58" i="85"/>
  <c r="C58" i="85"/>
  <c r="F61" i="85"/>
  <c r="F62" i="85"/>
  <c r="E45" i="85"/>
  <c r="D58" i="85"/>
  <c r="E69" i="34"/>
  <c r="E73" i="34"/>
  <c r="G50" i="34"/>
  <c r="F65" i="34"/>
  <c r="J65" i="34"/>
  <c r="G99" i="29"/>
  <c r="F99" i="29"/>
  <c r="E99" i="29"/>
  <c r="D99" i="29"/>
  <c r="C99" i="29"/>
  <c r="G94" i="29"/>
  <c r="F94" i="29"/>
  <c r="E94" i="29"/>
  <c r="D94" i="29"/>
  <c r="C94" i="29"/>
  <c r="G89" i="29"/>
  <c r="F89" i="29"/>
  <c r="E89" i="29"/>
  <c r="D89" i="29"/>
  <c r="C89" i="29"/>
  <c r="G84" i="29"/>
  <c r="F84" i="29"/>
  <c r="E84" i="29"/>
  <c r="D84" i="29"/>
  <c r="C84" i="29"/>
  <c r="G79" i="29"/>
  <c r="F79" i="29"/>
  <c r="E79" i="29"/>
  <c r="D79" i="29"/>
  <c r="C79" i="29"/>
  <c r="G74" i="29"/>
  <c r="F74" i="29"/>
  <c r="E74" i="29"/>
  <c r="D74" i="29"/>
  <c r="C74" i="29"/>
  <c r="G69" i="29"/>
  <c r="F69" i="29"/>
  <c r="E69" i="29"/>
  <c r="D69" i="29"/>
  <c r="C69" i="29"/>
  <c r="G46" i="85"/>
  <c r="G42" i="85"/>
  <c r="I46" i="85"/>
  <c r="I42" i="85"/>
  <c r="H46" i="85"/>
  <c r="H42" i="85"/>
  <c r="E46" i="85"/>
  <c r="E42" i="85"/>
  <c r="F46" i="85"/>
  <c r="F42" i="85"/>
  <c r="AB36" i="81"/>
  <c r="AA36" i="81"/>
  <c r="Z36" i="81"/>
  <c r="Y36" i="81"/>
  <c r="X36" i="81"/>
  <c r="W36" i="81"/>
  <c r="V36" i="81"/>
  <c r="U36" i="81"/>
  <c r="T36" i="81"/>
  <c r="S36" i="81"/>
  <c r="R36" i="81"/>
  <c r="Q36" i="81"/>
  <c r="P36" i="81"/>
  <c r="O36" i="81"/>
  <c r="N36" i="81"/>
  <c r="M36" i="81"/>
  <c r="L36" i="81"/>
  <c r="K36" i="81"/>
  <c r="J36" i="81"/>
  <c r="I36" i="81"/>
  <c r="H36" i="81"/>
  <c r="G36" i="81"/>
  <c r="F36" i="81"/>
  <c r="E36" i="81"/>
  <c r="D36" i="81"/>
  <c r="C36" i="81"/>
  <c r="AB30" i="81"/>
  <c r="AA30" i="81"/>
  <c r="Z30" i="81"/>
  <c r="Y30" i="81"/>
  <c r="X30" i="81"/>
  <c r="W30" i="81"/>
  <c r="V30" i="81"/>
  <c r="U30" i="81"/>
  <c r="T30" i="81"/>
  <c r="S30" i="81"/>
  <c r="R30" i="81"/>
  <c r="Q30" i="81"/>
  <c r="P30" i="81"/>
  <c r="O30" i="81"/>
  <c r="N30" i="81"/>
  <c r="M30" i="81"/>
  <c r="L30" i="81"/>
  <c r="K30" i="81"/>
  <c r="J30" i="81"/>
  <c r="I30" i="81"/>
  <c r="H30" i="81"/>
  <c r="G30" i="81"/>
  <c r="F30" i="81"/>
  <c r="E30" i="81"/>
  <c r="D30" i="81"/>
  <c r="C30" i="81"/>
  <c r="AB24" i="81"/>
  <c r="AA24" i="81"/>
  <c r="Z24" i="81"/>
  <c r="Y24" i="81"/>
  <c r="X24" i="81"/>
  <c r="W24" i="81"/>
  <c r="V24" i="81"/>
  <c r="U24" i="81"/>
  <c r="T24" i="81"/>
  <c r="S24" i="81"/>
  <c r="R24" i="81"/>
  <c r="Q24" i="81"/>
  <c r="P24" i="81"/>
  <c r="O24" i="81"/>
  <c r="N24" i="81"/>
  <c r="M24" i="81"/>
  <c r="L24" i="81"/>
  <c r="K24" i="81"/>
  <c r="J24" i="81"/>
  <c r="I24" i="81"/>
  <c r="H24" i="81"/>
  <c r="G24" i="81"/>
  <c r="F24" i="81"/>
  <c r="E24" i="81"/>
  <c r="D24" i="81"/>
  <c r="C24" i="81"/>
  <c r="AB23" i="81"/>
  <c r="AA23" i="81"/>
  <c r="Z23" i="81"/>
  <c r="Y23" i="81"/>
  <c r="X23" i="81"/>
  <c r="W23" i="81"/>
  <c r="V23" i="81"/>
  <c r="U23" i="81"/>
  <c r="T23" i="81"/>
  <c r="S23" i="81"/>
  <c r="R23" i="81"/>
  <c r="Q23" i="81"/>
  <c r="P23" i="81"/>
  <c r="O23" i="81"/>
  <c r="N23" i="81"/>
  <c r="M23" i="81"/>
  <c r="L23" i="81"/>
  <c r="K23" i="81"/>
  <c r="J23" i="81"/>
  <c r="I23" i="81"/>
  <c r="H23" i="81"/>
  <c r="G23" i="81"/>
  <c r="F23" i="81"/>
  <c r="E23" i="81"/>
  <c r="D23" i="81"/>
  <c r="C23" i="81"/>
  <c r="E20" i="95"/>
  <c r="D20" i="95"/>
  <c r="C22" i="93"/>
  <c r="C22" i="92"/>
  <c r="M24" i="50"/>
  <c r="L24" i="50"/>
  <c r="K24" i="50"/>
  <c r="J24" i="50"/>
  <c r="I24" i="50"/>
  <c r="H24" i="50"/>
  <c r="G24" i="50"/>
  <c r="F24" i="50"/>
  <c r="M23" i="50"/>
  <c r="L23" i="50"/>
  <c r="K23" i="50"/>
  <c r="J23" i="50"/>
  <c r="I23" i="50"/>
  <c r="H23" i="50"/>
  <c r="G23" i="50"/>
  <c r="F23" i="50"/>
  <c r="M22" i="50"/>
  <c r="L22" i="50"/>
  <c r="K22" i="50"/>
  <c r="J22" i="50"/>
  <c r="I22" i="50"/>
  <c r="H22" i="50"/>
  <c r="G22" i="50"/>
  <c r="F22" i="50"/>
  <c r="M21" i="50"/>
  <c r="L21" i="50"/>
  <c r="K21" i="50"/>
  <c r="J21" i="50"/>
  <c r="I21" i="50"/>
  <c r="H21" i="50"/>
  <c r="G21" i="50"/>
  <c r="F21" i="50"/>
  <c r="M17" i="50"/>
  <c r="L17" i="50"/>
  <c r="K17" i="50"/>
  <c r="J17" i="50"/>
  <c r="I17" i="50"/>
  <c r="H17" i="50"/>
  <c r="G17" i="50"/>
  <c r="F17" i="50"/>
  <c r="E22" i="50"/>
  <c r="D51" i="45"/>
  <c r="C51" i="45"/>
  <c r="B51" i="45"/>
  <c r="E49" i="45"/>
  <c r="E46" i="45"/>
  <c r="E47" i="45"/>
  <c r="E48" i="45"/>
  <c r="E45" i="45"/>
  <c r="E50" i="45"/>
  <c r="D9" i="86"/>
  <c r="D21" i="86"/>
  <c r="D10" i="86"/>
  <c r="E9" i="86"/>
  <c r="E21" i="86"/>
  <c r="E10" i="86"/>
  <c r="F9" i="86"/>
  <c r="F21" i="86"/>
  <c r="F10" i="86"/>
  <c r="G9" i="86"/>
  <c r="G21" i="86"/>
  <c r="G10" i="86"/>
  <c r="H9" i="86"/>
  <c r="H21" i="86"/>
  <c r="C9" i="86"/>
  <c r="C21" i="86"/>
  <c r="C10" i="86"/>
  <c r="D8" i="86"/>
  <c r="E8" i="86"/>
  <c r="F8" i="86"/>
  <c r="F26" i="86"/>
  <c r="G8" i="86"/>
  <c r="G18" i="86"/>
  <c r="H8" i="86"/>
  <c r="H30" i="86"/>
  <c r="C8" i="86"/>
  <c r="C18" i="86"/>
  <c r="D30" i="86"/>
  <c r="D9" i="85"/>
  <c r="D21" i="85"/>
  <c r="E9" i="85"/>
  <c r="E21" i="85"/>
  <c r="E10" i="85"/>
  <c r="F9" i="85"/>
  <c r="F21" i="85"/>
  <c r="F10" i="85"/>
  <c r="G9" i="85"/>
  <c r="G21" i="85"/>
  <c r="G10" i="85"/>
  <c r="H9" i="85"/>
  <c r="H21" i="85"/>
  <c r="C9" i="85"/>
  <c r="C21" i="85"/>
  <c r="C10" i="85"/>
  <c r="D8" i="85"/>
  <c r="D30" i="85"/>
  <c r="E8" i="85"/>
  <c r="E26" i="85"/>
  <c r="F8" i="85"/>
  <c r="F26" i="85"/>
  <c r="G8" i="85"/>
  <c r="G26" i="85"/>
  <c r="H8" i="85"/>
  <c r="H30" i="85"/>
  <c r="C8" i="85"/>
  <c r="C30" i="85"/>
  <c r="E21" i="84"/>
  <c r="I21" i="84"/>
  <c r="I22" i="84"/>
  <c r="E13" i="84"/>
  <c r="D9" i="84"/>
  <c r="D21" i="84"/>
  <c r="D22" i="84"/>
  <c r="E9" i="84"/>
  <c r="E17" i="84"/>
  <c r="F9" i="84"/>
  <c r="F17" i="84"/>
  <c r="G9" i="84"/>
  <c r="G21" i="84"/>
  <c r="H9" i="84"/>
  <c r="H29" i="84"/>
  <c r="H30" i="84"/>
  <c r="I9" i="84"/>
  <c r="I25" i="84"/>
  <c r="J9" i="84"/>
  <c r="J21" i="84"/>
  <c r="K9" i="84"/>
  <c r="K25" i="84"/>
  <c r="L9" i="84"/>
  <c r="L29" i="84"/>
  <c r="D8" i="84"/>
  <c r="E8" i="84"/>
  <c r="F8" i="84"/>
  <c r="G8" i="84"/>
  <c r="H8" i="84"/>
  <c r="I8" i="84"/>
  <c r="J8" i="84"/>
  <c r="K8" i="84"/>
  <c r="L8" i="84"/>
  <c r="C9" i="84"/>
  <c r="C29" i="84"/>
  <c r="C8" i="84"/>
  <c r="L21" i="84"/>
  <c r="L22" i="84"/>
  <c r="G13" i="84"/>
  <c r="G17" i="84"/>
  <c r="G18" i="84"/>
  <c r="H10" i="86"/>
  <c r="D14" i="86"/>
  <c r="H14" i="86"/>
  <c r="G22" i="86"/>
  <c r="C30" i="86"/>
  <c r="E26" i="86"/>
  <c r="C22" i="86"/>
  <c r="G30" i="86"/>
  <c r="F18" i="86"/>
  <c r="F14" i="86"/>
  <c r="D18" i="86"/>
  <c r="H18" i="86"/>
  <c r="E22" i="86"/>
  <c r="C26" i="86"/>
  <c r="G26" i="86"/>
  <c r="E30" i="86"/>
  <c r="C14" i="86"/>
  <c r="G14" i="86"/>
  <c r="E18" i="86"/>
  <c r="F22" i="86"/>
  <c r="D26" i="86"/>
  <c r="H26" i="86"/>
  <c r="F30" i="86"/>
  <c r="E14" i="86"/>
  <c r="D22" i="86"/>
  <c r="H22" i="86"/>
  <c r="H10" i="85"/>
  <c r="D10" i="85"/>
  <c r="E22" i="85"/>
  <c r="C14" i="85"/>
  <c r="F22" i="85"/>
  <c r="H22" i="85"/>
  <c r="D22" i="85"/>
  <c r="G22" i="85"/>
  <c r="C22" i="85"/>
  <c r="D14" i="85"/>
  <c r="C26" i="85"/>
  <c r="D26" i="85"/>
  <c r="G14" i="85"/>
  <c r="H14" i="85"/>
  <c r="H26" i="85"/>
  <c r="E18" i="85"/>
  <c r="F18" i="85"/>
  <c r="F30" i="85"/>
  <c r="G30" i="85"/>
  <c r="E30" i="85"/>
  <c r="E14" i="85"/>
  <c r="C18" i="85"/>
  <c r="G18" i="85"/>
  <c r="F14" i="85"/>
  <c r="D18" i="85"/>
  <c r="H18" i="85"/>
  <c r="J22" i="84"/>
  <c r="J13" i="84"/>
  <c r="D17" i="84"/>
  <c r="C25" i="84"/>
  <c r="F25" i="84"/>
  <c r="F26" i="84"/>
  <c r="J29" i="84"/>
  <c r="D29" i="84"/>
  <c r="D30" i="84"/>
  <c r="J17" i="84"/>
  <c r="J18" i="84"/>
  <c r="I13" i="84"/>
  <c r="I10" i="84"/>
  <c r="D13" i="84"/>
  <c r="D10" i="84"/>
  <c r="I17" i="84"/>
  <c r="C21" i="84"/>
  <c r="C22" i="84"/>
  <c r="F21" i="84"/>
  <c r="F22" i="84"/>
  <c r="L25" i="84"/>
  <c r="D25" i="84"/>
  <c r="I29" i="84"/>
  <c r="I30" i="84"/>
  <c r="C13" i="84"/>
  <c r="C14" i="84"/>
  <c r="C17" i="84"/>
  <c r="E22" i="84"/>
  <c r="J25" i="84"/>
  <c r="J26" i="84"/>
  <c r="F29" i="84"/>
  <c r="L30" i="84"/>
  <c r="L13" i="84"/>
  <c r="F13" i="84"/>
  <c r="L17" i="84"/>
  <c r="E29" i="84"/>
  <c r="E30" i="84"/>
  <c r="K29" i="84"/>
  <c r="K30" i="84"/>
  <c r="K13" i="84"/>
  <c r="K14" i="84"/>
  <c r="K17" i="84"/>
  <c r="K18" i="84"/>
  <c r="K21" i="84"/>
  <c r="G22" i="84"/>
  <c r="G25" i="84"/>
  <c r="G29" i="84"/>
  <c r="G30" i="84"/>
  <c r="E25" i="84"/>
  <c r="E26" i="84"/>
  <c r="H13" i="84"/>
  <c r="H17" i="84"/>
  <c r="H18" i="84"/>
  <c r="H25" i="84"/>
  <c r="H26" i="84"/>
  <c r="H21" i="84"/>
  <c r="H22" i="84"/>
  <c r="C30" i="84"/>
  <c r="L10" i="84"/>
  <c r="J14" i="84"/>
  <c r="E14" i="84"/>
  <c r="I14" i="84"/>
  <c r="C18" i="84"/>
  <c r="C26" i="84"/>
  <c r="K26" i="84"/>
  <c r="D18" i="84"/>
  <c r="L18" i="84"/>
  <c r="D26" i="84"/>
  <c r="L26" i="84"/>
  <c r="F30" i="84"/>
  <c r="J30" i="84"/>
  <c r="G14" i="84"/>
  <c r="E18" i="84"/>
  <c r="I18" i="84"/>
  <c r="I26" i="84"/>
  <c r="H14" i="84"/>
  <c r="L14" i="84"/>
  <c r="F18" i="84"/>
  <c r="G10" i="84"/>
  <c r="F10" i="84"/>
  <c r="G26" i="84"/>
  <c r="C10" i="84"/>
  <c r="J10" i="84"/>
  <c r="E10" i="84"/>
  <c r="D14" i="84"/>
  <c r="F14" i="84"/>
  <c r="K22" i="84"/>
  <c r="K10" i="84"/>
  <c r="H10" i="84"/>
  <c r="F110" i="80"/>
  <c r="F111" i="80"/>
  <c r="F112" i="80"/>
  <c r="F109" i="80"/>
  <c r="F115" i="80"/>
  <c r="F116" i="80"/>
  <c r="F117" i="80"/>
  <c r="F114" i="80"/>
  <c r="F105" i="80"/>
  <c r="F106" i="80"/>
  <c r="F107" i="80"/>
  <c r="F104" i="80"/>
  <c r="F100" i="80"/>
  <c r="F101" i="80"/>
  <c r="F102" i="80"/>
  <c r="F99" i="80"/>
  <c r="F95" i="80"/>
  <c r="F96" i="80"/>
  <c r="F97" i="80"/>
  <c r="F94" i="80"/>
  <c r="C113" i="80"/>
  <c r="C118" i="80"/>
  <c r="C108" i="80"/>
  <c r="C103" i="80"/>
  <c r="C98" i="80"/>
  <c r="E67" i="38"/>
  <c r="F67" i="38"/>
  <c r="G67" i="38"/>
  <c r="H67" i="38"/>
  <c r="I67" i="38"/>
  <c r="J67" i="38"/>
  <c r="K67" i="38"/>
  <c r="L67" i="38"/>
  <c r="M67" i="38"/>
  <c r="N67" i="38"/>
  <c r="O67" i="38"/>
  <c r="P67" i="38"/>
  <c r="Q67" i="38"/>
  <c r="D67" i="38"/>
  <c r="E61" i="38"/>
  <c r="F61" i="38"/>
  <c r="G61" i="38"/>
  <c r="H61" i="38"/>
  <c r="I61" i="38"/>
  <c r="J61" i="38"/>
  <c r="K61" i="38"/>
  <c r="L61" i="38"/>
  <c r="M61" i="38"/>
  <c r="N61" i="38"/>
  <c r="O61" i="38"/>
  <c r="P61" i="38"/>
  <c r="Q61" i="38"/>
  <c r="D61" i="38"/>
  <c r="E55" i="38"/>
  <c r="F55" i="38"/>
  <c r="G55" i="38"/>
  <c r="H55" i="38"/>
  <c r="I55" i="38"/>
  <c r="J55" i="38"/>
  <c r="K55" i="38"/>
  <c r="L55" i="38"/>
  <c r="M55" i="38"/>
  <c r="N55" i="38"/>
  <c r="O55" i="38"/>
  <c r="P55" i="38"/>
  <c r="Q55" i="38"/>
  <c r="D55" i="38"/>
  <c r="E49" i="38"/>
  <c r="F49" i="38"/>
  <c r="G49" i="38"/>
  <c r="H49" i="38"/>
  <c r="I49" i="38"/>
  <c r="J49" i="38"/>
  <c r="K49" i="38"/>
  <c r="L49" i="38"/>
  <c r="M49" i="38"/>
  <c r="N49" i="38"/>
  <c r="O49" i="38"/>
  <c r="P49" i="38"/>
  <c r="Q49" i="38"/>
  <c r="D49" i="38"/>
  <c r="E43" i="38"/>
  <c r="F43" i="38"/>
  <c r="G43" i="38"/>
  <c r="H43" i="38"/>
  <c r="I43" i="38"/>
  <c r="J43" i="38"/>
  <c r="K43" i="38"/>
  <c r="L43" i="38"/>
  <c r="M43" i="38"/>
  <c r="N43" i="38"/>
  <c r="O43" i="38"/>
  <c r="P43" i="38"/>
  <c r="Q43" i="38"/>
  <c r="D43" i="38"/>
  <c r="E37" i="38"/>
  <c r="F37" i="38"/>
  <c r="G37" i="38"/>
  <c r="H37" i="38"/>
  <c r="I37" i="38"/>
  <c r="J37" i="38"/>
  <c r="K37" i="38"/>
  <c r="L37" i="38"/>
  <c r="M37" i="38"/>
  <c r="N37" i="38"/>
  <c r="O37" i="38"/>
  <c r="P37" i="38"/>
  <c r="Q37" i="38"/>
  <c r="D37" i="38"/>
  <c r="E31" i="38"/>
  <c r="F31" i="38"/>
  <c r="G31" i="38"/>
  <c r="H31" i="38"/>
  <c r="I31" i="38"/>
  <c r="J31" i="38"/>
  <c r="K31" i="38"/>
  <c r="L31" i="38"/>
  <c r="M31" i="38"/>
  <c r="N31" i="38"/>
  <c r="O31" i="38"/>
  <c r="P31" i="38"/>
  <c r="Q31" i="38"/>
  <c r="D31" i="38"/>
  <c r="E25" i="38"/>
  <c r="F25" i="38"/>
  <c r="G25" i="38"/>
  <c r="H25" i="38"/>
  <c r="I25" i="38"/>
  <c r="J25" i="38"/>
  <c r="K25" i="38"/>
  <c r="L25" i="38"/>
  <c r="M25" i="38"/>
  <c r="N25" i="38"/>
  <c r="O25" i="38"/>
  <c r="P25" i="38"/>
  <c r="Q25" i="38"/>
  <c r="D25" i="38"/>
  <c r="E19" i="38"/>
  <c r="F19" i="38"/>
  <c r="G19" i="38"/>
  <c r="H19" i="38"/>
  <c r="I19" i="38"/>
  <c r="J19" i="38"/>
  <c r="K19" i="38"/>
  <c r="L19" i="38"/>
  <c r="M19" i="38"/>
  <c r="N19" i="38"/>
  <c r="O19" i="38"/>
  <c r="P19" i="38"/>
  <c r="Q19" i="38"/>
  <c r="D19" i="38"/>
  <c r="E13" i="38"/>
  <c r="F13" i="38"/>
  <c r="G13" i="38"/>
  <c r="H13" i="38"/>
  <c r="I13" i="38"/>
  <c r="J13" i="38"/>
  <c r="K13" i="38"/>
  <c r="L13" i="38"/>
  <c r="M13" i="38"/>
  <c r="N13" i="38"/>
  <c r="O13" i="38"/>
  <c r="P13" i="38"/>
  <c r="Q13" i="38"/>
  <c r="C31" i="36"/>
  <c r="B31" i="36"/>
  <c r="E30" i="36"/>
  <c r="E29" i="39"/>
  <c r="C31" i="39"/>
  <c r="B31" i="39"/>
  <c r="E30" i="39"/>
  <c r="F49" i="28"/>
  <c r="E49" i="28"/>
  <c r="D49" i="28"/>
  <c r="C49" i="28"/>
  <c r="F43" i="28"/>
  <c r="E43" i="28"/>
  <c r="D43" i="28"/>
  <c r="C43" i="28"/>
  <c r="F37" i="28"/>
  <c r="E37" i="28"/>
  <c r="D37" i="28"/>
  <c r="C37" i="28"/>
  <c r="F31" i="28"/>
  <c r="E31" i="28"/>
  <c r="D31" i="28"/>
  <c r="C31" i="28"/>
  <c r="F25" i="28"/>
  <c r="E25" i="28"/>
  <c r="D25" i="28"/>
  <c r="C25" i="28"/>
  <c r="F19" i="28"/>
  <c r="E19" i="28"/>
  <c r="D19" i="28"/>
  <c r="C19" i="28"/>
  <c r="F49" i="29"/>
  <c r="E49" i="29"/>
  <c r="D49" i="29"/>
  <c r="C49" i="29"/>
  <c r="F43" i="29"/>
  <c r="E43" i="29"/>
  <c r="D43" i="29"/>
  <c r="C43" i="29"/>
  <c r="F37" i="29"/>
  <c r="E37" i="29"/>
  <c r="D37" i="29"/>
  <c r="C37" i="29"/>
  <c r="F31" i="29"/>
  <c r="E31" i="29"/>
  <c r="D31" i="29"/>
  <c r="C31" i="29"/>
  <c r="F25" i="29"/>
  <c r="E25" i="29"/>
  <c r="D25" i="29"/>
  <c r="C25" i="29"/>
  <c r="F19" i="29"/>
  <c r="E19" i="29"/>
  <c r="D19" i="29"/>
  <c r="C19" i="29"/>
  <c r="C13" i="29"/>
  <c r="D13" i="29"/>
  <c r="E13" i="29"/>
  <c r="F13" i="29"/>
  <c r="E28" i="39"/>
  <c r="E31" i="39"/>
  <c r="E28" i="36"/>
  <c r="E29" i="36"/>
  <c r="O41" i="68"/>
  <c r="O54" i="68"/>
  <c r="Q55" i="68"/>
  <c r="O53" i="68"/>
  <c r="O50" i="68"/>
  <c r="P51" i="68"/>
  <c r="O49" i="68"/>
  <c r="O46" i="68"/>
  <c r="Q47" i="68"/>
  <c r="O45" i="68"/>
  <c r="O42" i="68"/>
  <c r="Q43" i="68"/>
  <c r="O29" i="68"/>
  <c r="O17" i="68"/>
  <c r="O18" i="68"/>
  <c r="Q19" i="68"/>
  <c r="O21" i="68"/>
  <c r="O22" i="68"/>
  <c r="P23" i="68"/>
  <c r="O25" i="68"/>
  <c r="O26" i="68"/>
  <c r="Q27" i="68"/>
  <c r="O30" i="68"/>
  <c r="Q31" i="68"/>
  <c r="O33" i="68"/>
  <c r="O34" i="68"/>
  <c r="Q35" i="68"/>
  <c r="O37" i="68"/>
  <c r="O38" i="68"/>
  <c r="Q39" i="68"/>
  <c r="L13" i="68"/>
  <c r="L14" i="68"/>
  <c r="M15" i="68"/>
  <c r="L17" i="68"/>
  <c r="L18" i="68"/>
  <c r="N19" i="68"/>
  <c r="L21" i="68"/>
  <c r="L22" i="68"/>
  <c r="M23" i="68"/>
  <c r="L25" i="68"/>
  <c r="L26" i="68"/>
  <c r="N27" i="68"/>
  <c r="L29" i="68"/>
  <c r="L30" i="68"/>
  <c r="N31" i="68"/>
  <c r="L33" i="68"/>
  <c r="L34" i="68"/>
  <c r="L37" i="68"/>
  <c r="L38" i="68"/>
  <c r="N39" i="68"/>
  <c r="L41" i="68"/>
  <c r="L42" i="68"/>
  <c r="M43" i="68"/>
  <c r="L45" i="68"/>
  <c r="L46" i="68"/>
  <c r="N47" i="68"/>
  <c r="L49" i="68"/>
  <c r="L50" i="68"/>
  <c r="N51" i="68"/>
  <c r="L53" i="68"/>
  <c r="L54" i="68"/>
  <c r="M55" i="68"/>
  <c r="L10" i="68"/>
  <c r="M11" i="68"/>
  <c r="L9" i="68"/>
  <c r="O14" i="68"/>
  <c r="Q15" i="68"/>
  <c r="O13" i="68"/>
  <c r="O10" i="68"/>
  <c r="P11" i="68"/>
  <c r="O9" i="68"/>
  <c r="P24" i="68"/>
  <c r="N52" i="68"/>
  <c r="M44" i="68"/>
  <c r="N28" i="68"/>
  <c r="N20" i="68"/>
  <c r="Q40" i="68"/>
  <c r="N11" i="68"/>
  <c r="N12" i="68"/>
  <c r="M39" i="68"/>
  <c r="M40" i="68"/>
  <c r="Q28" i="68"/>
  <c r="Q44" i="68"/>
  <c r="N40" i="68"/>
  <c r="Q32" i="68"/>
  <c r="Q20" i="68"/>
  <c r="Q16" i="68"/>
  <c r="N48" i="68"/>
  <c r="N32" i="68"/>
  <c r="M16" i="68"/>
  <c r="N55" i="68"/>
  <c r="N56" i="68"/>
  <c r="Q56" i="68"/>
  <c r="M56" i="68"/>
  <c r="P52" i="68"/>
  <c r="Q48" i="68"/>
  <c r="Q36" i="68"/>
  <c r="M24" i="68"/>
  <c r="P19" i="68"/>
  <c r="P20" i="68"/>
  <c r="L11" i="68"/>
  <c r="M12" i="68"/>
  <c r="P12" i="68"/>
  <c r="O19" i="68"/>
  <c r="M19" i="68"/>
  <c r="M20" i="68"/>
  <c r="M27" i="68"/>
  <c r="P55" i="68"/>
  <c r="P56" i="68"/>
  <c r="P47" i="68"/>
  <c r="P48" i="68"/>
  <c r="P27" i="68"/>
  <c r="Q23" i="68"/>
  <c r="N23" i="68"/>
  <c r="M31" i="68"/>
  <c r="M35" i="68"/>
  <c r="P35" i="68"/>
  <c r="N35" i="68"/>
  <c r="N36" i="68"/>
  <c r="N43" i="68"/>
  <c r="N44" i="68"/>
  <c r="M51" i="68"/>
  <c r="Q51" i="68"/>
  <c r="M47" i="68"/>
  <c r="P43" i="68"/>
  <c r="L19" i="68"/>
  <c r="P39" i="68"/>
  <c r="P31" i="68"/>
  <c r="N15" i="68"/>
  <c r="Q11" i="68"/>
  <c r="P15" i="68"/>
  <c r="D54" i="68"/>
  <c r="G55" i="68"/>
  <c r="D53" i="68"/>
  <c r="D50" i="68"/>
  <c r="F51" i="68"/>
  <c r="D49" i="68"/>
  <c r="D46" i="68"/>
  <c r="F47" i="68"/>
  <c r="D45" i="68"/>
  <c r="D42" i="68"/>
  <c r="E43" i="68"/>
  <c r="D41" i="68"/>
  <c r="H54" i="68"/>
  <c r="K55" i="68"/>
  <c r="H53" i="68"/>
  <c r="H50" i="68"/>
  <c r="K51" i="68"/>
  <c r="H49" i="68"/>
  <c r="H46" i="68"/>
  <c r="I47" i="68"/>
  <c r="H45" i="68"/>
  <c r="H42" i="68"/>
  <c r="I43" i="68"/>
  <c r="H41" i="68"/>
  <c r="D38" i="68"/>
  <c r="F39" i="68"/>
  <c r="D37" i="68"/>
  <c r="D34" i="68"/>
  <c r="F35" i="68"/>
  <c r="D33" i="68"/>
  <c r="D30" i="68"/>
  <c r="E31" i="68"/>
  <c r="D29" i="68"/>
  <c r="D26" i="68"/>
  <c r="E27" i="68"/>
  <c r="D25" i="68"/>
  <c r="D22" i="68"/>
  <c r="E23" i="68"/>
  <c r="D21" i="68"/>
  <c r="H38" i="68"/>
  <c r="I39" i="68"/>
  <c r="H37" i="68"/>
  <c r="H34" i="68"/>
  <c r="I35" i="68"/>
  <c r="H33" i="68"/>
  <c r="H30" i="68"/>
  <c r="K31" i="68"/>
  <c r="H29" i="68"/>
  <c r="H26" i="68"/>
  <c r="J27" i="68"/>
  <c r="H25" i="68"/>
  <c r="H22" i="68"/>
  <c r="K23" i="68"/>
  <c r="H21" i="68"/>
  <c r="H13" i="68"/>
  <c r="D14" i="68"/>
  <c r="G15" i="68"/>
  <c r="D13" i="68"/>
  <c r="H14" i="68"/>
  <c r="K15" i="68"/>
  <c r="D10" i="68"/>
  <c r="F11" i="68"/>
  <c r="D9" i="68"/>
  <c r="H10" i="68"/>
  <c r="I11" i="68"/>
  <c r="H9" i="68"/>
  <c r="L39" i="68"/>
  <c r="K11" i="68"/>
  <c r="K12" i="68"/>
  <c r="K52" i="68"/>
  <c r="K47" i="68"/>
  <c r="K48" i="68"/>
  <c r="L43" i="68"/>
  <c r="L55" i="68"/>
  <c r="J11" i="68"/>
  <c r="J12" i="68"/>
  <c r="K16" i="68"/>
  <c r="J15" i="68"/>
  <c r="J16" i="68"/>
  <c r="I44" i="68"/>
  <c r="J47" i="68"/>
  <c r="G16" i="68"/>
  <c r="G23" i="68"/>
  <c r="G24" i="68"/>
  <c r="F12" i="68"/>
  <c r="I15" i="68"/>
  <c r="H15" i="68"/>
  <c r="K32" i="68"/>
  <c r="E44" i="68"/>
  <c r="G56" i="68"/>
  <c r="K56" i="68"/>
  <c r="E55" i="68"/>
  <c r="E56" i="68"/>
  <c r="F55" i="68"/>
  <c r="F56" i="68"/>
  <c r="O55" i="68"/>
  <c r="O51" i="68"/>
  <c r="Q52" i="68"/>
  <c r="F52" i="68"/>
  <c r="L51" i="68"/>
  <c r="M52" i="68"/>
  <c r="I48" i="68"/>
  <c r="L47" i="68"/>
  <c r="M48" i="68"/>
  <c r="O47" i="68"/>
  <c r="F48" i="68"/>
  <c r="J43" i="68"/>
  <c r="O43" i="68"/>
  <c r="P44" i="68"/>
  <c r="I40" i="68"/>
  <c r="J39" i="68"/>
  <c r="O39" i="68"/>
  <c r="P40" i="68"/>
  <c r="K39" i="68"/>
  <c r="K40" i="68"/>
  <c r="F40" i="68"/>
  <c r="L35" i="68"/>
  <c r="M36" i="68"/>
  <c r="F36" i="68"/>
  <c r="E35" i="68"/>
  <c r="E36" i="68"/>
  <c r="I36" i="68"/>
  <c r="K35" i="68"/>
  <c r="K36" i="68"/>
  <c r="O35" i="68"/>
  <c r="P36" i="68"/>
  <c r="E32" i="68"/>
  <c r="O31" i="68"/>
  <c r="P32" i="68"/>
  <c r="L31" i="68"/>
  <c r="M32" i="68"/>
  <c r="L27" i="68"/>
  <c r="M28" i="68"/>
  <c r="O27" i="68"/>
  <c r="P28" i="68"/>
  <c r="E28" i="68"/>
  <c r="J28" i="68"/>
  <c r="K24" i="68"/>
  <c r="I23" i="68"/>
  <c r="H23" i="68"/>
  <c r="E24" i="68"/>
  <c r="O23" i="68"/>
  <c r="Q24" i="68"/>
  <c r="J23" i="68"/>
  <c r="L23" i="68"/>
  <c r="N24" i="68"/>
  <c r="O15" i="68"/>
  <c r="P16" i="68"/>
  <c r="E15" i="68"/>
  <c r="E16" i="68"/>
  <c r="F15" i="68"/>
  <c r="F16" i="68"/>
  <c r="L15" i="68"/>
  <c r="N16" i="68"/>
  <c r="O11" i="68"/>
  <c r="Q12" i="68"/>
  <c r="E11" i="68"/>
  <c r="I12" i="68"/>
  <c r="G11" i="68"/>
  <c r="G12" i="68"/>
  <c r="I27" i="68"/>
  <c r="K27" i="68"/>
  <c r="K28" i="68"/>
  <c r="G51" i="68"/>
  <c r="G52" i="68"/>
  <c r="F23" i="68"/>
  <c r="I31" i="68"/>
  <c r="J31" i="68"/>
  <c r="J35" i="68"/>
  <c r="G35" i="68"/>
  <c r="K43" i="68"/>
  <c r="G43" i="68"/>
  <c r="F43" i="68"/>
  <c r="F44" i="68"/>
  <c r="E51" i="68"/>
  <c r="I55" i="68"/>
  <c r="J55" i="68"/>
  <c r="I51" i="68"/>
  <c r="J51" i="68"/>
  <c r="G47" i="68"/>
  <c r="G48" i="68"/>
  <c r="E47" i="68"/>
  <c r="E48" i="68"/>
  <c r="G39" i="68"/>
  <c r="G40" i="68"/>
  <c r="E39" i="68"/>
  <c r="G31" i="68"/>
  <c r="G32" i="68"/>
  <c r="F31" i="68"/>
  <c r="F27" i="68"/>
  <c r="F28" i="68"/>
  <c r="G27" i="68"/>
  <c r="G28" i="68"/>
  <c r="H11" i="68"/>
  <c r="H47" i="68"/>
  <c r="I16" i="68"/>
  <c r="J56" i="68"/>
  <c r="J32" i="68"/>
  <c r="J52" i="68"/>
  <c r="D55" i="68"/>
  <c r="J40" i="68"/>
  <c r="J44" i="68"/>
  <c r="J48" i="68"/>
  <c r="I52" i="68"/>
  <c r="I56" i="68"/>
  <c r="I32" i="68"/>
  <c r="J24" i="68"/>
  <c r="I24" i="68"/>
  <c r="D51" i="68"/>
  <c r="E52" i="68"/>
  <c r="D43" i="68"/>
  <c r="G44" i="68"/>
  <c r="H43" i="68"/>
  <c r="K44" i="68"/>
  <c r="D39" i="68"/>
  <c r="E40" i="68"/>
  <c r="H39" i="68"/>
  <c r="D35" i="68"/>
  <c r="G36" i="68"/>
  <c r="H35" i="68"/>
  <c r="J36" i="68"/>
  <c r="D31" i="68"/>
  <c r="F32" i="68"/>
  <c r="H27" i="68"/>
  <c r="I28" i="68"/>
  <c r="D23" i="68"/>
  <c r="F24" i="68"/>
  <c r="D15" i="68"/>
  <c r="E12" i="68"/>
  <c r="D11" i="68"/>
  <c r="H31" i="68"/>
  <c r="H55" i="68"/>
  <c r="H51" i="68"/>
  <c r="D47" i="68"/>
  <c r="D27" i="68"/>
  <c r="E44" i="58"/>
  <c r="D44" i="58"/>
  <c r="E43" i="58"/>
  <c r="E41" i="58"/>
  <c r="D43" i="58"/>
  <c r="E42" i="58"/>
  <c r="D42" i="58"/>
  <c r="E33" i="58"/>
  <c r="D33" i="58"/>
  <c r="C23" i="58"/>
  <c r="C22" i="58"/>
  <c r="C21" i="58"/>
  <c r="I13" i="56"/>
  <c r="H13" i="56"/>
  <c r="G13" i="56"/>
  <c r="F13" i="56"/>
  <c r="I24" i="56"/>
  <c r="H24" i="56"/>
  <c r="G24" i="56"/>
  <c r="F24" i="56"/>
  <c r="E24" i="56"/>
  <c r="D24" i="56"/>
  <c r="I23" i="56"/>
  <c r="H23" i="56"/>
  <c r="G23" i="56"/>
  <c r="F23" i="56"/>
  <c r="E23" i="56"/>
  <c r="D23" i="56"/>
  <c r="I22" i="56"/>
  <c r="H22" i="56"/>
  <c r="G22" i="56"/>
  <c r="F22" i="56"/>
  <c r="E22" i="56"/>
  <c r="D22" i="56"/>
  <c r="E13" i="56"/>
  <c r="D13" i="56"/>
  <c r="E24" i="50"/>
  <c r="E23" i="50"/>
  <c r="D24" i="50"/>
  <c r="D23" i="50"/>
  <c r="D22" i="50"/>
  <c r="M13" i="50"/>
  <c r="L13" i="50"/>
  <c r="K13" i="50"/>
  <c r="J13" i="50"/>
  <c r="I13" i="50"/>
  <c r="H13" i="50"/>
  <c r="G13" i="50"/>
  <c r="F13" i="50"/>
  <c r="E13" i="50"/>
  <c r="D13" i="50"/>
  <c r="D17" i="56"/>
  <c r="D21" i="56"/>
  <c r="H21" i="56"/>
  <c r="H17" i="56"/>
  <c r="E21" i="56"/>
  <c r="E17" i="56"/>
  <c r="I21" i="56"/>
  <c r="I17" i="56"/>
  <c r="G17" i="56"/>
  <c r="G21" i="56"/>
  <c r="F21" i="56"/>
  <c r="F17" i="56"/>
  <c r="D21" i="50"/>
  <c r="D17" i="50"/>
  <c r="E21" i="50"/>
  <c r="E17" i="50"/>
  <c r="D41" i="58"/>
  <c r="D37" i="58"/>
  <c r="E37" i="58"/>
  <c r="F23" i="35"/>
  <c r="G23" i="35"/>
  <c r="H23" i="35"/>
  <c r="I23" i="35"/>
  <c r="F24" i="35"/>
  <c r="G24" i="35"/>
  <c r="H24" i="35"/>
  <c r="I24" i="35"/>
  <c r="F25" i="35"/>
  <c r="G25" i="35"/>
  <c r="H25" i="35"/>
  <c r="I25" i="35"/>
  <c r="F10" i="35"/>
  <c r="G10" i="35"/>
  <c r="H10" i="35"/>
  <c r="I10" i="35"/>
  <c r="F9" i="35"/>
  <c r="G9" i="35"/>
  <c r="H9" i="35"/>
  <c r="I9" i="35"/>
  <c r="F8" i="35"/>
  <c r="G8" i="35"/>
  <c r="H8" i="35"/>
  <c r="I8" i="35"/>
  <c r="E25" i="35"/>
  <c r="D25" i="35"/>
  <c r="E24" i="35"/>
  <c r="D24" i="35"/>
  <c r="E23" i="35"/>
  <c r="D23" i="35"/>
  <c r="E10" i="35"/>
  <c r="D10" i="35"/>
  <c r="E9" i="35"/>
  <c r="D9" i="35"/>
  <c r="E8" i="35"/>
  <c r="D8" i="35"/>
  <c r="F23" i="34"/>
  <c r="G23" i="34"/>
  <c r="H23" i="34"/>
  <c r="I23" i="34"/>
  <c r="F24" i="34"/>
  <c r="G24" i="34"/>
  <c r="H24" i="34"/>
  <c r="I24" i="34"/>
  <c r="F25" i="34"/>
  <c r="G25" i="34"/>
  <c r="H25" i="34"/>
  <c r="I25" i="34"/>
  <c r="F10" i="34"/>
  <c r="G10" i="34"/>
  <c r="H10" i="34"/>
  <c r="I10" i="34"/>
  <c r="F9" i="34"/>
  <c r="G9" i="34"/>
  <c r="H9" i="34"/>
  <c r="I9" i="34"/>
  <c r="F8" i="34"/>
  <c r="G8" i="34"/>
  <c r="H8" i="34"/>
  <c r="I8" i="34"/>
  <c r="E25" i="34"/>
  <c r="D25" i="34"/>
  <c r="E24" i="34"/>
  <c r="D24" i="34"/>
  <c r="E23" i="34"/>
  <c r="D23" i="34"/>
  <c r="E10" i="34"/>
  <c r="D10" i="34"/>
  <c r="E9" i="34"/>
  <c r="D9" i="34"/>
  <c r="E8" i="34"/>
  <c r="D8" i="34"/>
  <c r="D25" i="27"/>
  <c r="D24" i="27"/>
  <c r="D23" i="27"/>
  <c r="D10" i="27"/>
  <c r="D9" i="27"/>
  <c r="D8" i="27"/>
  <c r="F25" i="27"/>
  <c r="G25" i="27"/>
  <c r="H25" i="27"/>
  <c r="I25" i="27"/>
  <c r="J25" i="27"/>
  <c r="K25" i="27"/>
  <c r="L25" i="27"/>
  <c r="M25" i="27"/>
  <c r="E25" i="27"/>
  <c r="F24" i="27"/>
  <c r="G24" i="27"/>
  <c r="H24" i="27"/>
  <c r="I24" i="27"/>
  <c r="J24" i="27"/>
  <c r="K24" i="27"/>
  <c r="L24" i="27"/>
  <c r="M24" i="27"/>
  <c r="E24" i="27"/>
  <c r="F23" i="27"/>
  <c r="G23" i="27"/>
  <c r="H23" i="27"/>
  <c r="I23" i="27"/>
  <c r="J23" i="27"/>
  <c r="K23" i="27"/>
  <c r="L23" i="27"/>
  <c r="M23" i="27"/>
  <c r="E23" i="27"/>
  <c r="F10" i="27"/>
  <c r="G10" i="27"/>
  <c r="H10" i="27"/>
  <c r="I10" i="27"/>
  <c r="J10" i="27"/>
  <c r="K10" i="27"/>
  <c r="L10" i="27"/>
  <c r="M10" i="27"/>
  <c r="F9" i="27"/>
  <c r="G9" i="27"/>
  <c r="H9" i="27"/>
  <c r="I9" i="27"/>
  <c r="J9" i="27"/>
  <c r="K9" i="27"/>
  <c r="L9" i="27"/>
  <c r="M9" i="27"/>
  <c r="F8" i="27"/>
  <c r="G8" i="27"/>
  <c r="H8" i="27"/>
  <c r="I8" i="27"/>
  <c r="J8" i="27"/>
  <c r="K8" i="27"/>
  <c r="L8" i="27"/>
  <c r="M8" i="27"/>
  <c r="E10" i="27"/>
  <c r="E9" i="27"/>
  <c r="E8" i="27"/>
  <c r="D22" i="34"/>
  <c r="D14" i="34"/>
  <c r="D18" i="34"/>
  <c r="I22" i="34"/>
  <c r="I18" i="34"/>
  <c r="I14" i="34"/>
  <c r="I33" i="34"/>
  <c r="I37" i="34"/>
  <c r="I29" i="34"/>
  <c r="D22" i="35"/>
  <c r="D14" i="35"/>
  <c r="D18" i="35"/>
  <c r="I22" i="35"/>
  <c r="I18" i="35"/>
  <c r="I33" i="35"/>
  <c r="I37" i="35"/>
  <c r="I29" i="35"/>
  <c r="H37" i="34"/>
  <c r="H29" i="34"/>
  <c r="H22" i="35"/>
  <c r="H14" i="35"/>
  <c r="H18" i="35"/>
  <c r="H33" i="35"/>
  <c r="H29" i="35"/>
  <c r="H37" i="35"/>
  <c r="D33" i="34"/>
  <c r="D29" i="34"/>
  <c r="D37" i="34"/>
  <c r="G18" i="34"/>
  <c r="G22" i="34"/>
  <c r="G14" i="34"/>
  <c r="G33" i="34"/>
  <c r="G37" i="34"/>
  <c r="G29" i="34"/>
  <c r="D33" i="35"/>
  <c r="D37" i="35"/>
  <c r="D29" i="35"/>
  <c r="G18" i="35"/>
  <c r="G22" i="35"/>
  <c r="G14" i="35"/>
  <c r="G37" i="35"/>
  <c r="G29" i="35"/>
  <c r="G33" i="35"/>
  <c r="E14" i="34"/>
  <c r="E18" i="34"/>
  <c r="E22" i="34"/>
  <c r="H22" i="34"/>
  <c r="H18" i="34"/>
  <c r="E22" i="35"/>
  <c r="E14" i="35"/>
  <c r="E18" i="35"/>
  <c r="E33" i="34"/>
  <c r="E37" i="34"/>
  <c r="E29" i="34"/>
  <c r="F18" i="34"/>
  <c r="F14" i="34"/>
  <c r="F22" i="34"/>
  <c r="F37" i="34"/>
  <c r="F29" i="34"/>
  <c r="F33" i="34"/>
  <c r="E37" i="35"/>
  <c r="E29" i="35"/>
  <c r="E33" i="35"/>
  <c r="F18" i="35"/>
  <c r="F22" i="35"/>
  <c r="F14" i="35"/>
  <c r="F37" i="35"/>
  <c r="F29" i="35"/>
  <c r="F33" i="35"/>
  <c r="H22" i="27"/>
  <c r="H14" i="27"/>
  <c r="H18" i="27"/>
  <c r="M37" i="27"/>
  <c r="M29" i="27"/>
  <c r="M33" i="27"/>
  <c r="I37" i="27"/>
  <c r="I29" i="27"/>
  <c r="I33" i="27"/>
  <c r="K18" i="27"/>
  <c r="K14" i="27"/>
  <c r="K22" i="27"/>
  <c r="G18" i="27"/>
  <c r="G14" i="27"/>
  <c r="G22" i="27"/>
  <c r="L37" i="27"/>
  <c r="L33" i="27"/>
  <c r="L29" i="27"/>
  <c r="H37" i="27"/>
  <c r="H33" i="27"/>
  <c r="H29" i="27"/>
  <c r="D33" i="27"/>
  <c r="D29" i="27"/>
  <c r="D37" i="27"/>
  <c r="L22" i="27"/>
  <c r="L18" i="27"/>
  <c r="G33" i="27"/>
  <c r="G37" i="27"/>
  <c r="G29" i="27"/>
  <c r="E22" i="27"/>
  <c r="E18" i="27"/>
  <c r="E14" i="27"/>
  <c r="J18" i="27"/>
  <c r="J14" i="27"/>
  <c r="J22" i="27"/>
  <c r="F18" i="27"/>
  <c r="F14" i="27"/>
  <c r="F22" i="27"/>
  <c r="K33" i="27"/>
  <c r="K37" i="27"/>
  <c r="K29" i="27"/>
  <c r="D18" i="27"/>
  <c r="D14" i="27"/>
  <c r="D22" i="27"/>
  <c r="M22" i="27"/>
  <c r="M18" i="27"/>
  <c r="M14" i="27"/>
  <c r="I22" i="27"/>
  <c r="I18" i="27"/>
  <c r="I14" i="27"/>
  <c r="E37" i="27"/>
  <c r="E29" i="27"/>
  <c r="E33" i="27"/>
  <c r="J33" i="27"/>
  <c r="J29" i="27"/>
  <c r="J37" i="27"/>
  <c r="F33" i="27"/>
  <c r="F29" i="27"/>
  <c r="F37" i="27"/>
  <c r="D13" i="28"/>
  <c r="E13" i="28"/>
  <c r="F13" i="28"/>
  <c r="C13" i="28"/>
  <c r="E78" i="115" l="1"/>
  <c r="E70" i="115"/>
  <c r="E71" i="115"/>
  <c r="F71" i="115" s="1"/>
  <c r="F79" i="115"/>
  <c r="F70" i="115" l="1"/>
  <c r="E72" i="115"/>
</calcChain>
</file>

<file path=xl/sharedStrings.xml><?xml version="1.0" encoding="utf-8"?>
<sst xmlns="http://schemas.openxmlformats.org/spreadsheetml/2006/main" count="12130" uniqueCount="1617">
  <si>
    <t xml:space="preserve">Übersicht zum elektronischen Anhang </t>
  </si>
  <si>
    <t>Abbildung 1-2</t>
  </si>
  <si>
    <t>Abbildung 1-3</t>
  </si>
  <si>
    <t>Zusatztabelle 1-a</t>
  </si>
  <si>
    <t>BE</t>
  </si>
  <si>
    <t>Kapitel 2 - Verfügbarkeit und Nutzung von Fahrzeugen und ÖV Abonnementen</t>
  </si>
  <si>
    <t>Abbildung 2-1</t>
  </si>
  <si>
    <t>Abbildung 2-2</t>
  </si>
  <si>
    <t>Abbildung 2-3</t>
  </si>
  <si>
    <t>Abbildung 2-4</t>
  </si>
  <si>
    <t>Abbildung 2-7</t>
  </si>
  <si>
    <t>Zeitreihe Verfügbarkeit von Autos (in Prozent der Personen)</t>
  </si>
  <si>
    <t>Abbildung 2-8</t>
  </si>
  <si>
    <t>Zeitreihe Führerscheinbesitz</t>
  </si>
  <si>
    <t>Abbildung 2-9</t>
  </si>
  <si>
    <t>Verfügbarkeit von Autos (in Prozent der Personen)</t>
  </si>
  <si>
    <t>Abbildung 2-10</t>
  </si>
  <si>
    <t>CH, BE, Agglo</t>
  </si>
  <si>
    <t>Abbildung 2-11</t>
  </si>
  <si>
    <t>Zeitreihe Verfügbarkeit von Velos (in Prozent der Personen)</t>
  </si>
  <si>
    <t>Abbildung 2-12</t>
  </si>
  <si>
    <t>Verfügbarkeit von Velos (in Prozent der Personen)</t>
  </si>
  <si>
    <t>Abbildung 2-13</t>
  </si>
  <si>
    <t>Abbildung 2-14</t>
  </si>
  <si>
    <t>Zeitreihe Besitz von ÖV-Abonnementen (in Prozent der Personen)</t>
  </si>
  <si>
    <t>Abbildung 2-15</t>
  </si>
  <si>
    <t>Besitz von ÖV-Abonnementen (in Prozent der Personen)</t>
  </si>
  <si>
    <t>Abbildung 2-16</t>
  </si>
  <si>
    <t>Abbildung 2-17</t>
  </si>
  <si>
    <t>Abbildung 2-18</t>
  </si>
  <si>
    <t>Abbildung 2-19</t>
  </si>
  <si>
    <t>Abbildung 2-20</t>
  </si>
  <si>
    <t>Zusatztabelle 2-b</t>
  </si>
  <si>
    <t>CH, BE</t>
  </si>
  <si>
    <t>Zusatztabelle 2-c</t>
  </si>
  <si>
    <t>Abbildung 2-5</t>
  </si>
  <si>
    <t>Abbildung 2-6</t>
  </si>
  <si>
    <t>HT1-2</t>
  </si>
  <si>
    <t>HT1-3</t>
  </si>
  <si>
    <t>HT2-10</t>
  </si>
  <si>
    <t>HT2-1</t>
  </si>
  <si>
    <t>HT2-2</t>
  </si>
  <si>
    <t>HT2-3</t>
  </si>
  <si>
    <t>HT2-4</t>
  </si>
  <si>
    <t>HT2-5</t>
  </si>
  <si>
    <t>Mikrozensus Mobilität und Verkehr 2015 - Auswertung für den Kanton Bern</t>
  </si>
  <si>
    <t>HT2-6</t>
  </si>
  <si>
    <t>HT2-7</t>
  </si>
  <si>
    <t>HT2-8</t>
  </si>
  <si>
    <t>HT2-9</t>
  </si>
  <si>
    <t>HT2-11</t>
  </si>
  <si>
    <t>HT2-12</t>
  </si>
  <si>
    <t>HT2-13</t>
  </si>
  <si>
    <t>HT2-14</t>
  </si>
  <si>
    <t>HT2-15</t>
  </si>
  <si>
    <t>HT2-16</t>
  </si>
  <si>
    <t>HT2-17</t>
  </si>
  <si>
    <t>HT2-18</t>
  </si>
  <si>
    <t>HT2-19</t>
  </si>
  <si>
    <t>HT2-20</t>
  </si>
  <si>
    <t>HT2-21</t>
  </si>
  <si>
    <t>HT2-22</t>
  </si>
  <si>
    <t>HT2-23</t>
  </si>
  <si>
    <t>HT2-24</t>
  </si>
  <si>
    <t>HT2-25</t>
  </si>
  <si>
    <t>HT2-26</t>
  </si>
  <si>
    <t>HT2-27</t>
  </si>
  <si>
    <t>HT2-28</t>
  </si>
  <si>
    <t>HT2-29</t>
  </si>
  <si>
    <t>&lt;&lt; Zurück zur Übersicht</t>
  </si>
  <si>
    <t>Vergleich des Personengewichts mit realer Verteilung</t>
  </si>
  <si>
    <t xml:space="preserve"> </t>
  </si>
  <si>
    <t>Grundgesamtheit
(Personen ab 6 Jahren)</t>
  </si>
  <si>
    <t>Stichprobe
(gewichtet)</t>
  </si>
  <si>
    <t>Differenz</t>
  </si>
  <si>
    <t>Anzahl</t>
  </si>
  <si>
    <t>[%]</t>
  </si>
  <si>
    <t>Oberaargau</t>
  </si>
  <si>
    <t>Emmental</t>
  </si>
  <si>
    <t>Bern-Mittelland</t>
  </si>
  <si>
    <t>Thun Oberland-West</t>
  </si>
  <si>
    <t>Oberland-Ost</t>
  </si>
  <si>
    <t>Kanton Bern</t>
  </si>
  <si>
    <t>-</t>
  </si>
  <si>
    <t>Hintergrundtabelle 1-3</t>
  </si>
  <si>
    <t>MZMV 2010</t>
  </si>
  <si>
    <t>Grundgesamtheiten in den einzelnen Regionen</t>
  </si>
  <si>
    <t>Haushalte</t>
  </si>
  <si>
    <t>Haushaltspersonen</t>
  </si>
  <si>
    <t>Haushaltspersonen 
über 18 Jahre</t>
  </si>
  <si>
    <t>Zielpersonen</t>
  </si>
  <si>
    <t>Zielpersonen mit Führerausweis</t>
  </si>
  <si>
    <t>Ungewichtete Anzahl</t>
  </si>
  <si>
    <t xml:space="preserve">Regionalkonferenzperimeter </t>
  </si>
  <si>
    <t>Berner Agglomerationen</t>
  </si>
  <si>
    <t>Bern</t>
  </si>
  <si>
    <t>Biel/Bienne</t>
  </si>
  <si>
    <t>Burgdorf</t>
  </si>
  <si>
    <t>Interlaken</t>
  </si>
  <si>
    <t>Thun</t>
  </si>
  <si>
    <t>Lyss (isolierte Stadt)</t>
  </si>
  <si>
    <t>Langenthal (isolierte Stadt)</t>
  </si>
  <si>
    <t>Schweiz</t>
  </si>
  <si>
    <t>Quelle: BFS. Mikrozensus Mobilität und Verkehr 2010Basis: Haushalte, Haushaltspersonen, Zielpersonen
Filter: Haushalte, Haushaltspersonen, Zielpersonen Kanton Bern bzw. Schweiz; Haushaltspersonen über 18 Jahren: Haushaltspersonen über 18 Jahre; Zielpersonen mit Führerausweis: Zielpersonen über 18 Jahre mit Führerausweis
Gewicht: Haushalte, Haushaltspersonen: Haushaltsgewicht; Zielpersonen: Personengewicht</t>
  </si>
  <si>
    <t>MZV 2005</t>
  </si>
  <si>
    <t>Quelle: BFS. Mikrozensus zum Verkehrsverhalten 2005
Basis: Haushalte, Haushaltspersonen, Zielpersonen
Filter: Haushalte, Haushaltspersonen, Zielpersonen Kanton Bern bzw. Schweiz; Zielpersonen mit Führerausweis: Zielpersonen über 18 Jahre
Gewicht: Haushalte, Haushaltspersonen: Haushaltsgewicht; Zielpersonen: Personengewicht</t>
  </si>
  <si>
    <t>MZMV 2015</t>
  </si>
  <si>
    <t>Hintergrundtabelle 1-2</t>
  </si>
  <si>
    <t>Hintergrundtabelle 2-1</t>
  </si>
  <si>
    <t>Mittelwert</t>
  </si>
  <si>
    <t>Median</t>
  </si>
  <si>
    <t>Standard-abweichung</t>
  </si>
  <si>
    <t>VI (90%) +/-</t>
  </si>
  <si>
    <t>Autos</t>
  </si>
  <si>
    <t>Motorräder</t>
  </si>
  <si>
    <t>Kleinmotorräder</t>
  </si>
  <si>
    <t>Mofas / Motorfahrräder</t>
  </si>
  <si>
    <t>Velos</t>
  </si>
  <si>
    <t>Quelle: BFS. Mikrozensus Mobilität und Verkehr 2010
Basis: 7'955 Haushalte
Filter: Haushalte des Kantons Bern
Gewicht: Haushaltsgewicht</t>
  </si>
  <si>
    <t>Zeitreihe Fahrzeugbesitz der Haushalte, BE (2005)</t>
  </si>
  <si>
    <t>Quelle: BFS. Mikrozensus zum Verkehrsverhalten 2005
Basis: 4'479 Haushalte
Filter: Haushalte des Kantons Bern
Gewicht: Haushaltsgewicht</t>
  </si>
  <si>
    <t>Standardabweichung</t>
  </si>
  <si>
    <t>schnelle E-Bikes</t>
  </si>
  <si>
    <t xml:space="preserve">langsame E-Bikes </t>
  </si>
  <si>
    <t>Mittelwert 2015</t>
  </si>
  <si>
    <t>Mittelwert 2010</t>
  </si>
  <si>
    <t>Mittelwert 2005</t>
  </si>
  <si>
    <r>
      <t xml:space="preserve">Quelle: BFS. Mikrozensus Mobilität und Verkehr 2005 - 2015
</t>
    </r>
    <r>
      <rPr>
        <sz val="9"/>
        <color indexed="8"/>
        <rFont val="Arial"/>
        <family val="2"/>
      </rPr>
      <t>Filter: Haushalte des Kantons Bern
Gewicht: Haushaltsgewicht</t>
    </r>
  </si>
  <si>
    <t>Hintergrundtabelle 2-3</t>
  </si>
  <si>
    <t>Velos (ohne E-Bikes)</t>
  </si>
  <si>
    <t>Quelle: BFS. Mikrozensus Verkehr und Mobilität 2015
Basis: 57090 Haushalte (Schweiz); 4484 Haushalte (Bern)
Filter: Allgemein: Haushalte der Schweiz bzw. des Kantons Bern
Gewicht: Haushaltsgewicht</t>
  </si>
  <si>
    <t>Korrekturfaktoren Schätzdistanzen frühere Mikrozensen (1994, 2000, 2005)</t>
  </si>
  <si>
    <t>Verkehrsmittel und Distanzklasse</t>
  </si>
  <si>
    <t>Korrekturfaktor</t>
  </si>
  <si>
    <t>MIV 0 - &lt;1 km</t>
  </si>
  <si>
    <t>MIV 1 - &lt;3 km</t>
  </si>
  <si>
    <t>MIV 3 - &lt;10 km</t>
  </si>
  <si>
    <t>MIV 10 - &lt;20 km</t>
  </si>
  <si>
    <t>MIV &gt;= 20 km</t>
  </si>
  <si>
    <t>ÖV 0 - &lt;1 km</t>
  </si>
  <si>
    <t>ÖV 1 - &lt;3 km</t>
  </si>
  <si>
    <t>ÖV 3 - &lt;5 km</t>
  </si>
  <si>
    <t>ÖV 5 - &lt;10 km</t>
  </si>
  <si>
    <t>ÖV &gt;= 10 km</t>
  </si>
  <si>
    <t>Andere 0 - &lt;1 km</t>
  </si>
  <si>
    <t>Andere 1 - &lt;3 km</t>
  </si>
  <si>
    <t>Andere 3 - &lt;10 km</t>
  </si>
  <si>
    <t>Andere &gt;= 10 km</t>
  </si>
  <si>
    <t>Hintergrundtabelle 2-4</t>
  </si>
  <si>
    <t>Hintergrundtabelle 2-5</t>
  </si>
  <si>
    <t>Fahrzeugbesitz der Haushalte (pro Haushalt) nach Raumtyp Nr.</t>
  </si>
  <si>
    <t>RaumtypNr</t>
  </si>
  <si>
    <t>Hügel- und Berggebiete</t>
  </si>
  <si>
    <t>Hintergrundtabelle 2-11</t>
  </si>
  <si>
    <t>Verfügbarkeit Auto</t>
  </si>
  <si>
    <t>Immer verfügbar</t>
  </si>
  <si>
    <t>Nach Absprache verfügbar</t>
  </si>
  <si>
    <t>Nicht verfügbar</t>
  </si>
  <si>
    <t>Raumtypen aggregiert</t>
  </si>
  <si>
    <t>Raumtypen Aggregiert</t>
  </si>
  <si>
    <t>Oberland West</t>
  </si>
  <si>
    <t>Oberland Ost</t>
  </si>
  <si>
    <t>Quelle: BFS. Mikrozensus Verkehr und Mobilität 2015
Basis: 57090 Haushalte (Schweiz); 4484 Haushalte (Kanton Bern)
Filter: Allgemein: Haushalte der Schweiz bzw. des Kantons Bern
Gewicht: Haushaltsgewicht</t>
  </si>
  <si>
    <t>Immer verfuegbar</t>
  </si>
  <si>
    <t>Nach Absprache Verfuegbar</t>
  </si>
  <si>
    <t>Nicht verfuegbar</t>
  </si>
  <si>
    <t>Total</t>
  </si>
  <si>
    <t>Hintergrundtabelle 2-12</t>
  </si>
  <si>
    <t>Quelle: BFS. Mikrozensus Mobilität und Verkehr 2015
Basis: Kanton Bern: Verfügbarkeit eines Autos: 3'248 Zielpersonen, Verfügbarkeit eines Velos: 4'399 Zielpersonen; Agglomerationen: Verfügbarkeit eines Autos: 2'018 Zielpersonen, Verfügbarkeit eines Velos: 2'739 Zielpersonen
Filter: Verfügbarkeit eines Autos: Zielpersonen Kanton Bern bzw. Agglomerationen ab 18 Jahren mit Führerschein, die ohne fremde Hilfe gehen können; Verfügbarkeit eines Velos: Zielpersonen Kanton Bern bzw. Agglomerationen
Gewicht: Personengewicht</t>
  </si>
  <si>
    <r>
      <t xml:space="preserve">Quelle: BFS. Mikrozensus Mobilität und Verkehr 2015
Basis: Verfügbarkeit eines Autos: </t>
    </r>
    <r>
      <rPr>
        <sz val="9"/>
        <rFont val="Arial"/>
        <family val="2"/>
      </rPr>
      <t>3'248</t>
    </r>
    <r>
      <rPr>
        <sz val="9"/>
        <color indexed="8"/>
        <rFont val="Arial"/>
        <family val="2"/>
      </rPr>
      <t xml:space="preserve"> Zielpersonen, Verfügbarkeit eines Velos: </t>
    </r>
    <r>
      <rPr>
        <sz val="9"/>
        <rFont val="Arial"/>
        <family val="2"/>
      </rPr>
      <t>4'399</t>
    </r>
    <r>
      <rPr>
        <sz val="9"/>
        <color indexed="8"/>
        <rFont val="Arial"/>
        <family val="2"/>
      </rPr>
      <t xml:space="preserve"> Zielpersonen
Filter: Verfügbarkeit eines Autos: Zielpersonen Kanton Bern ab 18 Jahren die ohne fremde Hilfe gehen können; Verfügbarkeit eines Velos: Zielpersonen Kanton Bern
Gewicht: Personengewicht</t>
    </r>
  </si>
  <si>
    <t>Verfügbarkeit von Autos und Velos, nach Raumtyp Nr.</t>
  </si>
  <si>
    <r>
      <t>Quelle: BFS. Mikrozensus Mobilität und Verkehr 2015
Basis: Kanton Bern: Verfügbarkeit eines Autos: 3'248 Zielpersonen, Verfügbarkeit eines Velos: 4'399 Zielpersonen;</t>
    </r>
    <r>
      <rPr>
        <sz val="9"/>
        <rFont val="Arial"/>
        <family val="2"/>
      </rPr>
      <t xml:space="preserve">
Filter: Verfügbarkeit eines Autos: Zielpersonen Kanton Bern bzw. Agglomerationen ab 18 Jahren mit Führerschein, die ohne fremde Hilfe gehen können; Verfügbarkeit eines Velos: Zielpersonen Kanton Bern bzw. Raumtypen
Gewicht: Personengewicht</t>
    </r>
  </si>
  <si>
    <t>Hintergrundtabelle 2-13</t>
  </si>
  <si>
    <t>Zeitreihe Verfügbarkeit von Velos (2010), BE</t>
  </si>
  <si>
    <t>Quelle: BFS. Mikrozensus Mobilität und Verkehr 2010
Basis: 8'064 Zielpersonen
Filter: Zielpersonen des Kantons Bern
Gewicht: Personengewicht</t>
  </si>
  <si>
    <t>Zeitreihe Verfügbarkeit von Velos (2005), BE</t>
  </si>
  <si>
    <t>Quelle: BFS. Mikrozensus zum Verkehrsverhalten 2005
Basis: 4'509 Zielpersonen
Filter: Zielpersonen des Kantons Bern
Gewicht: Personengewicht</t>
  </si>
  <si>
    <t>Quelle: BFS. Mikrozensus zum Verkehrsverhalten 2000
Basis: 4'541 Zielpersonen
Filter: Zielpersonen des Kantons Bern
Gewicht: Personengewicht</t>
  </si>
  <si>
    <t>Zeitreihe Verfügbarkeit von Velos (2015), BE</t>
  </si>
  <si>
    <t>Quelle: BFS. Mikrozensus Mobilität und Verkehr 2015
Basis: 4'399 Zielpersonen
Filter: Zielpersonen des Kantons Bern
Gewicht: Personengewicht</t>
  </si>
  <si>
    <t>Zeitreihe Verfügbarkeit von Autos (2010), BE</t>
  </si>
  <si>
    <t>Verfügbarkeit eines Autos</t>
  </si>
  <si>
    <t>Nach Absprache</t>
  </si>
  <si>
    <t>Keine</t>
  </si>
  <si>
    <t>Quelle: BFS. Mikrozensus Mobilität und Verkehr 2010
Basis: 5'699 Zielpersonen
Filter: Zielpersonen des Kantons Bern ab 18 Jahren mit Führerausweis, die ohne fremde Hilfe gehen können 
Gewicht: Personengewicht</t>
  </si>
  <si>
    <t>Zeitreihe Verfügbarkeit von Autos (2005), BE</t>
  </si>
  <si>
    <t>Quelle: BFS. Mikrozensus zum Verkehrsverhalten 2005
Basis: 3'089 Zielpersonen
Filter: Zielpersonen des Kantons Bern ab 18 Jahren mit Führerausweis, die ohne fremde Hilfe gehen können 
Gewicht: Personengewicht</t>
  </si>
  <si>
    <t>Zeitreihe Verfügbarkeit von Autos (2000), BE</t>
  </si>
  <si>
    <t>Quelle: BFS. Mikrozensus zum Verkehrsverhalten 2000
Basis: 2'956 Zielpersonen
Filter: Zielpersonen des Kantons Bern ab 18 Jahren mit Führerschein
Gewicht: Personengewicht</t>
  </si>
  <si>
    <t>Quelle: BFS. Mikrozensus Mobilität und Verkehr 2015
Basis: 3'248 Zielpersonen
Filter: Zielpersonen des Kantons Bern ab 18 Jahren mit Führerausweis, die ohne fremde Hilfe gehen können 
Gewicht: Personengewicht</t>
  </si>
  <si>
    <t>Haushalte/ Haushaltspersonen</t>
  </si>
  <si>
    <t>Hintergrundtabelle 2-14</t>
  </si>
  <si>
    <r>
      <t>Datenschutz</t>
    </r>
    <r>
      <rPr>
        <sz val="11"/>
        <color indexed="8"/>
        <rFont val="Arial"/>
        <family val="2"/>
      </rPr>
      <t>: Mit der Nutzung dieser Daten übernimmt und der Nutzer die gesetzlichen Geheimhaltungs- und Datenschutzpflichten des Bundesstatistikgesetzes (inbes. Art. 14ff), der Verordnung über die Durchführung von statistischen Erhebungen des Bundes (insbes. Art. 5 und 7) sowie des Bundesgesetzes über den Datenschutz (inkl. Verordnung).</t>
    </r>
  </si>
  <si>
    <t>Anzahl Autos im Haushalt</t>
  </si>
  <si>
    <t>Anzahl Motorräder im Haushalt</t>
  </si>
  <si>
    <t>Anzahl Kleinmotorräder im Haushalt</t>
  </si>
  <si>
    <t>Anzahl Mofas / Motorfahrräder im Haushalt</t>
  </si>
  <si>
    <t>monatliches Haushaltseinkommen</t>
  </si>
  <si>
    <t>Keine Antwort / weiss nicht</t>
  </si>
  <si>
    <t>bis und mit 4000 Fr.</t>
  </si>
  <si>
    <t>4001 - 8000 Fr.</t>
  </si>
  <si>
    <t>8001 - 12000 Fr.</t>
  </si>
  <si>
    <t>mehr als 12000 Fr.</t>
  </si>
  <si>
    <t>Haushaltsgrösse</t>
  </si>
  <si>
    <t>1 Person</t>
  </si>
  <si>
    <t>2 Personen</t>
  </si>
  <si>
    <t>3 Personen</t>
  </si>
  <si>
    <t>4 Personen</t>
  </si>
  <si>
    <t>5 und mehr Personen</t>
  </si>
  <si>
    <t xml:space="preserve">    </t>
  </si>
  <si>
    <t>Anzahl langsame E-Bikes im Haushalt</t>
  </si>
  <si>
    <t>Anzahl schnelle E-Bikes im Haushalt</t>
  </si>
  <si>
    <t>Anzahl Velos im Haushalt
(ohne E-Bikes)</t>
  </si>
  <si>
    <t>Zeitreihe Abonnementsbesitz (2010), BE</t>
  </si>
  <si>
    <t>Keines</t>
  </si>
  <si>
    <t>Halbtax</t>
  </si>
  <si>
    <t>Gleis 7</t>
  </si>
  <si>
    <t>Anderes Abo</t>
  </si>
  <si>
    <t>Strecken- oder Verbundsabo</t>
  </si>
  <si>
    <t>Generalabonnement</t>
  </si>
  <si>
    <t>Quelle: BFS. Mikrozensus Mobilität und Verkehr 2010
Basis: 7'565 Zielpersonen
Filter: Zielpersonen des Kantons Bern ab 16 Jahren
Gewicht: Personengewicht</t>
  </si>
  <si>
    <t>Zeitreihe Abonnementsbesitz (2005), BE</t>
  </si>
  <si>
    <t>Quelle: BFS. Mikrozensus zum Verkehrsverhalten 2005
Basis: 4'112 Zielpersonen
Filter: Zielpersonen des Kantons Bern ab 16 Jahren
Gewicht: Personengewicht</t>
  </si>
  <si>
    <t>Zeitreihe Abonnementsbesitz (2000), BE</t>
  </si>
  <si>
    <t>Quelle: BFS. Mikrozensus zum Verkehrsverhalten 2000
Basis: 8'272 Haushaltspersonen
Filter: Haushaltspersonen des Kantons Bern ab 16 Jahren
Gewicht: Haushaltsgewicht</t>
  </si>
  <si>
    <t>Hintergrundtabelle 2-18</t>
  </si>
  <si>
    <t>Hintergrundtabelle 2-19</t>
  </si>
  <si>
    <r>
      <t xml:space="preserve">Quelle: BFS. Mikrozensus Mobilität und Verkehr 2015
Basis: </t>
    </r>
    <r>
      <rPr>
        <sz val="9"/>
        <rFont val="Arial"/>
        <family val="2"/>
      </rPr>
      <t>3'974</t>
    </r>
    <r>
      <rPr>
        <sz val="9"/>
        <color indexed="8"/>
        <rFont val="Arial"/>
        <family val="2"/>
      </rPr>
      <t xml:space="preserve"> Zielpersonen
Filter: Zielpersonen des Kantons Bern ab 16 Jahren
Gewicht: Personengewicht</t>
    </r>
  </si>
  <si>
    <t>Hintergrundtabelle 2-20</t>
  </si>
  <si>
    <t>Quelle: BFS. Mikrozensus Mobilität und Verkehr 2015
Basis: Kanton Bern: 3'974 Zielpersonen; Agglomerationen: 2'493 Zielpersonen
Filter: Zielpersonen Berner Agglomerationen ab 16 Jahren
Gewicht: Personengewicht</t>
  </si>
  <si>
    <t>Quelle: BFS. Mikrozensus Mobilität und Verkehr 2015
Basis: Schweiz: 50'149 Zielpersonen; Kanton Bern: 3'974 Zielpersonen
Filter: Zielpersonen Kanton Bern ab 16 Jahren
Gewicht: Personengewicht</t>
  </si>
  <si>
    <t>Quelle: BFS. Mikrozensus Mobilität und Verkehr 2015
Basis: Kanton Bern: 3'974 Zielpersonen; 
Filter: Zielpersonen Berner Agglomerationen ab 16 Jahren
Gewicht: Personengewicht</t>
  </si>
  <si>
    <t>Hintergrundtabelle 2-21</t>
  </si>
  <si>
    <t>Veloabstellplätze zu Hause</t>
  </si>
  <si>
    <t>Ja</t>
  </si>
  <si>
    <t>Nein</t>
  </si>
  <si>
    <t>Ja, gratis</t>
  </si>
  <si>
    <t>Ja, bezahlt</t>
  </si>
  <si>
    <t>Hintergrundtabelle 2-24</t>
  </si>
  <si>
    <t>Hintergrundtabelle 2-25</t>
  </si>
  <si>
    <t>Verfügbarkeit von Parkplätzen und Veloabstellplätzen zu Hause, CH, BE, Agglomerationen</t>
  </si>
  <si>
    <t>Hintergrundtabelle 2-26</t>
  </si>
  <si>
    <t>Hintergrundtabelle 2-28</t>
  </si>
  <si>
    <t>Quelle: Bundesamt für Statistik, Bundesamt für Raumentwicklung; 
Mikrozensus Mobilität und Verkehr 2010</t>
  </si>
  <si>
    <t>Veloabstellplatz am Arbeits- / Ausbildungsort</t>
  </si>
  <si>
    <t>Verfügbarkeit von Parkplätzen und Veloabstellplätzen zu Hause, CH, BE 2010</t>
  </si>
  <si>
    <t>Quelle: BFS. Mikrozensus Mobilität und Verkehr 2010
Basis: Park-/Garagenplätze für Autos: Schweiz: 48'073 Haushalte, Kanton Bern: 6'109 Haushalte Veloabstellplätze: Schweiz: 14'103 Haushalte; Kanton Bern: 1'990 Haushalte; 
Filter: Park-/Garagenplätze für Autos: Haushalte Schweiz bzw. Kanton Bern bzw. Agglomerationen: mit min. einem Auto; Anzahl Veloabstellplätze zu Hause: Haushalte Schweiz bzw. Kanton Bern bzw. Agglomerationen mit Modul 2
Gewicht: Haushaltsgewicht</t>
  </si>
  <si>
    <t>Hintergrundtabelle 2-22</t>
  </si>
  <si>
    <t>Hintergrundtabelle 2-23</t>
  </si>
  <si>
    <t>Quelle: BFS. Mikrozensus Mobilität und Verkehr 2010
Basis: Parkplatz: Schweiz: 23'107 Zielpersonen, Kanton Bern: 2'807 Zielpersonen; Veloabstellplatz: Schweiz: 10'694 Zielpersonen, Kanton Bern: 1'496 Zielpersonen
Filter: Parkplatz: Erwerbstätige Zielpersonen Schweiz bzw. Kanton Bern bzw. Agglomerationen ab 18 Jahren mit Führerschein, die ohne fremde Hilfe gehen können, und mit ständiger Verfügbarkeit eines Autos;Veloabstellplatz: Erwerbstätigkeit Zielpersonen Schweiz bzw. Kanton Bern bzw. Agglomerationen mit Modul 2
Gewicht: Personengewicht</t>
  </si>
  <si>
    <t>Hintergrundtabelle 2-10</t>
  </si>
  <si>
    <t>Zeitreihe Führerausweisbesitz (2010), BE</t>
  </si>
  <si>
    <t>18-24 Jahre</t>
  </si>
  <si>
    <t>25-44 Jahre</t>
  </si>
  <si>
    <t>45-64 Jahre</t>
  </si>
  <si>
    <t>65-79 Jahre</t>
  </si>
  <si>
    <t>80 und mehr</t>
  </si>
  <si>
    <t>Quelle: BFS. Mikrozensus Mobilität und Verkehr 2010
Basis: 7'379 Zielpersonen
Filter: Zielpersonen des Kantons Bern ab 18 Jahren 
Gewicht: Personengewicht</t>
  </si>
  <si>
    <t>Zeitreihe Führerausweisbesitz (2005), BE</t>
  </si>
  <si>
    <t>Quelle: BFS. Mikrozensus zum Verkehrsverhalten 2005
Basis: 4'058 Zielpersonen
Filter: Zielpersonen des Kantons Bern ab 18 Jahren
Gewicht: Personengewicht</t>
  </si>
  <si>
    <t>Zeitreihe Führerausweisbesitz (2000), BE</t>
  </si>
  <si>
    <t>Quelle: BFS. Mikrozensus zum Verkehrsverhalten 2000
Basis: 3'977 Zielpersonen
Filter: Zielpersonen des Kantons Bern ab 18 Jahren
Gewicht: Personengewicht</t>
  </si>
  <si>
    <t>Quelle: BFS. Mikrozensus Mobilität und Verkehr 2015 
Basis: Haushalte, Haushaltspersonen, Zielpersonen
Filter: Haushalte, Haushaltspersonen, Zielpersonen Kanton Bern bzw. Schweiz; Haushaltspersonen über 18 Jahren: Haushaltspersonen über 18 Jahre; Zielpersonen mit Führerausweis: Zielpersonen über 18 Jahre mit Führerausweis
Gewicht: Haushalte, Haushaltspersonen: Haushaltsgewicht; Zielpersonen: Personengewicht
Änderung zu 2010: In MZMV 2015 wurde pro Haushalt nur eine Person befragt.</t>
  </si>
  <si>
    <t>Verfügbarkeit von Autos und ÖV-Abonnementen, CH (Basis: Zielpersonen)</t>
  </si>
  <si>
    <t>Verfügbarkeit eines ÖV-Abos</t>
  </si>
  <si>
    <t>Kein Besitz</t>
  </si>
  <si>
    <t>Besitz eines ÖV-Abos</t>
  </si>
  <si>
    <t>Geschlecht</t>
  </si>
  <si>
    <t>Mann</t>
  </si>
  <si>
    <t>Frau</t>
  </si>
  <si>
    <t>Alter</t>
  </si>
  <si>
    <t>6-17 Jahre</t>
  </si>
  <si>
    <t>Erwerbstätigkeit</t>
  </si>
  <si>
    <t>Vollzeit</t>
  </si>
  <si>
    <t>Teilzeit</t>
  </si>
  <si>
    <t>in Ausbildung</t>
  </si>
  <si>
    <t>Zusatztabelle 2b</t>
  </si>
  <si>
    <r>
      <t xml:space="preserve">Quelle: BFS. Mikrozensus Mobilität und Verkehr 2015
Basis: </t>
    </r>
    <r>
      <rPr>
        <sz val="9"/>
        <rFont val="Arial"/>
        <family val="2"/>
      </rPr>
      <t>4484</t>
    </r>
    <r>
      <rPr>
        <sz val="9"/>
        <color indexed="8"/>
        <rFont val="Arial"/>
        <family val="2"/>
      </rPr>
      <t xml:space="preserve"> Haushalte
Filter: Haushalte des Kantons Bern
Gewicht: Haushaltsgewicht</t>
    </r>
  </si>
  <si>
    <t>Quelle: BFS. Mikrozensus Mobilität und Verkehr 2015
Basis: Schweiz: Verfügbarkeit eines Autos: 40'952 Zielpersonen, Abobesitz: 50'149 Kanton Bern: Verfügbarkeit eines Autos: 3'248 Zielpersonen, Abobesitz: 3'974 Zielpersonen
Filter: Verfügbarkeit eines Autos: Zielpersonen Schweiz bzw. Kanton Bern ab 18 Jahren mit Führerschein, die ohne fremde Hilfe gehen können; Abobesitz: Zielpersonen Schweiz bzw. Kanton Bern ab 16 Jahren
Gewicht: Personengewicht</t>
  </si>
  <si>
    <t>Veränderung</t>
  </si>
  <si>
    <t>Thun Oberland West</t>
  </si>
  <si>
    <t>Haushaltsgrösse MZMV 2015</t>
  </si>
  <si>
    <t>Mittelwert in den einzelnen Regionen</t>
  </si>
  <si>
    <t>Quelle: BFS. Mikrozensus Mobilität und Verkehr 2015 
Basis: Haushalte, Haushaltspersonen
Gewicht: Haushaltsgewicht</t>
  </si>
  <si>
    <t>Hintergrundtabelle 2-9</t>
  </si>
  <si>
    <t>Zeitreihe Fahrzeugbesitz der Haushalte (2010), BE</t>
  </si>
  <si>
    <t>Anz. Autos</t>
  </si>
  <si>
    <t>Kein Auto</t>
  </si>
  <si>
    <t>1 Auto</t>
  </si>
  <si>
    <t>2 Autos</t>
  </si>
  <si>
    <t>3 Autos</t>
  </si>
  <si>
    <t>4 oder mehr Autos</t>
  </si>
  <si>
    <t>Anz. Motorräder</t>
  </si>
  <si>
    <t>Kein Motorrad</t>
  </si>
  <si>
    <t>1 Motorräder</t>
  </si>
  <si>
    <t>2 Motorräder</t>
  </si>
  <si>
    <t>3 Motorräder</t>
  </si>
  <si>
    <t>4 oder mehr Motorräder</t>
  </si>
  <si>
    <t>Anz. Kleinmotorräder</t>
  </si>
  <si>
    <t>Kein Kleinmotorrad</t>
  </si>
  <si>
    <t>1 Kleinmotorrad</t>
  </si>
  <si>
    <t>2 Kleinmotorräder</t>
  </si>
  <si>
    <t>3 Kleinmotorräder</t>
  </si>
  <si>
    <t>4 oder mehr Kleinmotorräder</t>
  </si>
  <si>
    <t>Kein Mofa / Motorfahrrad</t>
  </si>
  <si>
    <t>1 Mofa / Motorfahrrad</t>
  </si>
  <si>
    <t>2 Mofas / Motorfahrräder</t>
  </si>
  <si>
    <t>3 Mofas / Motorfahrräder</t>
  </si>
  <si>
    <t>4 oder mehr Mofas / Motorfahrräder</t>
  </si>
  <si>
    <t>Anz. Velos</t>
  </si>
  <si>
    <t>Kein Velo</t>
  </si>
  <si>
    <t>1 Velo</t>
  </si>
  <si>
    <t>2 Velos</t>
  </si>
  <si>
    <t>3 Velos</t>
  </si>
  <si>
    <t>4 oder mehr Velos</t>
  </si>
  <si>
    <t>Quelle: BFS. Mikrozensus Mobilität und Verkehr 2010
Basis: 7'955 Haushalte
Filter: Haushalte Kanton Bern 
Gewicht: Haushaltsgewicht</t>
  </si>
  <si>
    <t>Zeitreihe Fahrzeugbesitz der Haushalte (2005), BE</t>
  </si>
  <si>
    <t>Quelle: BFS. Mikrozensus zum Verkehrsverhalten 2005
Basis: 4'479 Haushalte
Filter: Haushalte Kanton Bern 
Gewicht: Haushaltsgewicht</t>
  </si>
  <si>
    <t>Zeitreihe Fahrzeugbesitz der Haushalte (2000), BE</t>
  </si>
  <si>
    <t>Quelle: BFS. Mikrozensus zum Verkehrsverhalten 2000
Basis: 4'262 Haushalte
Filter: Haushalte Kanton Bern 
Gewicht: Haushaltsgewicht</t>
  </si>
  <si>
    <t>3 Motorräder oder mehr</t>
  </si>
  <si>
    <t>3 Kleinmotorräder oder mehr</t>
  </si>
  <si>
    <t>3 Mofas / Motorfahrräder oder mehr</t>
  </si>
  <si>
    <t>3 Velos oder mehr</t>
  </si>
  <si>
    <t>Quelle: BFS. Mikrozensus Mobilität und Verkehr 2015
Basis: 4'484 Haushalte
Filter: Haushalte Kanton Bern 
Gewicht: Haushaltsgewicht</t>
  </si>
  <si>
    <t>3 Autos oder mehr</t>
  </si>
  <si>
    <t>Hintergrundtabelle 2-6</t>
  </si>
  <si>
    <t>Hintergrundtabelle 2-7</t>
  </si>
  <si>
    <t>Strassenfahrzeugbestand: Motorfahrzeuge nach Kanton, Fahrzeugart, Treibstoff und Jahr  
elektr. Personenwagen 1990 - 2015, Schweiz und Kanton Bern</t>
  </si>
  <si>
    <t>Quelle: STAT-TAB – interaktive Tabellen (BFS)
Strassenfahrzeugbestand: Motorfahrzeuge nach Kanton, Fahrzeugart, Treibstoff und Jahr
Filter: elektr. Personenwagen - Kt. Bern, Schweiz 1990 - 2015</t>
  </si>
  <si>
    <t>Strassenfahrzeugbestand: Motorfahrzeuge nach Kanton, Fahrzeugart, Treibstoff und Jahr
 elektr. Motorräder  1990 - 2015, Schweiz und Kanton Bern</t>
  </si>
  <si>
    <t>Quelle: STAT-TAB – interaktive Tabellen (BFS)
Strassenfahrzeugbestand: Motorfahrzeuge nach Kanton, Fahrzeugart, Treibstoff und Jahr
Filter: elektr. Motorräder - Kt. Bern, Schweiz 1990 - 2015
Motorräder:  Motorrad, Kleinmotorrad, Motorrad-Dreirad, Motorrad - Seitenwagen, Kleinmotorrad - Dreirad, Leichtmotorfz.,Kleinmotorfz., Dreirädiges Motorfz., Motorschlitten</t>
  </si>
  <si>
    <t>Hintergrundtabelle 2-8</t>
  </si>
  <si>
    <t>Zeitreihe Führerausweisbesitz (2015), BE</t>
  </si>
  <si>
    <t>Verfügbarkeit von Parkplätzen und Veloabstellplätzen am Arbeits- bzw. Ausbildungsort, CH, BE 2010</t>
  </si>
  <si>
    <t>Quelle: BFS. Mikrozensus Mobilität und Verkehr 2015
Basis: Parkplatz: Schweiz: 9'120 Zielpersonen, Kanton Bern: 704 Zielpersonen;
Filter: Parkplatz: Erwerbstätige Zielpersonen Schweiz bzw. Kanton Bern bzw. Agglomerationen ab 18 Jahren, gültige Werte
Gewicht: Personengewicht</t>
  </si>
  <si>
    <t>Quelle: BFS. Mikrozensus Mobilität und Verkehr 2015
Park-/Garagenplätze für Autos Arbeitsort/Ausbildungsort: Schweiz: 9'120 Haushalte, Kanton Bern: 704 Haushalte; 
Filter Park-/Garagenplätze für Autos:  Erwerbstätige Zielpersonen oder im Ausbildung - Wohnort Schweiz bzw. Kanton Bern / Region ab 18 Jahren, gültige Werte; 
Filter Veloabstellplätze: Erwebstätige Zielpersonen oder im Ausbildung - Wohnort Schweiz bzw. Kanton Bern / Region ab 15 Jahren und gültige Werte und DMOD ungleich 3 (Langsamverkehr) 
Gewicht: Personengewicht</t>
  </si>
  <si>
    <t>Hintergrundtabelle 2-27</t>
  </si>
  <si>
    <t>Quelle: BFS. Mikrozensus Mobilität und Verkehr
Park-/Garagenplätze für Autos: Schweiz: 49'461 Haushalte, Kanton Bern: 3'754 Haushalte, Agglomerationen: 2'226 Haushalte; Veloabstellplätze: Schweiz: 11'422 Haushalte, Kanton Bern: 1'577 Haushalte, Agglomerationen: 968 Haushalte
Filter:  Park-/Garagenplätze für Autos: Haushalte Schweiz bzw. Kanton Bern mit min. einem Auto, gültige Werte;
Anzahl Veloabstellplätze zu Hause: Haushalte Schweiz bzw. Kt. Bern, Agglomerationen mit DMOD ungleich 3 (Langsamverkehr) 
Gewicht: Haushaltsgewicht</t>
  </si>
  <si>
    <t>Quelle: BFS. Mikrozensus Mobilität und Verkehr
Park-/Garagenplätze für Autos: Schweiz: 49'461 Haushalte, Kanton Bern: 3'754 Haushalte; Veloabstellplätze: Schweiz: 11'422 Haushalte, Kanton Bern: 1'080 Haushalte
Filter:  Park-/Garagenplätze für Autos: Haushalte Schweiz bzw. Kanton Bern mit min. einem Auto, gültige Werte; Anzahl Veloabstellplätze zu Hause: Haushalte Schweiz bzw. Kt. Bern, Agglomerationen mit DMOD ungleich 3 (Langsamverkehr), gültige Werte
Gewicht: Haushaltsgewicht</t>
  </si>
  <si>
    <t>Quelle: BFS. Mikrozensus Mobilität und Verkehr 2015
Park-/Garagenplätze für Autos: Schweiz: 49'461 Haushalte, Kanton Bern: 3'754 Haushalte; 
Veloabstellplätze: Schweiz: 11'422 Haushalte, Kanton Bern: 1'577 Haushalte
Filter:  Park-/Garagenplätze für Autos: Haushalte Schweiz bzw. Kanton Bern mit min. einem Auto, gültige Werte; Anzahl Veloabstellplätze zu Hause: Haushalte Schweiz bzw. Kt. Bern, Agglomerationen mit DMOD ungleich 3 (Langsamverkehr), gültige Werte
Gewicht: Haushaltsgewicht</t>
  </si>
  <si>
    <t>Quelle: BFS. Mikrozensus Mobilität und Verkehr
Park-/Garagenplätze für Autos: Schweiz: 49'461 Haushalte, Kanton Bern: 3'754 Haushalte;
Veloabstellplätze: Schweiz: 11'422 Haushalte, Kanton Bern: 1'577 Haushalte;
Filter:  Park-/Garagenplätze für Autos: Haushalte Schweiz bzw. Kanton Bern / Region mit min. einem Auto, gültige Werte;
Anzahl Veloabstellplätze zu Hause: Haushalte Schweiz bzw. Kt. Bern, Regionen mit DMOD ungleich 3 (Langsamverkehr) 
Gewicht: Haushaltsgewicht</t>
  </si>
  <si>
    <t>Hintergrundtabelle 2-29</t>
  </si>
  <si>
    <t>Quelle: BFS. Mikrozensus Mobilität und Verkehr 2015
Basis: Kanton Bern 9'385 Zielpersonen
Filter: Haushaltspersonen des Kantons Bern ab 18 Jahren , mit Führerausweis Personenwagen
Gewicht: Haushaltsgewicht</t>
  </si>
  <si>
    <t>Verfügbarkeit von Parkplätzen am Arbeits- / Ausbildungsort, CH, BE 2015</t>
  </si>
  <si>
    <t>nicht erwerbstätig 
(oder unklar wieviele Stellenprozent)</t>
  </si>
  <si>
    <t>Agglomerationsgürtel
 und Entwicklungsachsen</t>
  </si>
  <si>
    <t>(...) Wert muss mit Vorsicht interpretiert werden, Vertrauensintervall ist grösser als die Hälfte des Mittelwerts oder Anteils</t>
  </si>
  <si>
    <t>((...)) Wert muss mit Vorsicht interpretiert werden, Anzahl Beobachtungen ist kleiner als 5</t>
  </si>
  <si>
    <t>CH</t>
  </si>
  <si>
    <t>Anzahl E-Bikes/Haushalt</t>
  </si>
  <si>
    <t>Anzahl E-Bike/Haushaltspersonen</t>
  </si>
  <si>
    <t>Anzahl Haushaltspersonen (gewichtet)</t>
  </si>
  <si>
    <t>Bevölkerung (STATPOP).</t>
  </si>
  <si>
    <t>Anzahl E-Bikes (Hochrechnung)</t>
  </si>
  <si>
    <t>Quelle: BFS. Mikrozensus Verkehr und Mobilität 2010
Basis: Schweiz: 14'091 Haushalte; Kanton Bern: 1'989 Haushalte
Filter: Haushalte Schweiz bzw. Kantons Bern, welche zu Modul befragt wurden
Gewicht: Haushaltsgewicht</t>
  </si>
  <si>
    <t>Anzahl E-Bikes (langsame und schnelle)  (Hochrechnung) 2015</t>
  </si>
  <si>
    <t>Quelle: BFS. Mikrozensus Verkehr und Mobilität 2015
Basis: Schweiz: 57'053 Haushalte; Kanton Bern: 4'480 Haushalte
Filter: Haushalte Schweiz bzw. Kantons Bern, gültige Werte
Gewicht: Haushaltsgewicht</t>
  </si>
  <si>
    <t>Abbildung 2-6: Strassenfahrzeugbestand Personenwagen nach Kanton, Treibstoff und Jahr 1990 - 2015</t>
  </si>
  <si>
    <t>Treibstoff</t>
  </si>
  <si>
    <t>alle Personenwagen</t>
  </si>
  <si>
    <t>davon Elektrisch</t>
  </si>
  <si>
    <t>Anteil elekrisch betriebenen Personenwagen nach Region</t>
  </si>
  <si>
    <t>Anteil elektr. Personenwagen</t>
  </si>
  <si>
    <t xml:space="preserve">Anteil elektr. Personenwagen in Kanton Bern an  allen Personenwagen Schweiz </t>
  </si>
  <si>
    <t>Nach Definition berücksichtigt der Strassenfahrzeugbestand des Bundesamtes für Statistik (BFS) die am 30. September immatrikulierten zivilen Fahrzeuge von Haltern und Halterinnen, die an diesem Stichtag Wohnsitz in der Schweiz hatten. Die Wohngemeinde wird durch die Postleitzahl und die Postortschaft der Halteradresse bestimmt. Die Auswertung dieser Adresse wurde vor kurzem verbessert, was eine rückwirkende Korrektur der Daten des Bestandes der Jahre 2005 und 2006 zur Folge hatte. Die Abweichungen des Bestandes nach Kanton sind in einer Grössenordnung von unter 2% oder in den meisten Fällen im Promillebereich.</t>
  </si>
  <si>
    <t>Der Kanton wird nach der Adresse des Halters oder der Halterin und nicht nach dem Nummernschild bestimmt.</t>
  </si>
  <si>
    <t>Anteil von elektr. Kleinmotorrädern an Kleinmotorrädern</t>
  </si>
  <si>
    <t>alle Motorräder</t>
  </si>
  <si>
    <t>davon alle Kleinmotorräder</t>
  </si>
  <si>
    <t>alle  el. Motorräder</t>
  </si>
  <si>
    <t>davon el. Kleinmotorräder</t>
  </si>
  <si>
    <t>Zentrumsnahe
 ländliche Gebiete</t>
  </si>
  <si>
    <t>Verfügbarkeit von ÖV-Abonnementen, Raumtyp</t>
  </si>
  <si>
    <t>Verfügbarkeit von Parkplätzen und Veloabstellplätzen zu Hause, CH, BE, Raumtyp</t>
  </si>
  <si>
    <t>Gesamt</t>
  </si>
  <si>
    <t>68.5% Personen die Strecken oder Verbundsabo haben geben an dass sie einen Halbtax haben.</t>
  </si>
  <si>
    <t>Fahrzeugbesitz der Haushalte (pro Haushalt) nach Agglomerationen (BFS Def.: 2000)</t>
  </si>
  <si>
    <t>Fahrzeugbesitz der Haushalte (pro Haushalt) nach Agglomerationen (BFS Def.: 2015)</t>
  </si>
  <si>
    <t>Elektrisch</t>
  </si>
  <si>
    <t>Benzin-elektrisch</t>
  </si>
  <si>
    <t>Diesel-elektrisch</t>
  </si>
  <si>
    <t>Anteil Benzin-elektrisch</t>
  </si>
  <si>
    <t>Anteil Diesel-elektrisch</t>
  </si>
  <si>
    <t xml:space="preserve">Anteil elektr. Personenwagen in Kanton Bern an  allen PKW Schweiz </t>
  </si>
  <si>
    <t>Quelle: STAT-TAB – interaktive Tabellen (BFS)
Strassenfahrzeugbestand: Motorfahrzeuge nach Kanton, Fahrzeugart, Treibstoff und Jahr
Filter:E - Bikes- Kt. Bern, Schweiz 2010 - 2016</t>
  </si>
  <si>
    <t>Verfügbarkeit von Autos und Velos, Agglomerationen (BFS Def.: 2000)</t>
  </si>
  <si>
    <t>Verfügbarkeit von Autos und Velos, Agglomerationen  (BFS Def.: 2015)</t>
  </si>
  <si>
    <t>Verfügbarkeit von ÖV-Abonnementen, Agglomerationen (BFS Def.: 2000)</t>
  </si>
  <si>
    <t>Verfügbarkeit von ÖV-Abonnementen, Agglomerationen (BFS Def.: 2015)</t>
  </si>
  <si>
    <t>Verfügbarkeit von Parkplätzen und Veloabstellplätzen zu Hause, CH, BE, Agglomerationen (BFS Def.: 2000)</t>
  </si>
  <si>
    <t>Berner Jura</t>
  </si>
  <si>
    <t>Biel/Bienne - Seeland - Berner Jura</t>
  </si>
  <si>
    <t>Berner Jura 
Biel/Bienne-Seeland</t>
  </si>
  <si>
    <t>Biel/Bienne-Seeland</t>
  </si>
  <si>
    <t>Urbane Kerngebiete</t>
  </si>
  <si>
    <t>Zentrums
nahe ländliche Gebiete</t>
  </si>
  <si>
    <t>Agglomerationsgürtel und Entwicklungsachsen</t>
  </si>
  <si>
    <t>Verfügbar-
keit eines Autos</t>
  </si>
  <si>
    <t>Grundgesamtheiten in den einzelnen Raumtypen - Ungewichtete Anzahl</t>
  </si>
  <si>
    <t>Zentrumsnahe ländliche Gebiete</t>
  </si>
  <si>
    <t>Quelle: BFS. Mikrozensus Verkehr und Mobilität 2015
Basis: 4484 Zielpersonen (Kanton Bern)
Filter: Wohnort Kanton Bern</t>
  </si>
  <si>
    <t>Regionen</t>
  </si>
  <si>
    <t>Agglomerationen</t>
  </si>
  <si>
    <t>Raumtypen</t>
  </si>
  <si>
    <t>Grundgesamtheiten in den einzelnen Regionen, Agglomerationen und Raumtypen - Ungewichtete Anzahl</t>
  </si>
  <si>
    <t>Quelle: BFS. Mikrozensus Verkehr und Mobilität 2015, 2010, 2005
Basis:  Zielpersonen (Kanton Bern)
Filter: Zielpersonen Kanton Bern bzw. Schweiz; Zielpersonen mit Führerausweis: Zielpersonen über 18 Jahre</t>
  </si>
  <si>
    <t>Zielpersonen mit Führeraus-
weis Personen
wagen</t>
  </si>
  <si>
    <t>Regionen Kanton Bern</t>
  </si>
  <si>
    <t>Verfügbarkeit Velo</t>
  </si>
  <si>
    <t>Agglomerationsgürtel und Entwicklungs-achsen</t>
  </si>
  <si>
    <t>Zentrums-
nahe ländliche Gebiete</t>
  </si>
  <si>
    <t>Zeitreihe Abonnementsbesitz (2015), BE</t>
  </si>
  <si>
    <t>Verfügbarkeit von Parkplätzen und Veloabstellplätzen zu Hause, CH, BE, Regionen 2015</t>
  </si>
  <si>
    <t>Verfügbarkeit von ÖV-Abonnementen, Regionen</t>
  </si>
  <si>
    <t>Fahrzeugbesitz der Haushalte (pro Haushalt), Regionen, BE und CH</t>
  </si>
  <si>
    <t>Verfügbarkeit von Autos und Velos, Regionen</t>
  </si>
  <si>
    <t>Verfügbarkeit von Parkplätzen und Veloabstellplätzen zu Hause, CH, BE, Regionen</t>
  </si>
  <si>
    <t>Verfügbarkeit von Parkplätzen und Veloabstellplätzen am Arbeits- bzw. Ausbildungsort, CH, BE, Regionen</t>
  </si>
  <si>
    <t>Verfügbarkeit von Parkplätzen und Veloabstellplätzen am Arbeits- bzw. Ausbildungsort, CH, BE, Agglomeration</t>
  </si>
  <si>
    <t>Verfügbarkeit von Parkplätzen und Veloabstellplätzen am Arbeits- bzw. Ausbildungsort, CH, BE, Raumtypen</t>
  </si>
  <si>
    <t>Zeitreihe Fahrzeugbesitz der Haushalte (2015), BE</t>
  </si>
  <si>
    <t>BE, Regionen</t>
  </si>
  <si>
    <t>CH, BE, Regionen</t>
  </si>
  <si>
    <t xml:space="preserve">Zeitreihe Fahrzeugbesitz der Haushalte (durchschnittliche Anzahl pro Haushalt)  </t>
  </si>
  <si>
    <t>Fahrzeugbesitz der Haushalte (durchschnittliche Anzahl pro Haushalt)</t>
  </si>
  <si>
    <t xml:space="preserve">Strassenfahrzeugbestand Elektrovelos </t>
  </si>
  <si>
    <t xml:space="preserve">Strassenfahrzeugbestand elektrischer Motorräder </t>
  </si>
  <si>
    <r>
      <t>Strassenfahrzeugbestand elektrischer Personenwagen</t>
    </r>
    <r>
      <rPr>
        <b/>
        <sz val="10"/>
        <color rgb="FF000000"/>
        <rFont val="Arial"/>
        <family val="2"/>
      </rPr>
      <t xml:space="preserve"> </t>
    </r>
  </si>
  <si>
    <t>Haushaltsgrössen in der Stichprobe (Mittelwert in den Regionen)</t>
  </si>
  <si>
    <t>Abbildung 2-21</t>
  </si>
  <si>
    <t>Abbildung 2-22</t>
  </si>
  <si>
    <t>Abbildung 2-23</t>
  </si>
  <si>
    <t>Verfügbare Auto- (Anzahl pro Haushalt) und Veloabstellplätze zu Hause (ja/nein)</t>
  </si>
  <si>
    <t>Abbildung 2-24</t>
  </si>
  <si>
    <t>Abbildung 2-25</t>
  </si>
  <si>
    <t>Abbildung 2-26</t>
  </si>
  <si>
    <t>Abbildung 2-27</t>
  </si>
  <si>
    <t>Abbildung 2-28</t>
  </si>
  <si>
    <t>Abbildung 2-29</t>
  </si>
  <si>
    <t>Fahrzeugbesitz der Haushalte (Anzahl pro Haushalt), CH</t>
  </si>
  <si>
    <t>Zusatztabelle 2-a</t>
  </si>
  <si>
    <t>Zeitreihe Fahrzeugbesitz der Haushalte</t>
  </si>
  <si>
    <t>Zusatztabelle 3-a</t>
  </si>
  <si>
    <t>Zusatztabelle 3-b</t>
  </si>
  <si>
    <t>Zusatztabelle 3-d</t>
  </si>
  <si>
    <t>Zusatztabelle 3-e</t>
  </si>
  <si>
    <t>Zusatztabelle 3-f</t>
  </si>
  <si>
    <t>Zeitreihe mittlere Distanz pro Tag, BE und CH (2000)</t>
  </si>
  <si>
    <t>Tagesdistanz (Inland) in km (korrigiert)</t>
  </si>
  <si>
    <t>Quelle: BFS. Mikrozensus zum Verkehrsverhalten 2000
Basis: Schweiz 29'407 Zielpersonen; Kanton Bern: 4'544 Zielpersonen
Filter: Zielpersonen
Gewicht: Personengewicht</t>
  </si>
  <si>
    <t>Zeitreihe mittlere Distanz pro Tag, BE und CH (2005)</t>
  </si>
  <si>
    <t>Quelle: BFS. Mikrozensus zum Verkehrsverhalten 2005
Basis: Schweiz 33'390 Zielpersonen; Kanton Bern: 4'606 Zielpersonen
Filter: Zielpersonen
Gewicht: Personengewicht</t>
  </si>
  <si>
    <t xml:space="preserve"> Zeitreihe mittlere Distanz pro Tag, BE und CH (2010)</t>
  </si>
  <si>
    <t>ständige Bevölkerung ab 6 J.</t>
  </si>
  <si>
    <t>Tagesdistanz (Routing) Inland</t>
  </si>
  <si>
    <t>mittlerer Erdradius:</t>
  </si>
  <si>
    <t>Erdumfang:</t>
  </si>
  <si>
    <t>Durschnittliche Tagesdistanz</t>
  </si>
  <si>
    <t>Distanz Bevölkeung ab 6J.</t>
  </si>
  <si>
    <t>Quelle: BFS. Mikrozensus Mobilität und Verkehr 2010
Basis: Schweiz 62'868 Zielpersonen; Kanton Bern: 8'336 Zielpersonen
Filter: Zielpersonen
Gewicht: Personengewicht</t>
  </si>
  <si>
    <t xml:space="preserve"> Zeitreihe mittlere Distanz pro Tag, BE und CH (2015)</t>
  </si>
  <si>
    <t>Hochrechnung Erde - Mond Entfernung BE  (2010)</t>
  </si>
  <si>
    <t>Konstante pi</t>
  </si>
  <si>
    <t>mittlere Erde - Mond Entfernung</t>
  </si>
  <si>
    <t>Tag</t>
  </si>
  <si>
    <t>Jahr</t>
  </si>
  <si>
    <t>Anzahl "Erde - Mond - Erde" Entfernung</t>
  </si>
  <si>
    <t>Hochrechnung Erde - Mond Entfernung BE  (2015)</t>
  </si>
  <si>
    <t>Hintergrundtabelle 3-2</t>
  </si>
  <si>
    <t xml:space="preserve"> Zeitreihe mittlere Unterwegszeit pro Tag, BE und CH (2000)</t>
  </si>
  <si>
    <t>Tagesunterwegszeit Inland</t>
  </si>
  <si>
    <t>Zeitreihe mittlere Unterwegszeit pro Tag, BE und CH (2005)</t>
  </si>
  <si>
    <t>Tagesunterwegszeit in min (Inland)</t>
  </si>
  <si>
    <t xml:space="preserve"> Zeitreihe mittlere Unterwegszeit pro Tag, BE und CH (2010)</t>
  </si>
  <si>
    <t xml:space="preserve"> Zeitreihe mittlere Unterwegszeit pro Tag, BE und CH (2015)</t>
  </si>
  <si>
    <t>Quelle: BFS. Mikrozensus Mobilität und Verkehr 2015
Basis: Schweiz 57'090 Zielpersonen; Kanton Bern: 4'484 Zielpersonen
Filter: Zielpersonen des Kantons Bern bzw. der Schweiz - Tagesunterwegszeit (ohne Warte- und Umsteigezeiten) in Minuten, Inland
Gewicht: Personengewicht</t>
  </si>
  <si>
    <t>Hintergrundtabelle 3-3</t>
  </si>
  <si>
    <t xml:space="preserve">  Zeitreihe mittlere Anzahl Wege pro Tag, BE und CH (2000)</t>
  </si>
  <si>
    <t>…</t>
  </si>
  <si>
    <t>Quelle: BFS. Mikrozensus Mobilität und Verkehr 2000
Basis: Schweiz 29'407 Zielpersonen; Kanton Bern: 4'544 Zielpersonen
Filter: Zielpersonen; Anzahl Wege über Wege und Zielpersonen gerechnet - Standardabweichung unbekannt.
Gewicht: Personengewicht</t>
  </si>
  <si>
    <t xml:space="preserve">  Zeitreihe mittlere Anzahl Wege pro Tag, BE und CH (2005)</t>
  </si>
  <si>
    <t>Quelle: BFS. Mikrozensus Mobilität und Verkehr 2005
Basis: Schweiz 33'390 Zielpersonen; Kanton Bern: 4'298 Zielpersonen
Filter: Zielpersonen
Gewicht: Personengewicht</t>
  </si>
  <si>
    <t xml:space="preserve">  Zeitreihe mittlere Anzahl Wege pro Tag, BE und CH (2010)</t>
  </si>
  <si>
    <t xml:space="preserve"> Zeitreihe mittlere Anzahl Wege pro Tag, BE und CH (2015)</t>
  </si>
  <si>
    <t>Quelle: BFS. Mikrozensus Mobilität und Verkehr 2015
Basis: Schweiz 57'090 Zielpersonen; Kanton Bern: 4'484 Zielpersonen
Tagesunterwegszeit (ohne Warte- und Umsteigezeiten) in Minuten, Inland
Filter: Zielpersonen des Kantons Bern bzw. der Schweiz  - Wege Inland
Gewicht: Personengewicht</t>
  </si>
  <si>
    <t xml:space="preserve"> Zeitreihe mittlere Anzahl Etappen pro Tag, BE und CH (2000)</t>
  </si>
  <si>
    <t>Quelle: BFS. Mikrozensus Mobilität und Verkehr (MZMV) 2000; 
Basis: 29'407 Zielpersonen (Schweiz); 4'544 Zielpersonen (Kanton Bern);
Filter: Zielpersonen des Kantons Bern bzw. der Schweiz
Gewicht: Personengewicht</t>
  </si>
  <si>
    <t xml:space="preserve"> Zeitreihe mittlere Anzahl Etappen pro Tag, BE und CH (2005)</t>
  </si>
  <si>
    <t>Quelle: BFS. Mikrozensus Mobilität und Verkehr 2005; 
Basis: 33390 Zielpersonen (Schweiz); 4606 Zielpersonen (Kanton Bern);
Filter: Zielpersonen des Kantons Bern bzw. der Schweiz
Gewicht: Personengewicht</t>
  </si>
  <si>
    <t xml:space="preserve"> Zeitreihe mittlere Anzahl Etappen pro Tag, BE und CH (2010)</t>
  </si>
  <si>
    <t>Quelle: BFS. Mikrozensus Mobilität und Verkehr 2010
Basis: 62'868 Zielpersonen (Schweiz); 8'336 Zielpersonen (Kanton Bern);
Filter: Zielpersonen des Kantons Bern bzw. der Schweiz
Gewicht: Personengewicht</t>
  </si>
  <si>
    <t xml:space="preserve"> Zeitreihe mittlere Anzahl Etappen pro Tag, BE und CH (2015)</t>
  </si>
  <si>
    <t>Quelle: BFS. Mikrozensus Mobilität und Verkehr 2015
Basis: 57'090 Zielpersonen (Schweiz); 4'484 Zielpersonen (Kanton Bern);
Filter: Zielpersonen des Kantons Bern bzw. der Schweiz
Gewicht: Personengewicht</t>
  </si>
  <si>
    <t>Hintergrundtabelle 3-4</t>
  </si>
  <si>
    <t>Distanz pro Tag, Regionen</t>
  </si>
  <si>
    <t>Tagesdistanz Inland</t>
  </si>
  <si>
    <t>Ungewich-
tete Anzahl</t>
  </si>
  <si>
    <t>Quelle: BFS. Mikrozensus Mobilität und Verkehr 2015
Basis: Schweiz 57'090 Zielpersonen; Kanton Bern: 4'484 Zielpersonen
Filter: Zielpersonen des Kantons Bern bzw. der Schweiz - Tagesdistanz Inland
Gewicht: Personengewicht</t>
  </si>
  <si>
    <t>Hintergrundtabelle 3-5</t>
  </si>
  <si>
    <t>Unterwegszeit pro Tag, Regionen</t>
  </si>
  <si>
    <t>Quelle: BFS. Mikrozensus Mobilität und Verkehr 2015
Basis: Schweiz: 57'090 Zielpersonen; Kanton Bern: 4'484  Zielpersonen; 
Filter: Zielpersonen des Kantons Bern bzw. der Schweiz - Tagesunterwegszeit (ohne Warte- und Umsteigezeiten) in Minuten
Gewicht: Personengewicht</t>
  </si>
  <si>
    <t>Hintergrundtabelle 3-6</t>
  </si>
  <si>
    <t>Anzahl Wege pro Tag, Regionen</t>
  </si>
  <si>
    <t>Anzahl Wege (Inland)</t>
  </si>
  <si>
    <t>Quelle: BFS. Mikrozensus Mobilität und Verkehr 2015
Basis: Schweiz: 57'090 Zielpersonen; Kanton Bern: 4'484  Zielpersonen;
Filter: Zielpersonen des Kantons Bern bzw. der Schweiz - Wege Inland
Gewicht: Personengewicht</t>
  </si>
  <si>
    <t>Hintergrundtabelle 3-7</t>
  </si>
  <si>
    <t>Tägliches Verkehrsaufkommen, Agglomerationen (BFS Def. 2015)</t>
  </si>
  <si>
    <t>Anzahl Wege</t>
  </si>
  <si>
    <t>Tagesdistanz</t>
  </si>
  <si>
    <t>Unterwegszeit</t>
  </si>
  <si>
    <t>Quelle: BFS. Mikrozensus Mobilität und Verkehr 2015
Basis: Berner Agglomerationen 2'793 Zielpersonen;
Filter: Zielpersonen aus Berner Agglomerationen;Tagesunterwegszeit (ohne Warte- und Umsteigezeiten) in Minuten
Gewicht: Personengewicht</t>
  </si>
  <si>
    <t>Tägliches Verkehrsaufkommen, Agglomerationen (BFS Def. 2000)</t>
  </si>
  <si>
    <t>Quelle: BFS. Mikrozensus Mobilität und Verkehr 2015
Basis: Berner Agglomerationen 2'905 Zielpersonen;
Filter: Zielpersonen aus Berner Agglomerationen;Tagesunterwegszeit (ohne Warte- und Umsteigezeiten) in Minuten
Gewicht: Personengewicht</t>
  </si>
  <si>
    <t>Hintergrundtabelle 3-8</t>
  </si>
  <si>
    <t>Tägliches Verkehrsaufkommen, Raumtyp</t>
  </si>
  <si>
    <t>Quelle: BFS. Mikrozensus Mobilität und Verkehr 2015
Basis: Kanton Bern: 4'484 Zielpersonen;
Filter: Zielpersonen des Kantons Bern;Tagesunterwegszeit (ohne Warte- und Umsteigezeiten) in Minuten, Tagesdistanz / Wege Inland
Gewicht: Personengewicht</t>
  </si>
  <si>
    <t>Hintergrundtabelle 3-9</t>
  </si>
  <si>
    <t>Anteil am Stichtag immobiler Personen</t>
  </si>
  <si>
    <t>Am Stichtag unterwegs?</t>
  </si>
  <si>
    <t>%</t>
  </si>
  <si>
    <t>Nicht erwerbstätig</t>
  </si>
  <si>
    <t>übrige (keine Antwort / weiss nicht / unbekanntes Pensum)</t>
  </si>
  <si>
    <t>weiss nicht / keine Antwort</t>
  </si>
  <si>
    <t>Quelle: BFS. Mikrozensus Mobilität und Verkehr 2015
Basis: Schweiz: 57'090 Zielpersonen; Kanton Bern: 4'484 Zielpersonen ; 
Filter: Zielpersonen des Kantons Bern
Gewicht: Personengewicht</t>
  </si>
  <si>
    <t>Hintergrundtabelle 3-10</t>
  </si>
  <si>
    <t>durchschnitliche Anzahl Wege pro Tag</t>
  </si>
  <si>
    <t>Erwerbstätig-keit</t>
  </si>
  <si>
    <t>monatliches Haushalts-
einkommen</t>
  </si>
  <si>
    <t>Quelle: BFS. Mikrozensus Mobilität und Verkehr 2015
Basis:Wege Inland von Zielpersonen Schweiz: 191'964, Kanton Bern: 14'789  ; 
Filter: Zielpersonen - Schweiz, Kanton Bern / Regionen - Wege Inland
Gewicht: Personengewicht</t>
  </si>
  <si>
    <t>Hintergrundtabelle 3-11</t>
  </si>
  <si>
    <t xml:space="preserve">Verkehrsaufkommen im Tagesverlauf nach Verkehrsmittel -  Werktage mobile und nicht mobile Personen , BE  </t>
  </si>
  <si>
    <t>Zu Fuss</t>
  </si>
  <si>
    <t>Velo, E-Bike</t>
  </si>
  <si>
    <t>Mofa,Kleinmotorrad, Motorrad</t>
  </si>
  <si>
    <t>Auto</t>
  </si>
  <si>
    <t>Bahn / Zug</t>
  </si>
  <si>
    <t>Bus, Postauto, Tram, Metro</t>
  </si>
  <si>
    <t>Andere</t>
  </si>
  <si>
    <t>Intervall</t>
  </si>
  <si>
    <t>Ungewi chtete Anzahl</t>
  </si>
  <si>
    <t>0:01 bis 1:00 Uhr</t>
  </si>
  <si>
    <t>1:01 bis 2:00 Uhr</t>
  </si>
  <si>
    <t>2:01 bis 3:00 Uhr</t>
  </si>
  <si>
    <t>3:01 bis 4:00 Uhr</t>
  </si>
  <si>
    <t>4:01 bis 5:00 Uhr</t>
  </si>
  <si>
    <t>5:01 bis 6:00 Uhr</t>
  </si>
  <si>
    <t>6:01 bis 7:00 Uhr</t>
  </si>
  <si>
    <t>7:01 bis 8:00 Uhr</t>
  </si>
  <si>
    <t>8:01 bis 9:00 Uhr</t>
  </si>
  <si>
    <t>9:01 bis 10:00 Uhr</t>
  </si>
  <si>
    <t>10:01 bis 11:00 Uhr</t>
  </si>
  <si>
    <t>11:01 bis 12:00 Uhr</t>
  </si>
  <si>
    <t>12:01 bis 13:00 Uhr</t>
  </si>
  <si>
    <t>13:01 bis 14:00 Uhr</t>
  </si>
  <si>
    <t>14:01 bis 15:00 Uhr</t>
  </si>
  <si>
    <t>15:01 bis 16:00 Uhr</t>
  </si>
  <si>
    <t>16:01 bis 17:00 Uhr</t>
  </si>
  <si>
    <t>17:01 bis 18:00 Uhr</t>
  </si>
  <si>
    <t>18:01 bis 19:00 Uhr</t>
  </si>
  <si>
    <t>19:01 bis 20:00 Uhr</t>
  </si>
  <si>
    <t>20:01 bis 21:00 Uhr</t>
  </si>
  <si>
    <t>21:01 bis 22:00 Uhr</t>
  </si>
  <si>
    <t>22:01 bis 23:00 Uhr</t>
  </si>
  <si>
    <t>23:01 bis 00:00Uhr</t>
  </si>
  <si>
    <t>Quelle: BFS. Mikrozensus Mobilität und Verkehr 2015
Basis:Zielpersonen Kanton Bern: 4'484 Zielpersonen ; 
Basis:Zielpersonen Kanton Bern mit Stichtag Werktagen (mobile und nicht mobile Zielpersonen)  Kanton Bern: 3'182 Zielpersonen ; 
Filter: mobile und nicht mobile Zielpersonen des Kantons Bern; Stichtag Werktagen
Gewicht: Personengewicht</t>
  </si>
  <si>
    <t xml:space="preserve">Verkehrsaufkommen im Tagesverlauf nach Verkehrsmittel -  Werktage mobile Personen , BE  </t>
  </si>
  <si>
    <t>Quelle: BFS. Mikrozensus Mobilität und Verkehr 2015
Basis:Zielpersonen Kanton Bern: 4'484 Zielpersonen ; 
Basis:Zielpersonen Kanton Bern an Werktagen unterwegs: Kanton Bern: 2'900 Zielpersonen ; 
Filter: mobile Zielpersonen des Kantons Bern; Zielpersonen an Werktagen unterwegs
Gewicht: Personengewicht</t>
  </si>
  <si>
    <t>Mobile und nicht-mobile Personen nach Wochentagen
Zielpersonen mit Wohnort Kanton Bern</t>
  </si>
  <si>
    <t>an allen Wochentagen</t>
  </si>
  <si>
    <t>an allen Werktagen</t>
  </si>
  <si>
    <t>an Wochenenden</t>
  </si>
  <si>
    <t>Hintergrundtabelle 3-12</t>
  </si>
  <si>
    <t xml:space="preserve">Verkehrsaufkommen im Tagesverlauf nach Wochentagen -  Werktage mobile und nicht mobile Personen , BE  </t>
  </si>
  <si>
    <t>Werktage</t>
  </si>
  <si>
    <t>Samstag</t>
  </si>
  <si>
    <t>Sonntag</t>
  </si>
  <si>
    <t>Quelle: BFS. Mikrozensus Mobilität und Verkehr 2015
Basis:Zielpersonen Kanton Bern: 4'484 Zielpersonen ; 
Basis:Zielpersonen Kanton Bern mit Stichtag Werktagen (mobile und nicht mobile Zielpersonen)  Kanton Bern: 2'900 Zielpersonen ; 
Filter: mobile und nicht mobile Zielpersonen des Kantons Bern; Stichtag Werktagen
Gewicht: Personengewicht</t>
  </si>
  <si>
    <t>Stichtag</t>
  </si>
  <si>
    <t>An Samstagen</t>
  </si>
  <si>
    <t xml:space="preserve">An Sonntagen </t>
  </si>
  <si>
    <t xml:space="preserve">Verkehrsaufkommen im Tagesverlauf nach Wegzwecken -  Werktage mobile und nicht mobile Personen , BE  </t>
  </si>
  <si>
    <t>Arbeiten</t>
  </si>
  <si>
    <t>Ausbildung</t>
  </si>
  <si>
    <t>Einkauf</t>
  </si>
  <si>
    <t>Freizeit</t>
  </si>
  <si>
    <t xml:space="preserve">Verkehrsaufkommen im Tagesverlauf nach Wegzwecken -  Werktage mobile Personen , BE  </t>
  </si>
  <si>
    <t>Hintergrundtabelle 3-14</t>
  </si>
  <si>
    <t>Verteilung Etappendistanzen nach Verkehrsmittel, BE</t>
  </si>
  <si>
    <t>Fuss</t>
  </si>
  <si>
    <t>Velo</t>
  </si>
  <si>
    <t>MIV</t>
  </si>
  <si>
    <t>ÖV</t>
  </si>
  <si>
    <t>Alle Verkehrsmittel</t>
  </si>
  <si>
    <t>0.1 km</t>
  </si>
  <si>
    <t>0.2 km</t>
  </si>
  <si>
    <t>0.3 km</t>
  </si>
  <si>
    <t>0.4 km</t>
  </si>
  <si>
    <t>0.5 km</t>
  </si>
  <si>
    <t>0.6 km</t>
  </si>
  <si>
    <t>0.7 km</t>
  </si>
  <si>
    <t>0.8 km</t>
  </si>
  <si>
    <t>0.9 km</t>
  </si>
  <si>
    <t>1 km</t>
  </si>
  <si>
    <t>2 km</t>
  </si>
  <si>
    <t>3 km</t>
  </si>
  <si>
    <t>4 km</t>
  </si>
  <si>
    <t>5 km</t>
  </si>
  <si>
    <t>6 km</t>
  </si>
  <si>
    <t>7 km</t>
  </si>
  <si>
    <t>8 km</t>
  </si>
  <si>
    <t>9 km</t>
  </si>
  <si>
    <t>10 km</t>
  </si>
  <si>
    <t>20 km</t>
  </si>
  <si>
    <t>30 km</t>
  </si>
  <si>
    <t>40 km</t>
  </si>
  <si>
    <t>50 km</t>
  </si>
  <si>
    <t>60 km</t>
  </si>
  <si>
    <t>70 km</t>
  </si>
  <si>
    <t>80 km</t>
  </si>
  <si>
    <t>90 km</t>
  </si>
  <si>
    <t>100 km</t>
  </si>
  <si>
    <t>&gt;100 km</t>
  </si>
  <si>
    <t>Quelle: BFS. Mikrozensus Mobilität und Verkehr 2015
Basis: 21'269 Etappen
Filter: Etappen mobiler Zielpersonen des Kantons Bern, Inland 
Gewicht: Personengewicht</t>
  </si>
  <si>
    <t>Motorisierten Zweiräder</t>
  </si>
  <si>
    <t>Eisenbahn</t>
  </si>
  <si>
    <t>Post Auto,  Bus</t>
  </si>
  <si>
    <t>Tram</t>
  </si>
  <si>
    <t>alle Verkehrs-
mittel</t>
  </si>
  <si>
    <t>0-0.2 km</t>
  </si>
  <si>
    <t>0.2-0.5 km</t>
  </si>
  <si>
    <t>0.5-1 km</t>
  </si>
  <si>
    <t>1-2 km</t>
  </si>
  <si>
    <t>2-5 km</t>
  </si>
  <si>
    <t>5-10 km</t>
  </si>
  <si>
    <t>10-20 km</t>
  </si>
  <si>
    <t>20-50 km</t>
  </si>
  <si>
    <t>50-100 km</t>
  </si>
  <si>
    <t>Etappen Distanzen aggregiert
kummuliert</t>
  </si>
  <si>
    <t xml:space="preserve"> 0-1km</t>
  </si>
  <si>
    <t xml:space="preserve"> 1-2km</t>
  </si>
  <si>
    <t xml:space="preserve"> 2-3km</t>
  </si>
  <si>
    <t xml:space="preserve"> 3-4km</t>
  </si>
  <si>
    <t xml:space="preserve"> 4-5km</t>
  </si>
  <si>
    <t xml:space="preserve"> 5-6km</t>
  </si>
  <si>
    <t xml:space="preserve"> 6-7km</t>
  </si>
  <si>
    <t xml:space="preserve"> 7-8km</t>
  </si>
  <si>
    <t xml:space="preserve"> 8-9km</t>
  </si>
  <si>
    <t xml:space="preserve"> 9-10km</t>
  </si>
  <si>
    <t xml:space="preserve"> 10-20km</t>
  </si>
  <si>
    <t xml:space="preserve"> 20-30km</t>
  </si>
  <si>
    <t xml:space="preserve"> 30-50km</t>
  </si>
  <si>
    <t xml:space="preserve"> 50-100km</t>
  </si>
  <si>
    <t xml:space="preserve"> &gt; 100km</t>
  </si>
  <si>
    <t>Alle Verkehrs-
mittel</t>
  </si>
  <si>
    <t>Etappen Distanzen aggregiert</t>
  </si>
  <si>
    <t>Verteilung Etappendistanzen nach Verkehrsmittel - Anteile, BE</t>
  </si>
  <si>
    <t>Hintergrundtabelle 3-15</t>
  </si>
  <si>
    <t xml:space="preserve"> 0-0.3km</t>
  </si>
  <si>
    <t xml:space="preserve"> 0.3-0.5km</t>
  </si>
  <si>
    <t xml:space="preserve"> 0.5-1km</t>
  </si>
  <si>
    <t xml:space="preserve"> 5-10km</t>
  </si>
  <si>
    <t xml:space="preserve"> 30-100km</t>
  </si>
  <si>
    <t>Alle Verkehrs-mittel</t>
  </si>
  <si>
    <t>bis 0.3km</t>
  </si>
  <si>
    <t>bis 0.5km</t>
  </si>
  <si>
    <t>bis 1km</t>
  </si>
  <si>
    <t>bis 2km</t>
  </si>
  <si>
    <t>bis 3km</t>
  </si>
  <si>
    <t>bis 4km</t>
  </si>
  <si>
    <t>bis 5km</t>
  </si>
  <si>
    <t>bis 10km</t>
  </si>
  <si>
    <t>bis 20km</t>
  </si>
  <si>
    <t>bis 30km</t>
  </si>
  <si>
    <t>bis 100km</t>
  </si>
  <si>
    <t>Hintergrundtabelle 3-16</t>
  </si>
  <si>
    <t>Verteilung Etappendistanzen nach Wegzweck BE</t>
  </si>
  <si>
    <t>Arbeitswege</t>
  </si>
  <si>
    <t>Ausbildungs-
wege</t>
  </si>
  <si>
    <t>Einkaufs- und Besorgungswege</t>
  </si>
  <si>
    <t>Geschäfts-
wege und Dienstfahrten</t>
  </si>
  <si>
    <t>Freizeitwege</t>
  </si>
  <si>
    <t>Service- und Begleitwege</t>
  </si>
  <si>
    <t>alle Zwecke</t>
  </si>
  <si>
    <t>0-0.3 km</t>
  </si>
  <si>
    <t>0.3-0.5 km</t>
  </si>
  <si>
    <t>2-3 km</t>
  </si>
  <si>
    <t>3-4 km</t>
  </si>
  <si>
    <t>4-5 km</t>
  </si>
  <si>
    <t>20-30 km</t>
  </si>
  <si>
    <t>30-100 km</t>
  </si>
  <si>
    <t>Quelle: BFS. Mikrozensus Mobilität und Verkehr 2015
Basis: 21'269 Etappen und Wegzweck 3
Filter: Etappen mobiler Zielpersonen des Kantons Bern, Inland mit Zweck (Berücksichtigung von f52950) 
Gewicht: Personengewicht</t>
  </si>
  <si>
    <t>Verteilung Etappendistanzen nach Zweck (Etappenzweck) BE</t>
  </si>
  <si>
    <t>Ausbildungs-wege</t>
  </si>
  <si>
    <t>Geschäfts-wege und Dienst-
fahrten</t>
  </si>
  <si>
    <t>Andere Zwecke</t>
  </si>
  <si>
    <t>Alle Zwecke</t>
  </si>
  <si>
    <t>Quelle: BFS. Mikrozensus Mobilität und Verkehr 2015
Basis: 21'269 Etappen
Filter: Etappen mobiler Zielpersonen des Kantons Bern, Inland 
Zweck der Etappe
Gewicht: Personengewicht</t>
  </si>
  <si>
    <t>Ausbildung-
swege</t>
  </si>
  <si>
    <t>Geschäfts-
wege und Dienst-
fahrten</t>
  </si>
  <si>
    <t>Mittlere Distanz pro Weg (km) nach Wegzweck Schweiz, Kanton Bern, Regionen</t>
  </si>
  <si>
    <t>Ausbildungswege</t>
  </si>
  <si>
    <t>Geschäftswege und Dienstfahrten</t>
  </si>
  <si>
    <t>Quelle: BFS. Mikrozensus Mobilität und Verkehr 2015
Basis: 191'826 Wege (Schweiz); 14'780 Wege (Kanton Bern)
Filter: Wege Innland mobiler Zielpersonen des Kantons Bern bzw. der Schweiz -  mit Zweck (Berücksichtigung von f52950) 
ohne Warte- und Umsteigezeiten
Gewicht: Personengewicht</t>
  </si>
  <si>
    <t>Mittlere Distanz pro Weg (km) nach Verkehrsmittel - Schweiz, Kanton Bern</t>
  </si>
  <si>
    <t>0-3km</t>
  </si>
  <si>
    <t>3-10km</t>
  </si>
  <si>
    <t>10-20km</t>
  </si>
  <si>
    <t>20-50km</t>
  </si>
  <si>
    <t>mehr als 50km</t>
  </si>
  <si>
    <t>Quelle: BFS. Mikrozensus Mobilität und Verkehr 2015
Basis: Schweiz: 191'826 Wege, Kanton Bern: 14'780 Wege
Filter: Wege mobiler Zielpersonen des Kantons Bern
Gewicht: Personengewicht</t>
  </si>
  <si>
    <t>Mittlere Dauer pro Weg (Min.) nach Wegzweck - Schweiz, Kanton Bern</t>
  </si>
  <si>
    <t>Mittlere Dauer pro Weg (Min.) nach Wegzweck - Schweiz, Kanton Bern, Regionen</t>
  </si>
  <si>
    <t>Mittlere Dauer pro Weg (Min.) nach Wegzweck- Schweiz, Kanton Bern, Agglomerationen Kanton Bern (BFS Def.: 2015)</t>
  </si>
  <si>
    <t>Mittlere Dauer pro Weg (Min.) nach Wegzweck- Schweiz, Kanton Bern, Agglomerationen Kanton Bern (BFS Def.: 2010)</t>
  </si>
  <si>
    <t>Mittlere Distanz  pro Weg (km) nach Wegzweck - Schweiz, Kanton Bern, Agglomerationen (BFS Def.: 2015)</t>
  </si>
  <si>
    <t>Quelle: BFS. Mikrozensus Mobilität und Verkehr 2015
Basis: 191'826 Wege (Schweiz); 14'780 Wege (Kanton Bern)
Filter: Wege Innland mobiler Zielpersonen des Kantons Bern bzw. der Schweiz -  mit Zweck (Berücksichtigung von f52950) 
Gewicht: Personengewicht</t>
  </si>
  <si>
    <t>Mittlere Distanz  pro Weg (km) nach Wegzweck - Schweiz, Kanton Bern, Agglomerationen (BFS Def.: 2010)</t>
  </si>
  <si>
    <t>Mittlere Dauer pro Weg (Min.) nach Wegzweck - Schweiz, Kanton Bern, Raumtyp</t>
  </si>
  <si>
    <t>Agglomera-
tionsgürtel und Entwicklungs-achsen</t>
  </si>
  <si>
    <t>Mittlere Distanz pro Weg (km) nach Wegzweck- Schweiz, Kanton Bern, Raumtyp</t>
  </si>
  <si>
    <t>Urbane Kernge-biete</t>
  </si>
  <si>
    <t>Zentrums-nahe ländliche Gebiete</t>
  </si>
  <si>
    <t>Zusatztabelle 3-g</t>
  </si>
  <si>
    <t xml:space="preserve"> Mittlere Distanz pro Tag, Schweiz, Kanton Bern, Regionen (2015)</t>
  </si>
  <si>
    <t>Tagesdistanz  Inland</t>
  </si>
  <si>
    <t>Zusatztabelle 3-h</t>
  </si>
  <si>
    <t xml:space="preserve"> Zeitreihe mittlere Distanz pro Tag, Schweiz, Kanton Bern, Agglomeration Gemeinden  (2015)</t>
  </si>
  <si>
    <t>Quelle: BFS. Mikrozensus Mobilität und Verkehr 2015
Basis: 4'484 Zielpersonen
Filter: Zielpersonen des Kantons Bern
Gewicht: Personengewicht</t>
  </si>
  <si>
    <t xml:space="preserve"> Zeitreihe mittlere Distanz pro Tag, Schweiz, Kanton Bern, Agglomeration Gemeinden  (2015)   (BFS Def.: 2010)</t>
  </si>
  <si>
    <t>Zusatztabelle 3-i</t>
  </si>
  <si>
    <t xml:space="preserve"> Zeitreihe mittlere Distanz pro Tag, Schweiz, Kanton Bern, Raumtyp  (2015)</t>
  </si>
  <si>
    <t>Hintergrundtabelle 3-13</t>
  </si>
  <si>
    <t>Hintergrundtabelle 3-13a</t>
  </si>
  <si>
    <t>Zusatztabelle 4-a</t>
  </si>
  <si>
    <t>Zusatztabelle 4-b</t>
  </si>
  <si>
    <t>Zusatztabelle 4-c</t>
  </si>
  <si>
    <t>Hintergrundtabelle 4-1</t>
  </si>
  <si>
    <t>Zeitreihe Tagesdistanz (km pro Person), BE (2000)</t>
  </si>
  <si>
    <t>LV</t>
  </si>
  <si>
    <t>Quelle: BFS. Mikrozensus zum Verkehrsverhalten 2000
Basis: 4'544 Zielpersonen
Filter: Zielpersonen des Kantons Bern
Gewicht: Personengewicht</t>
  </si>
  <si>
    <t>Zeitreihe Tagesdistanz (km pro Person), BE (2005)</t>
  </si>
  <si>
    <t>Quelle: BFS. Mikrozensus zum Verkehrsverhalten 2005
Basis: 4'606 Zielpersonen
Filter: Zielpersonen des Kantons Bern
Gewicht: Personengewicht</t>
  </si>
  <si>
    <t>Zeitreihe Tagesdistanz (km pro Person), BE (2010)</t>
  </si>
  <si>
    <t>zu Fuss</t>
  </si>
  <si>
    <t>Quelle: BFS. Mikrozensus Mobilität und Verkehr 2010
Basis: 8'336 Zielpersonen
Filter: Zielpersonen des Kantons Bern
Gewicht: Personengewicht</t>
  </si>
  <si>
    <t>Zeitreihe Tagesdistanz (km pro Person), BE (2015)</t>
  </si>
  <si>
    <t>Kennziffern zum Modalsplitt, BE und CH</t>
  </si>
  <si>
    <t>Distanz</t>
  </si>
  <si>
    <t>Etappen</t>
  </si>
  <si>
    <t>Quelle: BFS. Mikrozensus Mobilität und Verkehr 2015
Basis: 57'090 Zielpersonen (Schweiz); 4'484 Zielpersonen (Kanton Bern); Tagesunterwegszeit ohne Warte- und Umsteigzeiten
Filter: Zielpersonen des Kantons Bern bzw. der Schweiz
Gewicht: Personengewicht</t>
  </si>
  <si>
    <t>Kennziffern zum Modalsplitt, BE und CH | Unterdifferenzierung</t>
  </si>
  <si>
    <t>Mofa</t>
  </si>
  <si>
    <t>Kleinmotorrad</t>
  </si>
  <si>
    <t>Motorrad</t>
  </si>
  <si>
    <t>Bahn</t>
  </si>
  <si>
    <t>Bus</t>
  </si>
  <si>
    <t>Kennziffern zum Modalsplitt, BE und CH 2000</t>
  </si>
  <si>
    <t>Quelle: BFS. Mikrozensus Mobilität und Verkehr 2000
Basis: 29'407 Zielpersonen (Schweiz); 4'544 Zielpersonen (Kanton Bern)
Filter: Zielpersonen des Kantons Bern bzw. der Schweiz
Gewicht: Personengewicht</t>
  </si>
  <si>
    <t>Kennziffern zum Modalsplitt, BE und CH 2005</t>
  </si>
  <si>
    <t>Quelle: BFS. Mikrozensus Mobilität und Verkehr 2005
Basis: 33'390 Zielpersonen (Schweiz); 4'606 Zielpersonen (Kanton Bern)
Filter: Zielpersonen des Kantons Bern bzw. der Schweiz
Gewicht: Personengewicht</t>
  </si>
  <si>
    <t>Kennziffern zum Modalsplitt, BE und CH 2010</t>
  </si>
  <si>
    <t>Quelle: BFS. Mikrozensus Mobilität und Verkehr 2010
Basis: 62'868 Zielpersonen (Schweiz); 8'336 Zielpersonen (Kanton Bern)
Filter: Zielpersonen des Kantons Bern bzw. der Schweiz
Gewicht: Personengewicht</t>
  </si>
  <si>
    <t>Kennziffern zum Modalsplitt, BE und CH 2015</t>
  </si>
  <si>
    <t>Kennziffern zum Modalsplitt, BE und CH  - Fahrzeugtypen Fein</t>
  </si>
  <si>
    <t>Velo 
(ohne E-Bike)</t>
  </si>
  <si>
    <t>E-Bike</t>
  </si>
  <si>
    <t>Hintergrundtabelle 4-10</t>
  </si>
  <si>
    <t>Anteile der Verkehrsmittel und Verkehrsmittelkombinationen an Wegen</t>
  </si>
  <si>
    <t>ungewichtet</t>
  </si>
  <si>
    <t>gewichtet</t>
  </si>
  <si>
    <t>Anteil gewichtet</t>
  </si>
  <si>
    <t>+/-</t>
  </si>
  <si>
    <t>Nur zu Fuss</t>
  </si>
  <si>
    <t>Nur Velo</t>
  </si>
  <si>
    <t>Nur motorisierter Individualverkehr</t>
  </si>
  <si>
    <t>Zu Fuss + öffentlicher Verkehr</t>
  </si>
  <si>
    <t>Zu Fuss + motorisierter Individualverkehr</t>
  </si>
  <si>
    <t>Zu Fuss + motorisierter Individualverkehr + öffentlicher Verkehr</t>
  </si>
  <si>
    <t>Zu Fuss + Velo + öffentlicher Verkehr</t>
  </si>
  <si>
    <t>Zu Fuss + Velo</t>
  </si>
  <si>
    <t>Übrige Verkehrsmittel und Verkehrsmittelkombinationen</t>
  </si>
  <si>
    <t>Total Wege</t>
  </si>
  <si>
    <t>Quelle: BFS. Mikrozensus Mobilität und Verkehr 2015
Basis: 191'826 Wege (Schweiz); 14'780Wege (Kanton Bern)
Filter: Gültige Angaben zu Wege/Etappen und Fussetappenlänge &gt;= 25 Meter
Gewicht: Personengewicht</t>
  </si>
  <si>
    <t>Hintergrundtabelle 4-11</t>
  </si>
  <si>
    <t>Anteile der Verkehrsmittel und Verkehrsmittelkombinationen an Wegen mit dem öffentlichen Verkehr</t>
  </si>
  <si>
    <t>Anzahl ungewichtet</t>
  </si>
  <si>
    <t>Anteil [%]</t>
  </si>
  <si>
    <t>Zu Fuss + Eisenbahn</t>
  </si>
  <si>
    <t>Zu Fuss + Postauto</t>
  </si>
  <si>
    <t>Zu Fuss + Tram/Bus</t>
  </si>
  <si>
    <t>Zu Fuss + Tram/Bus + Eisenbahn</t>
  </si>
  <si>
    <t>Zu Fuss + motorisierter Individualverkehr + Eisenbahn</t>
  </si>
  <si>
    <t>Zu Fuss + Velo + Eisenbahn</t>
  </si>
  <si>
    <t>Zu Fuss + motorisierter Individualverkehr + Tram/Bus + Eisenbahn</t>
  </si>
  <si>
    <t>Zu Fuss + motorisierter Individualverkehr + Tram/Bus</t>
  </si>
  <si>
    <t>Zu Fuss + Velo + Tram/Bus + Eisenbahn</t>
  </si>
  <si>
    <t>Übrige Verkehrsmittelkombinationen</t>
  </si>
  <si>
    <t>Quelle: BFS. Mikrozensus Mobilität und Verkehr 2015
Basis: 23'152 Wege (Schweiz); 1974Wege (Kanton Bern)
Filter: Wege im Inland ohne Pseudoetappen mit mindestens einer ÖV-Etappe
Gewicht: Personengewicht</t>
  </si>
  <si>
    <t>Hintergrundtabelle 4-12</t>
  </si>
  <si>
    <t>Distanzverteilung der Fussetappen von und zu den Haltestellen des öffentlichen Verkehrs</t>
  </si>
  <si>
    <t>bis 0.3 km</t>
  </si>
  <si>
    <t>über 0.3 bis 0.5 km</t>
  </si>
  <si>
    <t>über 0.5 bis 1 km</t>
  </si>
  <si>
    <t>über 1 bis 2 km</t>
  </si>
  <si>
    <t>über 2 km</t>
  </si>
  <si>
    <t>Quelle: BFS. Mikrozensus Mobilität und Verkehr 2015
Basis: 43'831 Fussetappen (Schweiz); 3671 Fussetappen (Kanton Bern)
Filter: Fussetappen im Inland, auf welche ÖV-Etappen folgen oder welche vorangehende ÖV-Etappen haben
Gewicht: Personengewicht</t>
  </si>
  <si>
    <t>Hintergrundtabelle 4-13</t>
  </si>
  <si>
    <t>Besetzungsgrad von Personenwagen, BE und CH</t>
  </si>
  <si>
    <t>[Anzahl]</t>
  </si>
  <si>
    <t>Arbeit</t>
  </si>
  <si>
    <t>Einkauf und Besorgungen</t>
  </si>
  <si>
    <t>Geschäfts- und Dienstfahrten</t>
  </si>
  <si>
    <t>Quelle: BFS. Mikrozensus Mobilität und Verkehr 2015
Basis: Schweiz: 76'207 Etappen; Kanton Bern: 5'524 (kein Wegzweck für 9 resp. 70  Etappen, diese wurden im Wegzweck "Andere" mitberücksichtigt)
Filter: Etappen mobiler Zielpersonen als Autofahrer Schweiz bzw. Kanton Bern, mit Angaben zum Besetzungsgrad
Gewicht: Distanzgewicht</t>
  </si>
  <si>
    <t>Besetzungsgrad von Personenwagen</t>
  </si>
  <si>
    <t>Quelle: BFS. Mikrozensus Mobilität und Verkehr 2015
Basis: Schweiz: 76'207 Etappen; Kanton Bern: 5'524 (kein Wegzweck für 9 resp. 70  Etappen, diese wurden im Wegzweck "Andere" mitberücksichtigt)
Filter: Etappen mobiler Zielpersonen als Autofahrer Schweiz bzw. Kanton Bern, mit Angaben zum Besetzungsgrad
Gewicht: Personengewicht</t>
  </si>
  <si>
    <t>Zeitreihe Besetzungsgrad von Personenwagen, distanzgewichtet, BE und CH</t>
  </si>
  <si>
    <t>Quelle: BFS. Mikrozensus Mobilität und Verkehr 2000, 2005, 2010, 2015
Gewicht: Distanzgewicht</t>
  </si>
  <si>
    <t>Besetzungsgrad von Personenwagen, BE und CH, 2000</t>
  </si>
  <si>
    <t>Quelle: BFS. Mikrozensus Mobilität und Verkehr 2000
Basis: Schweiz: 42'438 Etappen; Kanton Bern: 5'133 
Filter: Etappen (Inland) mobiler Zielpersonen als Autofahrer Schweiz bzw. Kanton Bern, mit Angaben zum Besetzungsgrad
Gewicht: Personengewicht</t>
  </si>
  <si>
    <t>Besetzungsgrad von Personenwagen, BE und CH, 2005</t>
  </si>
  <si>
    <t>Quelle: BFS. Mikrozensus Mobilität und Verkehr 2005
Basis: Schweiz: 43'376 Etappen; Kanton Bern: 5'133 
Filter: Etappen (Inland) mobiler Zielpersonen als Autofahrer Schweiz bzw. Kanton Bern, mit Angaben zum Besetzungsgrad
Gewicht: Personengewicht</t>
  </si>
  <si>
    <t>Besetzungsgrad von Personenwagen, BE und CH, 2010</t>
  </si>
  <si>
    <t>Quelle: BFS. Mikrozensus Mobilität und Verkehr 2010
Basis: Schweiz: 81'452 Etappen; Kanton Bern: 9'696
Filter: Etappen als Autofahrer mobiler Zielpersonen Schweiz bzw. Kanton Bern, mit Angaben zum Besetzungsgrad
Gewicht: Personengewicht</t>
  </si>
  <si>
    <t>Besetzungsgrad von Personenwagen, BE und CH, 2015</t>
  </si>
  <si>
    <t>Quelle: BFS. Mikrozensus Mobilität und Verkehr 2015
Basis: Schweiz: 76'207 Etappen; Kanton Bern: 5'524
Filter: Etappen mobiler Zielpersonen als Autofahrer Schweiz bzw. Kanton Bern, mit Angaben zum Besetzungsgrad
Gewicht: Personengewicht</t>
  </si>
  <si>
    <t>Hintergrundtabelle 4-15</t>
  </si>
  <si>
    <t>Autofahrten mit Parkgebühren am Zielort, BE, CH</t>
  </si>
  <si>
    <t>Parkgebühr am Zielort</t>
  </si>
  <si>
    <t>Quelle: BFS. Mikrozensus Mobilität und Verkehr 2015
Basis: 90'204 Etappen (Schweiz); 6'707 Etappen (Kanton Bern), nach Etappenzweck
Filter: Etappen im Inland mit Zielperson als Fahrer oder Beifahrer mit gültiger Angabe zur Parkgebühr am Zielort und Parkgebühr &lt;= CHF50
Gewicht: Personengewicht</t>
  </si>
  <si>
    <t>Parkgebühr am Zielort (gültige Fälle)</t>
  </si>
  <si>
    <t>Mittelwert (CHF)</t>
  </si>
  <si>
    <t>Median (CHF)</t>
  </si>
  <si>
    <t>Quelle: BFS. Mikrozensus Mobilität und Verkehr 2015
Basis: 5'662 Etappen (Schweiz); 514 Etappen (Kanton Bern), nach Etappenzweck
Filter: Etappen im Inland mit Zielperson als Fahrer oder Beifahrer mit Parkgebühr &lt;= CHF50 und &gt; CHF0
Gewicht: Personengewicht</t>
  </si>
  <si>
    <t>Hintergrundtabelle 4-16</t>
  </si>
  <si>
    <t>Kennziffern zum Modalsplitt, Regionen | Distanz</t>
  </si>
  <si>
    <t>Biel/bienne-Seeland</t>
  </si>
  <si>
    <t>Oberland-West</t>
  </si>
  <si>
    <t>Quelle: BFS. Mikrozensus Mobilität und Verkehr 2015
Basis:4'484 Zielpersonen
Filter: Zielpersonen des Kantons Bern
Gewicht: Personengewicht</t>
  </si>
  <si>
    <t>Hintergrundtabelle 4-18</t>
  </si>
  <si>
    <t>Besetzungsgrad von Personenwagen, Region</t>
  </si>
  <si>
    <t>Quelle: BFS. Mikrozensus Mobilität und Verkehr 2015
Basis: 5524 Etappen (kein Wegzweck für 9 Etappen, diese wurden im Wegzweck "Andere" mitberücksichtigt)
Filter: Etappen mobiler Zielpersonen als Autofahrer der Regionen, mit Angaben zum Besetzungsgrad
Gewicht: Distanzgewicht</t>
  </si>
  <si>
    <t>Quelle: BFS. Mikrozensus Mobilität und Verkehr 2015
Basis: 5524 Etappen (kein Wegzweck für 9 Etappen, diese wurden im Wegzweck "Andere" mitberücksichtigt)
Filter: Etappen mobiler Zielpersonen als Autofahrer der Regionen mit Angaben zum Besetzungsgrad
Gewicht: Personengewicht</t>
  </si>
  <si>
    <t>Hintergrundtabelle 4-19</t>
  </si>
  <si>
    <t>Berner Agglomerationen (2015)</t>
  </si>
  <si>
    <t>Quelle: BFS. Mikrozensus Mobilität und Verkehr 2015
Basis: Berner Agglomerationen 2793 Zielpersonen
Filter: Zielpersonen aus Berner Agglomerationen</t>
  </si>
  <si>
    <t>Berner Agglomerationen (2000)</t>
  </si>
  <si>
    <t>Quelle: BFS. Mikrozensus Mobilität und Verkehr 2015
Basis: 5524 Etappen (kein Wegzweck für 9 Etappen, diese wurden im Wegzweck "Andere" mitberücksichtigt)
Filter: Etappen mobiler Zielpersonen als Autofahrer RKP, mit Angaben zum Besetzungsgrad
Gewicht: Personengewicht</t>
  </si>
  <si>
    <t>Hintergrundtabelle 4-21</t>
  </si>
  <si>
    <t>Besetzungsgrad von Personenwagen, Berner Agglomerationen (2015)</t>
  </si>
  <si>
    <t>Quelle: BFS. Mikrozensus Mobilität und Verkehr 2015
Basis: 3002 Etappen (kein Wegzweck für 9 Etappen, diese wurden im Wegzweck "Andere" mitberücksichtigt)
Filter: Etappen mobiler Zielpersonen als Autofahrer Agglomertaionen mit Angaben zum Besetzungsgrad
Gewicht: Distanzgewicht</t>
  </si>
  <si>
    <t>Quelle: BFS. Mikrozensus Mobilität und Verkehr 2015
Basis: 3002 Etappen (kein Wegzweck für 9 Etappen, diese wurden im Wegzweck "Andere" mitberücksichtigt)
Filter: Etappen mobiler Zielpersonen als Autofahrer Agglomertaionen mit Angaben zum Besetzungsgrad
Gewicht: Personengewicht</t>
  </si>
  <si>
    <t>Kennziffern zum Modalsplitt, Raumtyp | Distanz</t>
  </si>
  <si>
    <t>Urbane Kerngeiete</t>
  </si>
  <si>
    <t>Quelle: BFS. Mikrozensus Mobilität und Verkehr 2015
Basis: 4'484 Zielpersonen
Filter: Zielpersonen des Kanotns Bern; Tagesdistanz in km
Gewicht: Personengewicht</t>
  </si>
  <si>
    <t>Besetzungsgrad von Personenwagen, Raumtypen</t>
  </si>
  <si>
    <t>Quelle: BFS. Mikrozensus Mobilität und Verkehr 2015
Basis: 5524 Etappen (kein Wegzweck für 9 Etappen, diese wurden im Wegzweck "Andere" mitberücksichtigt)
Filter: Etappen mobiler Zielpersonen als Autofahrer RKP, mit Angaben zum Besetzungsgrad
Gewicht: Distanzgewicht</t>
  </si>
  <si>
    <t>Anzahl Personen pro Personenwagen, nach Zweck (Verteilung), CH, BE</t>
  </si>
  <si>
    <t>Anzahl Etappen in %</t>
  </si>
  <si>
    <t>Distanz in km</t>
  </si>
  <si>
    <t>VI (90 %) +/-</t>
  </si>
  <si>
    <t>[km]</t>
  </si>
  <si>
    <t>Mehr als 3 Personen</t>
  </si>
  <si>
    <t>Gültig</t>
  </si>
  <si>
    <t>Quelle: BFS. Mikrozensus Mobilität und Verkehr 2015
Basis: 6'707 Etappen nach Etappenzweck
Filter:  Etappen im Inland mit Zielperson als Fahrer oder Beifahrer mit gültiger Angabe zur Parkgebühr am Zielort und Parkgebühr &lt;= CHF50
Gewicht: Personengewicht</t>
  </si>
  <si>
    <t>Biel/Bienne - Seeland</t>
  </si>
  <si>
    <t>Standard-
abweichung</t>
  </si>
  <si>
    <t>Quelle: BFS. Mikrozensus Mobilität und Verkehr 2015
Basis: 514 Etappen nach Etappenzweck
Filter: Etappen im Inland mit Zielperson als Fahrer oder Beifahrer mit Parkgebühr &lt;= CHF50 und &gt; CHF0
Gewicht: Personengewicht</t>
  </si>
  <si>
    <t>Autofahrten mit Parkgebühren am Zielort, Agglomeration Stand 2015</t>
  </si>
  <si>
    <t>Agglomeration Bern</t>
  </si>
  <si>
    <t>Agglomeration Biel/Bienne</t>
  </si>
  <si>
    <t>Agglomeration Interlaken</t>
  </si>
  <si>
    <t>Agglomeration Thun</t>
  </si>
  <si>
    <t>Quelle: BFS. Mikrozensus Mobilität und Verkehr 2015
Basis: 3'765 Etappen nach Etappenzweck
Filter:  Etappen im Inland mit Zielperson als Fahrer oder Beifahrer mit gültiger Angabe zur Parkgebühr am Zielort und Parkgebühr &lt;= CHF50 und
Gewicht: Personengewicht</t>
  </si>
  <si>
    <t>Quelle: BFS. Mikrozensus Mobilität und Verkehr 2015
Basis: 330 Etappen nach Etappenzweck
Filter: Etappen im Inland mit Zielperson als Fahrer oder Beifahrer mit Parkgebühr &lt;= CHF50 und &gt; CHF0
Gewicht: Personengewicht</t>
  </si>
  <si>
    <t>Zusatztabelle 4-d</t>
  </si>
  <si>
    <t>Autofahrten mit Parkgebühren am Zielort, Raumtyp</t>
  </si>
  <si>
    <t>Autofahrten mit Parkgebühren am Zielort, Raumtypen Stand 2015</t>
  </si>
  <si>
    <t>Zusatztabelle 4-e</t>
  </si>
  <si>
    <t>Anteile der Etappen und Distanz nach Zugtyp, CH und BE, 2015</t>
  </si>
  <si>
    <t>aggregierte Kategorien</t>
  </si>
  <si>
    <t>Anteil</t>
  </si>
  <si>
    <t>VI (90%)</t>
  </si>
  <si>
    <t>Fernverkehr</t>
  </si>
  <si>
    <t>Regioexpressverkehr</t>
  </si>
  <si>
    <t>Regionalverkehr</t>
  </si>
  <si>
    <t>unbekannt</t>
  </si>
  <si>
    <t>Zugtyp konnte nicht zugewiesen werden</t>
  </si>
  <si>
    <t>ICE/EN/CNL/CIS/ES/MET/NZ/PEN/TGV/THA/X2</t>
  </si>
  <si>
    <t>EuroCity/InterCity/ICN/InterCityNight/SuperCity</t>
  </si>
  <si>
    <t>InterRegio</t>
  </si>
  <si>
    <t>RegioExpress</t>
  </si>
  <si>
    <t>S-Bahn/StadtExpress/Eilzug/Regionalzug</t>
  </si>
  <si>
    <t>Quelle: BFS. Mikrozensus Mobilität und Verkehr 2015
Basis: Bahn/Zugetappen in Inland, 13'312 Etappen (Schweiz); 1402 Etappen (Kanton Bern)
Filter: Zielpersonen des Kantons Bern bzw. der Schweiz, Inlandetappen, Distanz &gt; 0, Verkehrsmittel Bahn/Zug
Gewicht: Personengewicht
Zugtyp siehe www.fahrplanfelder.ch</t>
  </si>
  <si>
    <t>Anteile der Etappen und Distanz nach Zugtyp, CH und BE, 2015 (ohne unbekannte)</t>
  </si>
  <si>
    <t>Hintergrundtabelle 4-4</t>
  </si>
  <si>
    <t>Hintergrundtabelle 4-8</t>
  </si>
  <si>
    <t>Einkauf und Besorgung</t>
  </si>
  <si>
    <t>Zeitreihe mittlere Verkehrsleistung und Unterwegszeit pro Tag nach Verkehrszwecken, BE (2015)</t>
  </si>
  <si>
    <t>Distanz (km)</t>
  </si>
  <si>
    <t>Geschäfts- und Dienstfahrt</t>
  </si>
  <si>
    <t>Unterwegszeit (Min.)</t>
  </si>
  <si>
    <t>Wege</t>
  </si>
  <si>
    <t>Quelle: BFS. Mikrozensus Mobilität und Verkehr 2015
Basis: 4'484 Zielpersonen (Kanton Bern); Tagesunterwegszeit ohne Warte- und Umsteigzeiten
Filter: Zielpersonen des Kantons Bern bzw. der Schweiz
Gewicht: Personengewicht</t>
  </si>
  <si>
    <t>Zeitreihe mittlere Verkehrsleistung und Unterwegszeit pro Tag nach Verkehrszwecken, BE (2010)</t>
  </si>
  <si>
    <t>Zeitreihe mittlere Verkehrsleistung und Unterwegszeit pro Tag nach Verkehrszwecken, BE (2005)</t>
  </si>
  <si>
    <t>Quelle: BFS.Mikrozensus zum Verkehrsverhalten 2005
Basis: 4'606 Zielpersonen
Filter: Zielpersonen des Kantons Bern
Gewicht: Personengewicht</t>
  </si>
  <si>
    <t>Zeitreihe mittlere Verkehrsleistung und Unterwegszeit pro Tag nach Verkehrszwecken, BE (2000)</t>
  </si>
  <si>
    <t>Andere / Keine Antwort</t>
  </si>
  <si>
    <t>Quelle: BFS.Mikrozensus zum Verkehrsverhalten 2000
Basis: 4'544 Zielpersonen
Filter: Zielpersonen des Kantons Bern
Gewicht: Personengewicht</t>
  </si>
  <si>
    <t>Distanz, Unterwegszeit und Anzahl Wege nach Verkehrszwecken, BE und CH</t>
  </si>
  <si>
    <t>Hintergrundtabelle 5-4</t>
  </si>
  <si>
    <t>Modalsplit (in Prozent) der Distanz nach Verkehrszwecken, CH und BE</t>
  </si>
  <si>
    <t>Quelle: BFS. Mikrozensus Mobilität und Verkehr 2015
Basis: 57'090 Zielpersonen (Schweiz); 4'484 Zielpersonen (Kanton Bern)
Filter: Zielpersonen des Kantons Bern bzw. der Schweiz
Gewicht: Personengewicht</t>
  </si>
  <si>
    <t>Hintergrundtabelle 5-5</t>
  </si>
  <si>
    <t>Quelle: BFS. Mikrozensus Mobilität und Verkehr 2010
Basis:57'090 Zielpersonen (Schweiz), 4'484 Zielpersonen (Kanton Bern); Tagesunterwegszeit ohne Warte- und Umsteigezeiten
Filter: Zielpersonen des Kantons Bern
Gewicht: Personengewicht</t>
  </si>
  <si>
    <t>Distanz, Unterwegszeit und Anzahl Wege nach Verkehrszwecken, Agglomerationen Stand 2015</t>
  </si>
  <si>
    <t>Quelle: BFS. Mikrozensus Mobilität und Verkehr 2015
Basis:2'793 Zielpersonen Berner Agglomerationen; Tagesunterwegszeit ohne Warte- und Umsteigezeiten
Filter: Zielpersonen des Kantons Bern
Gewicht: Personengewicht</t>
  </si>
  <si>
    <t>Distanz, Unterwegszeit und Anzahl Wege nach Verkehrszwecken, Agglomerationen Stand 2000</t>
  </si>
  <si>
    <t>Agglomeration Burgdorf</t>
  </si>
  <si>
    <t>Quelle: BFS. Mikrozensus Mobilität und Verkehr 2015
Basis: 2'793 Zielpersonen Berner Agglomerationen;  Tagesunterwegszeit mit Warte- und Umsteigezeiten
Filter: Zielpersonen des Kantons Bern
Gewicht: Personengewicht</t>
  </si>
  <si>
    <t>Hintergrundtabelle 5-13</t>
  </si>
  <si>
    <t>Distanz, Unterwegszeit und Anzahl Wege nach Verkehrszwecken, Raumtypen</t>
  </si>
  <si>
    <t>Quelle: BFS. Mikrozensus Mobilität und Verkehr 2015
Basis: 4'484 Zielpersonen; Tagesunterwegszeit ohne Warte- und Umsteigezeiten
Filter: Zielpersonen des Kanotns Bern
Gewicht: Personengewicht</t>
  </si>
  <si>
    <t>Hintergrundtabelle 5-17</t>
  </si>
  <si>
    <t>Kenngrössen der Freizeitwege, 2015, Tagesdistanz, Wegzeit (Tagesunterwegszeit mit Warte- und Umsteigezeiten), Wege nach Geschlecht und Wochentage</t>
  </si>
  <si>
    <t>Tagesdistanz [km]</t>
  </si>
  <si>
    <t>Tagesunterwegszeit [Min.] mit Warte- und Umsteigezeiten</t>
  </si>
  <si>
    <t>Anzahl Etappen</t>
  </si>
  <si>
    <t>Tagesdistanz [km] mit Zweck Freizeit</t>
  </si>
  <si>
    <t>Tagesunterwegszeit [Min.] mit Warte- und Umsteigezeiten mit Zweck Freizeit</t>
  </si>
  <si>
    <t>Anzahl Wege mit Zweck Freizeit</t>
  </si>
  <si>
    <t>Montag bis Freitag</t>
  </si>
  <si>
    <t>Anzahl gewichtet</t>
  </si>
  <si>
    <t>Quelle: BFS. Mikrozensus Mobilität und Verkehr 2015
Basis: 57'090 Zielpersonen (Schweiz); 4'484 Zielpersonen (Kanton Bern)
Filter: Zielpersonen des Kantons Bern bzw. der Schweiz
Gewicht: Personengewicht
Tagesunterwegszeit mit Warte- und Umsteigezeiten</t>
  </si>
  <si>
    <t>Kenngrössen der Freizeitwege, 2015, Etappen, nach Geschlecht und Wochentage</t>
  </si>
  <si>
    <t>Anzahl Etappen pro Freizeitweg</t>
  </si>
  <si>
    <t xml:space="preserve">Quelle: BFS. Mikrozensus Mobilität und Verkehr 2015
Basis: 75'194 Freizeitwege (Schweiz); 5'944 Freizeitwege (Kanton Bern)
Filter: Wege im Inland mit Zweck Freizeit
Gewicht: Personengewicht
</t>
  </si>
  <si>
    <t>Hintergrundtabelle 5-18</t>
  </si>
  <si>
    <t>Freizeitwege nach Aktivitätstyp und Wochentag, 2015, Anteile nach Aktivitätstyp</t>
  </si>
  <si>
    <t>Besuche bei Verwandten oder Bekannten</t>
  </si>
  <si>
    <t>Gastronomiebesuche</t>
  </si>
  <si>
    <t>Besuche von Kulturveranstaltungen und Freizeitanlagen</t>
  </si>
  <si>
    <t>Aktiver Sport (Fussball, Jogging usw.)</t>
  </si>
  <si>
    <t>Wanderungen</t>
  </si>
  <si>
    <t>Velofahrten</t>
  </si>
  <si>
    <t>Passiver Sport (Matchbesuche usw.)</t>
  </si>
  <si>
    <t>Nicht-sportliche Aussenaktivität (z.B. Spazieren)</t>
  </si>
  <si>
    <t>Unbezahlte Arbeit</t>
  </si>
  <si>
    <t>Vereinsaktivitäten</t>
  </si>
  <si>
    <t>Religion (Kirchen- und Friedhofbesuche usw.)</t>
  </si>
  <si>
    <t>Übrige Aktivitäten sowie Kombinationen</t>
  </si>
  <si>
    <t>Quelle: BFS. Mikrozensus Mobilität und Verkehr 2015
Basis: 47'709 Freizeitwege (Schweiz); 3'770 Freizeitwege (Kanton Bern)
Filter: Hinwege zu Freizeitaktivitäten und Rundwege mit Start und Ziel zu Hause, mit Angaben zum Freizeitaktivitätstyp
Gewicht: Personengewicht</t>
  </si>
  <si>
    <t>Hintergrundtabelle 5-19</t>
  </si>
  <si>
    <t>Wegdistanzen der Freizeitwege nach Raumtyp, 2015, Kumulierte Anteile der Wegedistanzen nach städt. Raumtypen und Total</t>
  </si>
  <si>
    <t>Wegdistanz [km]</t>
  </si>
  <si>
    <t>Häufigkeit ungewichtet</t>
  </si>
  <si>
    <t>Häufigkeit gewichtet</t>
  </si>
  <si>
    <t>Prozent</t>
  </si>
  <si>
    <t>Anteil kumulativ</t>
  </si>
  <si>
    <t>.001 - 1.000</t>
  </si>
  <si>
    <t>1.001 - 2.000</t>
  </si>
  <si>
    <t>2.001 - 3.000</t>
  </si>
  <si>
    <t>3.001 - 4.000</t>
  </si>
  <si>
    <t>4.001 - 5.000</t>
  </si>
  <si>
    <t>5.001 - 6.000</t>
  </si>
  <si>
    <t>6.001 - 7.000</t>
  </si>
  <si>
    <t>7.001 - 8.000</t>
  </si>
  <si>
    <t>8.001 - 9.000</t>
  </si>
  <si>
    <t>9.001 - 10.000</t>
  </si>
  <si>
    <t>10.001 - 11.000</t>
  </si>
  <si>
    <t>11.001 - 12.000</t>
  </si>
  <si>
    <t>12.001 - 13.000</t>
  </si>
  <si>
    <t>13.001 - 14.000</t>
  </si>
  <si>
    <t>14.001 - 15.000</t>
  </si>
  <si>
    <t>15.001 - 16.000</t>
  </si>
  <si>
    <t>16.001 - 17.000</t>
  </si>
  <si>
    <t>17.001 - 18.000</t>
  </si>
  <si>
    <t>18.001 - 19.000</t>
  </si>
  <si>
    <t>19.001 - 20.000</t>
  </si>
  <si>
    <t>20.001 - 21.000</t>
  </si>
  <si>
    <t>21.001 - 22.000</t>
  </si>
  <si>
    <t>22.001 - 23.000</t>
  </si>
  <si>
    <t>23.001 - 24.000</t>
  </si>
  <si>
    <t>24.001 - 25.000</t>
  </si>
  <si>
    <t>25.001 - 26.000</t>
  </si>
  <si>
    <t>26.001 - 27.000</t>
  </si>
  <si>
    <t>27.001 - 28.000</t>
  </si>
  <si>
    <t>28.001 - 29.000</t>
  </si>
  <si>
    <t>29.001 - 30.000</t>
  </si>
  <si>
    <t>30.001 - 31.000</t>
  </si>
  <si>
    <t>31.001 - 32.000</t>
  </si>
  <si>
    <t>32.001 - 33.000</t>
  </si>
  <si>
    <t>33.001 - 34.000</t>
  </si>
  <si>
    <t>34.001 - 35.000</t>
  </si>
  <si>
    <t>35.001 - 36.000</t>
  </si>
  <si>
    <t>36.001 - 37.000</t>
  </si>
  <si>
    <t>37.001 - 38.000</t>
  </si>
  <si>
    <t>38.001 - 39.000</t>
  </si>
  <si>
    <t>39.001 - 40.000</t>
  </si>
  <si>
    <t>40.001 - 41.000</t>
  </si>
  <si>
    <t>41.001 - 42.000</t>
  </si>
  <si>
    <t>42.001 - 43.000</t>
  </si>
  <si>
    <t>43.001 - 44.000</t>
  </si>
  <si>
    <t>44.001 - 45.000</t>
  </si>
  <si>
    <t>45.001 - 46.000</t>
  </si>
  <si>
    <t>46.001 - 47.000</t>
  </si>
  <si>
    <t>47.001 - 48.000</t>
  </si>
  <si>
    <t>48.001 - 49.000</t>
  </si>
  <si>
    <t>49.001 - 50.000</t>
  </si>
  <si>
    <t>50.001+</t>
  </si>
  <si>
    <t>Quelle: BFS. Mikrozensus Mobilität und Verkehr 2015
Basis: 75'194 Freizeitwege (Schweiz); 5'944 Freizeitwege (Kanton Bern)
Filter: Wege im Inland mit Zweck Freizeit
Gewicht: Personengewicht
Untere Grenze der Intervalle nicht eingeschlossen, obere Grenze eingeschlossen</t>
  </si>
  <si>
    <t>Distanz und Dauer der Freizeitwege nach Aktivitätstyp</t>
  </si>
  <si>
    <t>Distanz [km]</t>
  </si>
  <si>
    <t>Dauer [Min.] (mit Warte- und Umsteigezeiten)</t>
  </si>
  <si>
    <t>Verkehrsmittelwahl auf Freizeitwegen, Anteil nach Verkehrsmitteln Inland (Distanz, Unterwegszeit, Anzahl Etappen)</t>
  </si>
  <si>
    <t>Tagesunterwegszeit [Min.] (ohne Warte- und Umsteigezeiten)</t>
  </si>
  <si>
    <t>Summe</t>
  </si>
  <si>
    <t>Velo (inkl. E-Bikes)</t>
  </si>
  <si>
    <t>Motorisierte Zweiräder</t>
  </si>
  <si>
    <t>Quelle: BFS. Mikrozensus Mobilität und Verkehr 2015
Basis: 103'180 Freizeitetappen Inland (Schweiz), 8'455 Freizeitetappen Inland (Kanton Bern)
Filter: Inlandetappen mit Wegzweck Freizeit
Gewicht: Personengewicht</t>
  </si>
  <si>
    <t>Verkehrsmittelwahl auf Freizeitwegen nach Aktivitätstyp, 2015, Anteile nach Verkehrsmittelgruppe</t>
  </si>
  <si>
    <t>Quelle: BFS. Mikrozensus Mobilität und Verkehr 2015
Basis: 47'709 Freizeitwege (Schweiz); 3'770 Freizeitwege (Kanton Bern) nach Hauptverkehrsmittel und Freizeitaktivitätstyp
Filter: Hinwege zu Freizeitaktivitäten und Rundwege mit Start und Ziel zu Hause, mit Angaben zum Freizeitaktivitätstyp
Gewicht: Personengewicht</t>
  </si>
  <si>
    <t>Hautverkehrsmittel</t>
  </si>
  <si>
    <t>OeV</t>
  </si>
  <si>
    <t>Alle Typen</t>
  </si>
  <si>
    <t>*ohne Verkehrsmittel "andere"</t>
  </si>
  <si>
    <t xml:space="preserve">Verkehrsmittelwahl auf Freizeitwegen nach Raumtyp, 2015 (Anteile im Inland), Anteil nach Verkehrsmittelgruppe nach Aktivitätstyp </t>
  </si>
  <si>
    <t>Quelle: BFS. Mikrozensus Mobilität und Verkehr 2015
Basis: 3'770 Freizeitwege (Kanton Bern) nach Hauptverkehrsmittel und Freizeitaktivitätstyp
Filter: Hinwege zu Freizeitaktivitäten und Rundwege mit Start und Ziel zu Hause, mit Angaben zum Freizeitaktivitätstyp
Gewicht: Personengewicht</t>
  </si>
  <si>
    <t>Ausserhalb Kanton</t>
  </si>
  <si>
    <t>Städte und Urbane Kerngebiete der Agglomerationen</t>
  </si>
  <si>
    <t>A&amp;E mit Zentralität 3. und 4. Stufe, A&amp;E ohne Zentralität, Tourismuszentren</t>
  </si>
  <si>
    <t>Zentrumsnahe ländliche Räume</t>
  </si>
  <si>
    <t>Hügel und Berggebiete</t>
  </si>
  <si>
    <t>Gesamtergebnis</t>
  </si>
  <si>
    <t>Kennziffern: Wege, Tagesdistanzen und Unterwegszeiten pro Person (nach Geschlecht)</t>
  </si>
  <si>
    <t>Tagesdistanz (km pro Person) nach Geschlecht und Verkehrsmitteln</t>
  </si>
  <si>
    <t>Zusatztabelle 6-a</t>
  </si>
  <si>
    <t>Hintergrundtabelle 6-1</t>
  </si>
  <si>
    <t>Region</t>
  </si>
  <si>
    <t>Schewiz</t>
  </si>
  <si>
    <t>Wegzeit</t>
  </si>
  <si>
    <t>Hintergrundtabelle 6-2</t>
  </si>
  <si>
    <t>Hintergrundtabelle 6-4</t>
  </si>
  <si>
    <t>Anteil (%) der Verkehrszwecke nach Geschlecht, CH, BE, Region</t>
  </si>
  <si>
    <t>Hintergrundtabelle 6-6</t>
  </si>
  <si>
    <t>Tagesdistanz über das Lebensalter nach Verkehrsmittel, BE</t>
  </si>
  <si>
    <t>6-14 Jahre</t>
  </si>
  <si>
    <t>15-17 Jahre</t>
  </si>
  <si>
    <t>25-34 Jahre</t>
  </si>
  <si>
    <t>35-44 Jahre</t>
  </si>
  <si>
    <t>80 und älter</t>
  </si>
  <si>
    <t>Tagesunterwegszeit nach Zweck (ohne Warte- und Umsteigezeiten) in Minuten, Inland</t>
  </si>
  <si>
    <t>Quelle: BFS. Mikrozensus Mobilität und Verkehr 2015
Basis: 4'484 Zielpersonen (Kanton Bern)
Filter: Zielpersonen des Kantons Bern bzw. der Schweiz
Gewicht: Personengewicht</t>
  </si>
  <si>
    <t>Hintergrundtabelle 6-7</t>
  </si>
  <si>
    <t>Tagesdistanz über das Lebensalter nach Zweck BE</t>
  </si>
  <si>
    <t>Tagesunterwegszeit</t>
  </si>
  <si>
    <t>Hintergrundtabelle 6-8</t>
  </si>
  <si>
    <t>Tagesdistanz nach Einkommen und Verkehrsmittel, BE</t>
  </si>
  <si>
    <t>Hintergrundtabelle 6-9</t>
  </si>
  <si>
    <t>Tagesdistanz nach Einkommen und Verkehrszweck, BE</t>
  </si>
  <si>
    <t>Tägliches Verkehrsaufkommen, BE und CH</t>
  </si>
  <si>
    <t>Tageswegzeit in min (Inland)</t>
  </si>
  <si>
    <t>nicht erwerbstätig</t>
  </si>
  <si>
    <t>Wohnort</t>
  </si>
  <si>
    <t>Agglomerations-kerngemeinden und isolierte Städte</t>
  </si>
  <si>
    <t>übrige Agglomerations-gemeinden</t>
  </si>
  <si>
    <t>ländliche Gemeinden</t>
  </si>
  <si>
    <t>Hintergrundtabelle 5-9</t>
  </si>
  <si>
    <t>Zusatztabelle 5-a</t>
  </si>
  <si>
    <t>Zusatztabelle 5-b</t>
  </si>
  <si>
    <t>Zusatztabelle 5-c</t>
  </si>
  <si>
    <t>Zusatztabelle 5-d</t>
  </si>
  <si>
    <t>Sind Sie dafür oder dagegen, dass man...?</t>
  </si>
  <si>
    <t>Wie könnte der ÖV für Sie attraktiver gemacht werden?</t>
  </si>
  <si>
    <t>Zusatztabelle 7-a</t>
  </si>
  <si>
    <t>Wofür sollen Einnahmen aus dem Strassenverkehr vor allem verwendet werden?</t>
  </si>
  <si>
    <t>Zusatztabelle 7-b</t>
  </si>
  <si>
    <t>Was machen Sie im Allgemeinen, um dem Stau auszuweichen?</t>
  </si>
  <si>
    <t>Zusatztabelle 7-c</t>
  </si>
  <si>
    <t>Für welchen Bereich sollte am ehesten Geld eingesetzt werden?</t>
  </si>
  <si>
    <t>Hintergrundtabelle 7-1</t>
  </si>
  <si>
    <t>Nach Auswertung BFS ("weiss nicht" und "keine Antwort" mitzählen, dass 100% immer 4677 Personen sind)</t>
  </si>
  <si>
    <t>Tunnelgebühren</t>
  </si>
  <si>
    <t>Bin dafür</t>
  </si>
  <si>
    <t>Bin unter Umständen dafür</t>
  </si>
  <si>
    <t>Bin dagegen</t>
  </si>
  <si>
    <t>Weiss nicht</t>
  </si>
  <si>
    <t>keine Antwort</t>
  </si>
  <si>
    <t>Gebühren z. Spitzenzeiten f. Zufahrt Stadtzentrum</t>
  </si>
  <si>
    <t>Erhöhung Parkplatzgebühren in Stadtzentren</t>
  </si>
  <si>
    <t>Benzinpreis erhöhen</t>
  </si>
  <si>
    <t>Parkplatzgebühren bei Einkaufzentren einführen</t>
  </si>
  <si>
    <t>Teuerung Autobahnvignette</t>
  </si>
  <si>
    <t>abgestufte Preise im ÖV nach Tageszeit</t>
  </si>
  <si>
    <t>Quelle: BFS. Mikrozensus Mobilität und Verkehr 2015
Basis: 4'677 Zielpersonen, die zum Zusatzmodul verkehrspolitische Einstellungen befragt wurden
Gewicht: Personengewicht</t>
  </si>
  <si>
    <t>Nach Auswertung Kanton vom 2010 ("weiss nicht" und "keine Antwort" nicht mitzählen, dass 100% nicht immer die 4677 Personen sind)</t>
  </si>
  <si>
    <t>Quelle: BFS. Mikrozensus Mobilität und Verkehr 2015
Basis: 4'677 Zielpersonen, die zum Zusatzmodul verkehrspolitische Einstellungen befragt wurden. 
Pro Frage werden nur die gültigen Antworten betrachtet.
Gewicht: Personengewicht</t>
  </si>
  <si>
    <t>Hintergrundtabelle 7-2</t>
  </si>
  <si>
    <t>Wie häufig standen Sie in den letzten 12 Monaten im Stau?</t>
  </si>
  <si>
    <t>Täglich</t>
  </si>
  <si>
    <t>Mind. einmal pro Woche</t>
  </si>
  <si>
    <t>Mind. einmal pro Monat</t>
  </si>
  <si>
    <t>Selten bis nie</t>
  </si>
  <si>
    <t>Weg zur Arbeit/Ausbildung</t>
  </si>
  <si>
    <t>Einkaufswege</t>
  </si>
  <si>
    <t>Quelle: BFS. Mikrozensus Mobilität und Verkehr 2015
Basis: Arbeitswege 2'726 Zielpersonen (Schweiz), 230 Zielpersonen (Kanton Bern),
Einkaufswege 3'749 Zielpersonen (Schweiz), 305 Zielpersonen (Kanton Bern),
Freizeitwege 3'730 Zielpersonen (Schweiz), 306 Zielpersonen (Kanton Bern), die zum Zusatzmodul verkehrspolitische Einstellungen befragt wurden und eine gültige Antwort zur obigen Frage gegeben haben
Gewicht: Personengewicht</t>
  </si>
  <si>
    <t>Hintergrundtabelle 7-3</t>
  </si>
  <si>
    <t>Mit Verbindungen ohne Umsteigen</t>
  </si>
  <si>
    <t>Mit mehr Verbindungen pro Stunde / Taktverdichtung</t>
  </si>
  <si>
    <t>Mit schnelleren Verbindungen</t>
  </si>
  <si>
    <t>Mit höherem Komfort (z.B. genügend Sitzplätzen, Internetanschluss)</t>
  </si>
  <si>
    <t>Mit besseren Gepäcktransportmöglichkeiten</t>
  </si>
  <si>
    <t>Mit tieferen Preisen</t>
  </si>
  <si>
    <t>Mit höherem Sicherheitsgefühl</t>
  </si>
  <si>
    <t>Mit mehr oder besseren Dienstleistungen in den Bahnhöfen</t>
  </si>
  <si>
    <t>Mit guter und sicherer Zugänglichkeit zu Fuss</t>
  </si>
  <si>
    <t>Mit guter und sicherer Zugänglichkeit mit dem Velo</t>
  </si>
  <si>
    <t>Mit Transportmöglichkeiten für Velos</t>
  </si>
  <si>
    <t>Bessere Fahrplanabstimmung bei Verbindungen mit Umsteigen</t>
  </si>
  <si>
    <t>Anderes</t>
  </si>
  <si>
    <t>Keine Verbesserung nötig / In Ordnung, wie es ist</t>
  </si>
  <si>
    <t>Quelle: BFS. Mikrozensus Mobilität und Verkehr 2015
Basis: 5'630 Nennungen von 4'677 Zielpersonen (Schweiz), 439 Nennungen von 373 Zielpersonen (Kanton Bern)
Filter: Zielpersonen mit Zusatzmodul 3
Gewicht: Personengewicht</t>
  </si>
  <si>
    <t>*4.6% der befragten Personen wünschen sich mehr Verbindungenohne Umsteigen. Summe ist nicht 100%, da Mehrfachantworten möglich.</t>
  </si>
  <si>
    <t>weiss nicht</t>
  </si>
  <si>
    <t>Förderung öff. Verkehr</t>
  </si>
  <si>
    <t>Verbesserung Strassenverkehr</t>
  </si>
  <si>
    <t>Verbesserung Fussgänger/Veloverkehr</t>
  </si>
  <si>
    <t>Milderung Probl. In Agglomerationen</t>
  </si>
  <si>
    <t>bauliche Verbesserungen von Umsteigeknoten</t>
  </si>
  <si>
    <t>Erhöhung Verkehrssicherheit</t>
  </si>
  <si>
    <t>Umweltschutzmassnahmen</t>
  </si>
  <si>
    <t>umwelt/energiesparende Autos finanzieren</t>
  </si>
  <si>
    <t>bessere Verkehrserschliessung von Randregionen</t>
  </si>
  <si>
    <t>Senkung von anderen bestehenden Steuern</t>
  </si>
  <si>
    <t>Quelle: BFS. Mikrozensus Mobilität und Verkehr 2010
Basis: 4'677 Zielpersonen (Schweiz),  373 Zielpersonen (Bern)
Filter:  Zielpersonen, die zum Zusatzmodul verkehrspolitische Einstellungen befragt wurden
Gewicht: Personengewicht</t>
  </si>
  <si>
    <t>Nichts, plane den Stau ein</t>
  </si>
  <si>
    <t>Wahl eines alternativen Weges</t>
  </si>
  <si>
    <t>Wechsel des Verkehrsmittels</t>
  </si>
  <si>
    <t>Früher bzw. später abfahren</t>
  </si>
  <si>
    <t>Wohnort oder Arbeitsort wechseln</t>
  </si>
  <si>
    <t>Staumeldungen vor der Abfahrt verfolgen</t>
  </si>
  <si>
    <t>Ferienreisen (Inland)</t>
  </si>
  <si>
    <t>Quelle: BFS. Mikrozensus Mobilität und Verkehr 2010
Basis: Arbeits/Ausbildungswege: 937 Zielpersonen (Schweiz), 68 Zielpersonen (Kanton Bern)
Einkaufswege: 699 Zielpersonen (Schweiz), 42 Zielpersonen (Kanton Bern)
Freizeitwege: 679 Zielpersonen (Schweiz), 43 Zielpersonen (Kanton Bern)
Ferienreisen (Inland): 500 Zielpersonen (Schweiz), 42 Zielpersonen (Kanton Bern)
Filter: Zielpersonen, die zum Zusatzmodul verkehrspolitische Einstellungen befragt wurden
Gewicht: Personengewicht</t>
  </si>
  <si>
    <t>Autobahnen</t>
  </si>
  <si>
    <t>Hauptstrassen ausserorts</t>
  </si>
  <si>
    <t>Hauptstrassen innerorts</t>
  </si>
  <si>
    <t>Nebenstrassen</t>
  </si>
  <si>
    <t>Quelle: BFS. Mikrozensus Mobilität und Verkehr 2010
Basis: 5'891 Nennungen von 3'992 Zielpersonen (Schweiz), 466 Nennungen bei 315 Zielpersonen (Kanton Bern)
Filter: Zielpersonen des Kantons Bern, die zum Zusatzmodul verkehrspolitische Einstellungen befragt wurden und eine gültige Antwort zur obigen Frage gegeben haben
Gewicht: Personengewicht</t>
  </si>
  <si>
    <t>*42.1% der befragten Personen in der Schweiz würden Geld im Bereich Autobahnen einsetzen. Summe ist nicht 100%, da Mehrfachantworten möglich.</t>
  </si>
  <si>
    <t>Hintergrundtabelle 2-2</t>
  </si>
  <si>
    <t>Hintergrundtabelle 2-6a</t>
  </si>
  <si>
    <t>HT2-6a</t>
  </si>
  <si>
    <t>Hintergrundtabelle 3-1</t>
  </si>
  <si>
    <t>Zusatztabelle 3-j</t>
  </si>
  <si>
    <t>Zusatztabelle 3-k</t>
  </si>
  <si>
    <t>Zusammengefasste Kategorien: Übrige, Wanderuungen, Velofahrten, Passiver Sport, Unbezahlte Arbeit, Bereinsaktivitäten, Religion</t>
  </si>
  <si>
    <t>Hintergrundtabelle 5-1</t>
  </si>
  <si>
    <t>Region fein</t>
  </si>
  <si>
    <t>Jura Bernois</t>
  </si>
  <si>
    <t>Biel-Seeland</t>
  </si>
  <si>
    <t>Quelle: BFS. Mikrozensus Mobilität und Verkehr 2015; 
Basis: Zielpersonen
Filter: Zielpersonen Kanton Bern
Gewicht: Personengewicht
Grundgesamtheit: BFS STATPOP, ständige Wohnbervölkerung ab 6 Jahren, Ende 2014</t>
  </si>
  <si>
    <t>Personen die Strecken- oder Verbunds- Abo haben 
und auch noch ein Halbtax Abo haben - BE 2015</t>
  </si>
  <si>
    <t>Personen die ein anderes haben 
und auch noch Halbtax Abo haben - BE 2015</t>
  </si>
  <si>
    <t>Personen die Strecken- oder Verbunds- Abo haben 
und auch noch ein Halbtax Abo haben - BE 2010</t>
  </si>
  <si>
    <t>Personen die ein anderes haben 
und auch noch ein anderes Abo haben - BE 2010</t>
  </si>
  <si>
    <t>Personen die Strecken- oder Verbunds- Abo haben 
und auch noch ein Halbtax Abo haben - BE 2005</t>
  </si>
  <si>
    <t>Personen die ein anderes haben 
und auch noch ein anderes Abo haben - BE 2005</t>
  </si>
  <si>
    <t>Zeitreihe Fahrzeugbesitz der Haushalte, BE (2005 - 2015)</t>
  </si>
  <si>
    <t>Zeitreihe Fahrzeugbesitz der Haushalte, BE (2015)</t>
  </si>
  <si>
    <t>Zeitreihe Fahrzeugbesitz der Haushalte, BE (2010)</t>
  </si>
  <si>
    <t>Region Fein</t>
  </si>
  <si>
    <t>Region Grob</t>
  </si>
  <si>
    <t xml:space="preserve">Langsame E-Bikes </t>
  </si>
  <si>
    <t>Schnelle E-Bikes</t>
  </si>
  <si>
    <t>Agglomerationsgürtel
und Entwicklungsachsen</t>
  </si>
  <si>
    <t>Anteil elektr. Personenwagen im Kanton Bern an allen Personenwagen in der Schweiz</t>
  </si>
  <si>
    <t xml:space="preserve">Anteil elektr. Personenwagen i Kanton Bern an  allen Personenwagen Schweiz </t>
  </si>
  <si>
    <t xml:space="preserve">Anteil elektr. betrieben. Personenwagen im Kanton Bern an Schweizer Beständen elektrisch. betriebenen Personenwagen </t>
  </si>
  <si>
    <t xml:space="preserve">Anteil elektr. Personenwagen im Kanton Bern an Schweizer Beständen elektrisch betriebenen Personenwagen </t>
  </si>
  <si>
    <t>Anteil elektr. Personenwagen im Kanton Bern an allen elektrisch betriebenen Personenwagen in der Schweiz</t>
  </si>
  <si>
    <t>Anteil elektr. Personenwagen im Kanton Bern an Schweizer Beständen elektrisch betriebenen Personenwagen in der Schweiz</t>
  </si>
  <si>
    <t>Strassenfahrzeugbestand: Hybride Fahrzeuge und Jahr, Schweiz und Kanton Bern</t>
  </si>
  <si>
    <t>Anzahl E-Bikes (langsame und schnelle)  (Hochrechnung) 2010</t>
  </si>
  <si>
    <t>Zeitreihe Verfügbarkeit von Autos (2015), BE</t>
  </si>
  <si>
    <t>Hintergrundtabelle 2-18a</t>
  </si>
  <si>
    <t>Park-/Garagenplätze für Autos zu Hause</t>
  </si>
  <si>
    <t>Parkplatz am Arbeits-/
Ausbildungsort</t>
  </si>
  <si>
    <t>Parkplatz am Arbeits-/ Ausbildungsort</t>
  </si>
  <si>
    <t>Veloabstellplatz am Arbeits-/ Ausbildungsort</t>
  </si>
  <si>
    <t xml:space="preserve">Regionen Kanton Bern </t>
  </si>
  <si>
    <t>Anzahl Park-/Garagenplätze für Autos</t>
  </si>
  <si>
    <t>Veloabstellplatz am Arbeits-/Ausbildungsort</t>
  </si>
  <si>
    <t>Anzahl Park-/Garagenplätze für Autos zu Hause</t>
  </si>
  <si>
    <t>Monatliches Haushaltseinkommen</t>
  </si>
  <si>
    <t>Hintergrundtabelle 3-17</t>
  </si>
  <si>
    <t>Quelle: BFS. Mikrozensus Mobilität und Verkehr 2015
Basis: 271'824 Etappen (Schweiz), 21'269 Etappen (Kanton Bern)  nach Verkehrsmittel
Filter: Etappen mobiler Zielpersonen des Kantons Bern, Inland
Gewicht: Personengewicht</t>
  </si>
  <si>
    <t>Mittlere Distanz pro Etappe (km) nach Verkehrsmittel Schweiz, Kanton Bern, Regionen</t>
  </si>
  <si>
    <t>Velo ohne E-Bike</t>
  </si>
  <si>
    <t>Zusatztabelle 3-c</t>
  </si>
  <si>
    <t>HT 4-2</t>
  </si>
  <si>
    <t>Hintergrundtabelle 4-5</t>
  </si>
  <si>
    <t>HT 4-6</t>
  </si>
  <si>
    <t>HT 4-9</t>
  </si>
  <si>
    <t>HT 4-14</t>
  </si>
  <si>
    <t>HT 4-17</t>
  </si>
  <si>
    <t>HT 4-20</t>
  </si>
  <si>
    <t>Autofahrten mit Parkgebühren am Zielort, Regionen Kanton Bern</t>
  </si>
  <si>
    <t>Zusatztabelle 4-f</t>
  </si>
  <si>
    <t>Zusatztabelle 3-m</t>
  </si>
  <si>
    <t>Zusatztabelle 3-l</t>
  </si>
  <si>
    <t>Hintergrundtabelle 5-2</t>
  </si>
  <si>
    <t>HT 5-3</t>
  </si>
  <si>
    <t>HT 5-6</t>
  </si>
  <si>
    <t>HT 5-8</t>
  </si>
  <si>
    <t>HT 5-7</t>
  </si>
  <si>
    <t>Distanz, Unterwegszeit und Anzahl Wege nach Verkehrszwecken, Regionen Kanton Bern</t>
  </si>
  <si>
    <t>HT 5-10</t>
  </si>
  <si>
    <t>HT 5-11</t>
  </si>
  <si>
    <t>HT 5-12</t>
  </si>
  <si>
    <t>HT 5-14</t>
  </si>
  <si>
    <t>HT 5-15</t>
  </si>
  <si>
    <t>HT 5-16</t>
  </si>
  <si>
    <t>Öffentl. Strassenverkehr</t>
  </si>
  <si>
    <t>Hintergrundtabelle 5-19a</t>
  </si>
  <si>
    <t>HT 6-3</t>
  </si>
  <si>
    <t>HT 6-5</t>
  </si>
  <si>
    <t>HT 4-22</t>
  </si>
  <si>
    <t>HT 4-23</t>
  </si>
  <si>
    <t>HT 4-7</t>
  </si>
  <si>
    <t>andere</t>
  </si>
  <si>
    <t>Einkauf/Besorgungen</t>
  </si>
  <si>
    <t>ungewichtete Anzahl</t>
  </si>
  <si>
    <t xml:space="preserve">Anzahl </t>
  </si>
  <si>
    <t>Modalsplit Tagesdistanz, Anteile Verkehrsmittel nach Zweck</t>
  </si>
  <si>
    <t>Hintergrundtabelle 4-25</t>
  </si>
  <si>
    <t>% Velofahrer</t>
  </si>
  <si>
    <t>Anzahl Velo</t>
  </si>
  <si>
    <t>Zielpersonen (gewichtet)</t>
  </si>
  <si>
    <t>Personen, die am Stichtag Velo gefahren sind</t>
  </si>
  <si>
    <t>Kennziffern zu Tagesdistanz (korrigiert) mit Velo (Inland), BE 2000</t>
  </si>
  <si>
    <t>Kennziffern zu Tagesdistanz (korrigiert) mit Velo (Inland), BE 2005</t>
  </si>
  <si>
    <t>Durchschnittliche Velotagesdistanz der Velofahrenden</t>
  </si>
  <si>
    <t>Kennziffern zu Tagesdistanz mit Velo (Inland), BE 2010</t>
  </si>
  <si>
    <t>Anzahl Velo (gewichtet)</t>
  </si>
  <si>
    <t>Kennziffern zu Tagesdistanz mit Velo (Inland), BE 2015</t>
  </si>
  <si>
    <t>durchschnittliche Tagesdistanz, BE 2000 - 2015</t>
  </si>
  <si>
    <t>Grundgesamtheiten in einzelnen Regionen, Agglos und Raumtypen 2005, 2010, 2015</t>
  </si>
  <si>
    <t>Korrekturfaktoren Schätzdistanzen früherer Mikrozensen (1994, 2000, 2005)</t>
  </si>
  <si>
    <t>Kapitel 1 - "Einleitung und methodische Hinweise"</t>
  </si>
  <si>
    <t>Verfügbare Auto- und Veloabstellplätze am Arbeits-/Ausbildungsort (in Prozent)</t>
  </si>
  <si>
    <t>ZT2-a</t>
  </si>
  <si>
    <t>ZT2-b</t>
  </si>
  <si>
    <t>ZT2-c</t>
  </si>
  <si>
    <t>Hintergrundtabelle 3-16a</t>
  </si>
  <si>
    <t>Hintergrundtabelle 4-24</t>
  </si>
  <si>
    <t>Velos (inkl. E-Bikes)</t>
  </si>
  <si>
    <t>Erdeumfang Umkreisungen
(Distanz Bevölkeung ab 6J. ) 
BFS – Statistik der Bevölkerung und der Haushalte (STATPOP)</t>
  </si>
  <si>
    <t>Hintergrundtabelle 4-3</t>
  </si>
  <si>
    <t>Ständige Wohnbevölkerung am 31. Dezember BE</t>
  </si>
  <si>
    <t>Quelle: BFS – Statistik des jährlichen Bevölkerungsstandes (ESPOP)
BFS – Statistik der Bevölkerung und der Haushalte (STATPOP)</t>
  </si>
  <si>
    <t>ZT1-a</t>
  </si>
  <si>
    <t>CH, BE, Raumtypen</t>
  </si>
  <si>
    <t>BE, Regionen, Agglo, Raumtypen</t>
  </si>
  <si>
    <t>HT2-18a</t>
  </si>
  <si>
    <r>
      <t xml:space="preserve">CH, BE, </t>
    </r>
    <r>
      <rPr>
        <sz val="10"/>
        <color theme="1"/>
        <rFont val="Arial"/>
        <family val="2"/>
      </rPr>
      <t>Raumtypen</t>
    </r>
  </si>
  <si>
    <t>Fahrzeugbesitz der Haushalte nach Einkommen und Haushaltsgrösse</t>
  </si>
  <si>
    <t>Verfügbarkeit von Autos und ÖV-Abonnementen nach Geschlecht, Alter und Erwerbstätigkeit</t>
  </si>
  <si>
    <t>Kapitel 3 - Verkehrsaufkommen</t>
  </si>
  <si>
    <t>Abbildung 3-1</t>
  </si>
  <si>
    <t>Zeitreihe Tagesdistanz (km pro Person)</t>
  </si>
  <si>
    <t>HT3-1</t>
  </si>
  <si>
    <t>Abbildung 3-2</t>
  </si>
  <si>
    <t>Zeitreihe Unterwegszeit (Min. pro Person pro Tag)</t>
  </si>
  <si>
    <t>HT3-2</t>
  </si>
  <si>
    <t>HT3-3</t>
  </si>
  <si>
    <t>Abbildung 3-3</t>
  </si>
  <si>
    <t>Tagesdistanz (km pro Person)</t>
  </si>
  <si>
    <t>HT3-4</t>
  </si>
  <si>
    <t>Abbildung 3-4</t>
  </si>
  <si>
    <t>Unterwegszeit (Min. pro Person pro Tag)</t>
  </si>
  <si>
    <t>HT3-5</t>
  </si>
  <si>
    <t>HT3-6</t>
  </si>
  <si>
    <t>Abbildung 3-5</t>
  </si>
  <si>
    <t>HT3-7</t>
  </si>
  <si>
    <t>HT3-8</t>
  </si>
  <si>
    <t>Abbildung 3-6</t>
  </si>
  <si>
    <t>HT3-9</t>
  </si>
  <si>
    <t>HT3-10</t>
  </si>
  <si>
    <t>Abbildung 3-7</t>
  </si>
  <si>
    <t>HT3-11</t>
  </si>
  <si>
    <t>Abbildung 3-8</t>
  </si>
  <si>
    <t>Verkehrsaufkommen im Tagesverlauf nach Wochentag</t>
  </si>
  <si>
    <t>HT3-12</t>
  </si>
  <si>
    <t>Abbildung 3-9</t>
  </si>
  <si>
    <t>HT3-13</t>
  </si>
  <si>
    <t>HT3-14</t>
  </si>
  <si>
    <t>Abbildung 3-12</t>
  </si>
  <si>
    <t>HT3-15</t>
  </si>
  <si>
    <t>Abbildung 3-13</t>
  </si>
  <si>
    <t>HT3-16</t>
  </si>
  <si>
    <t>Abbildung 3-14</t>
  </si>
  <si>
    <t>HT3-17</t>
  </si>
  <si>
    <t>Mittlere Dauer pro Weg (Min.) nach Wegzweck</t>
  </si>
  <si>
    <t>Mittlere Distanz pro Weg (km) nach Wegzweck</t>
  </si>
  <si>
    <t>HT3-1a</t>
  </si>
  <si>
    <t>Hintergrundtabelle 3-1a</t>
  </si>
  <si>
    <t>Wege (Anzahl Wege pro Person pro Tag)</t>
  </si>
  <si>
    <t>Zeitreihe Wege im Inland (Anzahl Wege pro Person pro Tag)</t>
  </si>
  <si>
    <t>ZT3-h</t>
  </si>
  <si>
    <t>ZT3-k</t>
  </si>
  <si>
    <t>Durchschnittliche Tagesdistanz, Unterwegszeit und Wege (km, Min. und Wege. pro Person pro Tag)</t>
  </si>
  <si>
    <t>ZT3-i</t>
  </si>
  <si>
    <t>ZT3-j</t>
  </si>
  <si>
    <t>Am Stichtag nicht mobile Personen (in Prozent)</t>
  </si>
  <si>
    <t>Abbildung 3-10</t>
  </si>
  <si>
    <t>Verkehrsaufkommen im Tagesverlauf nach Verkehrsmitteln (Werktag)</t>
  </si>
  <si>
    <t>Abbildung 3-11</t>
  </si>
  <si>
    <t>Verkehrsaufkommen im Tagesverlauf nach Zweck (Werktag)</t>
  </si>
  <si>
    <t>Summenhäufigkeit der Etappenlängen nach Verkehrsmittel (in Prozent)</t>
  </si>
  <si>
    <t>HT3-13a</t>
  </si>
  <si>
    <t>Verteilung der Etappen nach Distanzen (in Prozent) (Anteile Verkehrsmittel)</t>
  </si>
  <si>
    <t>Abbildung 3-15</t>
  </si>
  <si>
    <t>Mittlere Distanz pro Etappe (km) nach Verkehrsmittel</t>
  </si>
  <si>
    <t>Abbildung 3-16</t>
  </si>
  <si>
    <t>Verteilung der Etappendistanzen nach Etappenzweck (in Prozent)</t>
  </si>
  <si>
    <t>HT3-16a</t>
  </si>
  <si>
    <t>ZT3-l</t>
  </si>
  <si>
    <t>Abbildung 3-17</t>
  </si>
  <si>
    <t>Mittlere Distanz pro Weg nach Zweck (km)</t>
  </si>
  <si>
    <t>Zeitreihe Etappen im Inland (Anzahl Etappen pro Person pro Tag)</t>
  </si>
  <si>
    <t>ZT3-a</t>
  </si>
  <si>
    <t>ZT3-b</t>
  </si>
  <si>
    <t>ZT3-c</t>
  </si>
  <si>
    <t>ZT3-d</t>
  </si>
  <si>
    <t>ZT3-e</t>
  </si>
  <si>
    <t>Biel/
Bienne</t>
  </si>
  <si>
    <t>ZT3-f</t>
  </si>
  <si>
    <t>ZT3-g</t>
  </si>
  <si>
    <t>Mittlere Distanz pro Tag (km) pro Person</t>
  </si>
  <si>
    <t>Durchschnittliche Anzahl Wege pro Tag nach Geschlecht, Alter, Erwerbstätigkeit und Einkommen</t>
  </si>
  <si>
    <t>Verteilung Etappendistanzen nach Verkehrsmittel</t>
  </si>
  <si>
    <t>Mittlere Distanz pro Weg (km) nach Verkehrsmittel</t>
  </si>
  <si>
    <t>ZT3-m</t>
  </si>
  <si>
    <t>Kapitel 4 - Verkehrsmittel</t>
  </si>
  <si>
    <t>Abbildung 4-1</t>
  </si>
  <si>
    <t>Zeitreihe Tagesdistanz (km pro Person) nach Verkehrsmitteln</t>
  </si>
  <si>
    <t>HT4-1</t>
  </si>
  <si>
    <t>Abbildung 4-2</t>
  </si>
  <si>
    <t>Zeitreihe Modalsplit (nach Distanz)</t>
  </si>
  <si>
    <t>Abbildung 4-3</t>
  </si>
  <si>
    <t>HT4-3</t>
  </si>
  <si>
    <t>Abbildung 4-4</t>
  </si>
  <si>
    <t>HT4-4</t>
  </si>
  <si>
    <t>Abbildung 4-5</t>
  </si>
  <si>
    <t>HT4-5</t>
  </si>
  <si>
    <t>HT4-8</t>
  </si>
  <si>
    <t>HT4-10</t>
  </si>
  <si>
    <t>HT4-11</t>
  </si>
  <si>
    <t>HT4-12</t>
  </si>
  <si>
    <t>Abbildung 4-6</t>
  </si>
  <si>
    <t>HT4-13</t>
  </si>
  <si>
    <t>Abbildung 4-7</t>
  </si>
  <si>
    <t>HT4-15</t>
  </si>
  <si>
    <t>Abbildung 4-8</t>
  </si>
  <si>
    <t>HT4-16</t>
  </si>
  <si>
    <t>Abbildung 4-9</t>
  </si>
  <si>
    <t>Abbildung 4-10</t>
  </si>
  <si>
    <t>HT4-18</t>
  </si>
  <si>
    <t>Abbildung 4-11</t>
  </si>
  <si>
    <t>HT4-19</t>
  </si>
  <si>
    <t>Abbildung 4-12</t>
  </si>
  <si>
    <t>Abbildung 4-13</t>
  </si>
  <si>
    <t>HT4-21</t>
  </si>
  <si>
    <t>HT4-24</t>
  </si>
  <si>
    <t>ZT4-a</t>
  </si>
  <si>
    <t>Autofahrten mit Parkgebühren am Zielort</t>
  </si>
  <si>
    <t>ZT4-b</t>
  </si>
  <si>
    <t>ZT4-c</t>
  </si>
  <si>
    <t>ZT4-d</t>
  </si>
  <si>
    <t>ZT4-e</t>
  </si>
  <si>
    <t>Durchschnittliche Tagesdistanz der Bevölkerung des Kantons Bern ab 6 Jahren (in Mio. km)</t>
  </si>
  <si>
    <t>Zeitreihen zum Modalsplit: Tagesdistanz, Unterwegszeit, Etappen</t>
  </si>
  <si>
    <t>Kennziffern zum Modalsplit: Tagesdistanz (km), Unterwegszeit (Min.), Etappen (Anzahl) pro Person pro Tag</t>
  </si>
  <si>
    <t>Modalsplit (nach Distanz, Unterwegszeit und Etappen)</t>
  </si>
  <si>
    <t>Durchschnittsgeschwindigkeit (km/h) nach Verkehrsmittel</t>
  </si>
  <si>
    <t>Kennziffern zur Verkehrsmittelnutzung: Tagesdistanz, Unterwegszeit, Etappen</t>
  </si>
  <si>
    <t>Anteile der Verkehrsmittelnutzung: Tagesdistanz, Unterwegszeit, Etappen</t>
  </si>
  <si>
    <t>Besetzungsgrad von Personenwagen (Anzahl Personen)</t>
  </si>
  <si>
    <t>Zeitreihe Besetzungsgrad von Personenwagen (Anzahl Personen)</t>
  </si>
  <si>
    <t>Besetzungsgrad von Personenwagen nach Zweck (Anzahl Personen)</t>
  </si>
  <si>
    <t>Autofahrten mit Parkgebühren (PG) am Zielort (in Prozent und Betrag in CHF)</t>
  </si>
  <si>
    <t>Modalsplit nach Distanz</t>
  </si>
  <si>
    <t>Abbildung 4-14</t>
  </si>
  <si>
    <t>Tagesdistanz nach Verkehrsmittel (km pro Person)</t>
  </si>
  <si>
    <t>Abbildung 4-15</t>
  </si>
  <si>
    <t>Abbildung 4-16</t>
  </si>
  <si>
    <t>Abbildung 4-17</t>
  </si>
  <si>
    <t>Abbildung 4-18</t>
  </si>
  <si>
    <t>Abbildung 4-19</t>
  </si>
  <si>
    <t>Abbildung 4-20</t>
  </si>
  <si>
    <t xml:space="preserve">Tagesdistanz nach Verkehrsmittel (km pro Person) </t>
  </si>
  <si>
    <t>Abbildung 4-21</t>
  </si>
  <si>
    <t>Abbildung 4-22</t>
  </si>
  <si>
    <t>Zeitreihe Velonutzung: Tagesdistanz, Unterwegszeit, Etappen</t>
  </si>
  <si>
    <t>Abbildung 4-23</t>
  </si>
  <si>
    <t>Zeitreihe relativer Anteil des Velos am Gesamtverkehr: Tagesdistanz, Unterwegszeit, Etappen</t>
  </si>
  <si>
    <t>Abbildung 4-24</t>
  </si>
  <si>
    <t>Berner Bevölkerungsanteil, der am Stichtag Velo gefahren ist, inklusive zurückgelegten Distanzen</t>
  </si>
  <si>
    <t>Abbildung 4-25</t>
  </si>
  <si>
    <t>Zeitreihe Veloanteile an der Tagesdistanz bei verschiedene Wegzwecken</t>
  </si>
  <si>
    <t>HT4-25</t>
  </si>
  <si>
    <t>Anzahl Personen pro Personenwagen nach Zweck (Verteilung)</t>
  </si>
  <si>
    <t>Anteile der Etappen und Distanz nach Zugtyp</t>
  </si>
  <si>
    <t>ZT4-f</t>
  </si>
  <si>
    <t>Zusatztabelle 4-g</t>
  </si>
  <si>
    <t>ZT4-g</t>
  </si>
  <si>
    <t>Zusatztabelle 4-h</t>
  </si>
  <si>
    <t>Anteile der Verkehrsmittel und Verkehrsmittekombinationen an Wegen mit dem öffentlichen Verkehr</t>
  </si>
  <si>
    <t>ZT4-h</t>
  </si>
  <si>
    <t>Abbildung 5-1</t>
  </si>
  <si>
    <t xml:space="preserve">Zeitreihe Anteile der Wegzwecke (nach Distanz) </t>
  </si>
  <si>
    <t>HT5-1</t>
  </si>
  <si>
    <t>Abbildung 5-2</t>
  </si>
  <si>
    <t>HT5-2</t>
  </si>
  <si>
    <t>Abbildung 5-3</t>
  </si>
  <si>
    <t>Abbildung 5-4</t>
  </si>
  <si>
    <t>Modalsplit (nach Distanz und Zweck)</t>
  </si>
  <si>
    <t>HT5-4</t>
  </si>
  <si>
    <t>Abbildung 5-5</t>
  </si>
  <si>
    <t>Anteile der Wegzwecke (nach Distanz)</t>
  </si>
  <si>
    <t>HT5-5</t>
  </si>
  <si>
    <t>Abbildung 5-6</t>
  </si>
  <si>
    <t>Tagesdistanz (km pro Person) nach Zweck</t>
  </si>
  <si>
    <t>Abbildung 5-7</t>
  </si>
  <si>
    <t>Unterwegszeit (Min. pro Person pro Tag) nach Zweck</t>
  </si>
  <si>
    <t>Wege (Anzahl Wege pro Person und pro Tag) nach Zweck</t>
  </si>
  <si>
    <t>Abbildung 5-8</t>
  </si>
  <si>
    <t>HT5-9</t>
  </si>
  <si>
    <t>Abbildung 5-9</t>
  </si>
  <si>
    <t>Abbildung 5-10</t>
  </si>
  <si>
    <t>HT5-13</t>
  </si>
  <si>
    <t>HT5-17</t>
  </si>
  <si>
    <t>HT5-18</t>
  </si>
  <si>
    <t>HT5-19</t>
  </si>
  <si>
    <t>Kapitel 5 - Wegzwecke</t>
  </si>
  <si>
    <t>Zeitreihe Tagesdistanz, Unterwegszeit und Wege (km resp. Min.Wege pro Person pro Tag)</t>
  </si>
  <si>
    <t>Tagesdistanz, Unterwegszeit und Wege (km, Min. Wege pro Person pro Tag) nach Zweck</t>
  </si>
  <si>
    <t>Wege (Anzahl Wege pro Person pro Tag) nach Zweck</t>
  </si>
  <si>
    <t>Abbildung 5-11</t>
  </si>
  <si>
    <t>Abbildung 5-12</t>
  </si>
  <si>
    <t>Abbildung 5-13</t>
  </si>
  <si>
    <t>Abbildung 5-14</t>
  </si>
  <si>
    <t>Abbildung 5-15</t>
  </si>
  <si>
    <t>Abbildung 5-16</t>
  </si>
  <si>
    <t>Abbildung 5-17</t>
  </si>
  <si>
    <t>Verkehrsmittelwahl auf Freizeitwegen</t>
  </si>
  <si>
    <t>Abbildung 5-18</t>
  </si>
  <si>
    <t>Freizeitwege nach Aktivitätstyp und Wochentag</t>
  </si>
  <si>
    <t>Abbildung 5-19</t>
  </si>
  <si>
    <t>Hauptverkehrsmittel auf Freizeitwegen nach Aktivitätstyp</t>
  </si>
  <si>
    <t>HT5-19a</t>
  </si>
  <si>
    <t>Kenngrössen der Freizeitwege: Tagesdistanz, Wegzeit, Wege nach Geschlecht und Wochentag</t>
  </si>
  <si>
    <t>ZT5-a</t>
  </si>
  <si>
    <t>ZT5-b</t>
  </si>
  <si>
    <t>Wegdistanzen der Freizeitwege</t>
  </si>
  <si>
    <t>ZT5-c</t>
  </si>
  <si>
    <t>Verkehrsmittelwahl auf Freizeitwegen, Anteil nach Verkehrsmittelgruppe nach Aktivitätstyp</t>
  </si>
  <si>
    <t>ZT5-d</t>
  </si>
  <si>
    <t>Abbildung 6-1</t>
  </si>
  <si>
    <t>HT6-1</t>
  </si>
  <si>
    <t>Abbildung 6-2</t>
  </si>
  <si>
    <t>HT6-2</t>
  </si>
  <si>
    <t>Abbildung 6-3</t>
  </si>
  <si>
    <t>Abbildung 6-4</t>
  </si>
  <si>
    <t>Anteile der Wegzwecke (nach Distanz und Geschlecht)</t>
  </si>
  <si>
    <t>HT6-4</t>
  </si>
  <si>
    <t>Abbildung 6-5</t>
  </si>
  <si>
    <t>Tagesdistanz (km pro Person) nach Geschlecht und Zweck</t>
  </si>
  <si>
    <t>Abbildung 6-6</t>
  </si>
  <si>
    <t>HT6-6</t>
  </si>
  <si>
    <t>Abbildung 6-7</t>
  </si>
  <si>
    <t>Tagesdistanz nach Alterskategorien und Zweck</t>
  </si>
  <si>
    <t>HT6-7</t>
  </si>
  <si>
    <t>Abbildung 6-8</t>
  </si>
  <si>
    <t>Tagesdistanz nach Einkommenskategorien und Verkehrsmitteln (km pro Person)</t>
  </si>
  <si>
    <t>HT6-8</t>
  </si>
  <si>
    <t>Abbildung 6-9</t>
  </si>
  <si>
    <t>HT6-9</t>
  </si>
  <si>
    <t>Tägliches Verkehrsaufkommen nach Geschlecht, Alter, Erwerbstätigkeit, Einkommen und Wohnort</t>
  </si>
  <si>
    <t>ZT6-a</t>
  </si>
  <si>
    <t>Kapitel 6 - Soziodemografische Unterschiede</t>
  </si>
  <si>
    <t>Wege, Tagesdistanz und Unterwegszeiten pro Person (nach Geschlecht)</t>
  </si>
  <si>
    <t>Tagesdistanz (km pro Person) nach Geschlecht und Verkehrsmittel</t>
  </si>
  <si>
    <t>Modalsplit (nach Distanz und Geschlecht) nach Verkehrsmittel</t>
  </si>
  <si>
    <t xml:space="preserve">Tagesdistanz nach Alterskategorien und Verkehrsmittel (km pro Person) </t>
  </si>
  <si>
    <t>Tagesdistanz nach Einkommenskategorien und Zwecke (km pro Person)</t>
  </si>
  <si>
    <t>Abbildung 7-1</t>
  </si>
  <si>
    <t>HT7-1</t>
  </si>
  <si>
    <t>Abbildung 7-2</t>
  </si>
  <si>
    <t>Wie häufig standen Sie im Stau?</t>
  </si>
  <si>
    <t>HT7-2</t>
  </si>
  <si>
    <t>Abbildung 7-3</t>
  </si>
  <si>
    <t>HT7-3</t>
  </si>
  <si>
    <t>ZT7-a</t>
  </si>
  <si>
    <t>ZT7-b</t>
  </si>
  <si>
    <t>ZT7-c</t>
  </si>
  <si>
    <t>Kapitel 7 - Einstellungen zur Verkehrspolitik</t>
  </si>
  <si>
    <t>Sind Sie dafür oder dagegen, dass man … einführt?</t>
  </si>
  <si>
    <t>Zusatztabelle 4-i</t>
  </si>
  <si>
    <t>Zusatztabelle 4-j</t>
  </si>
  <si>
    <t>Zusatztabelle 4-k</t>
  </si>
  <si>
    <t>Veloanteil</t>
  </si>
  <si>
    <t>An der Tagesdistanz</t>
  </si>
  <si>
    <t>An der Tagesunterwegszeit</t>
  </si>
  <si>
    <t>An der Anzahl Etappen</t>
  </si>
  <si>
    <t>Anzahl Zielpersonen (gewichtet)</t>
  </si>
  <si>
    <t>Anzahl Zielpersonen (ungewichtet)</t>
  </si>
  <si>
    <t>ZT4-i</t>
  </si>
  <si>
    <t>ZT4-j</t>
  </si>
  <si>
    <t>ZT4-k</t>
  </si>
  <si>
    <t>Seeland</t>
  </si>
  <si>
    <t>Kennziffern zum Modalsplit, RKP | Distanz 2015</t>
  </si>
  <si>
    <t>Kennziffern zum Modalsplit, RKP | Unterwegszeit 2015</t>
  </si>
  <si>
    <t>Regionalkonferenz-Perimeter</t>
  </si>
  <si>
    <t>Verwaltungsregionen Kanton Bern</t>
  </si>
  <si>
    <t>Biel/Bienne - Seeland - Jura bernois</t>
  </si>
  <si>
    <t>% von Tagesdistanz</t>
  </si>
  <si>
    <t>% von Tagesunterwegszeit</t>
  </si>
  <si>
    <t>% von Tagesetappen</t>
  </si>
  <si>
    <t>Kennziffern zum Modalsplit, RKP | Distanz 2010</t>
  </si>
  <si>
    <t>Kennziffern zum Modalsplit, RKP | Unterwegszeit 2010</t>
  </si>
  <si>
    <t>Kennziffern zum Modalsplit, RKP | Anzahl Etappen 2010</t>
  </si>
  <si>
    <t>Kennziffern zum Modalsplit, RKP | Distanz 2005</t>
  </si>
  <si>
    <t>Kennziffern zum Modalsplit, RKP | Unterwegszeit 2005</t>
  </si>
  <si>
    <t>Kennziffern zum Modalsplit, RKP | Anzahl Etappen 2005</t>
  </si>
  <si>
    <t>Kennziffern zum Modalsplit, RKP | Distanz 2000</t>
  </si>
  <si>
    <t>Kennziffern zum Modalsplit, RKP | Unterwegszeit 2000</t>
  </si>
  <si>
    <t>Kennziffern zum Modalsplit, RKP | Anzahl Etappen 2000</t>
  </si>
  <si>
    <t>Kennziffern zum Modalsplit, RKP | Etappen 2015</t>
  </si>
  <si>
    <t>Biel/Bienne-Seeland-Jura Bernois</t>
  </si>
  <si>
    <t>Thun-Oberland-West</t>
  </si>
  <si>
    <t>Kennziffern zum Modalsplit, RK BSJB | Distanz 2015</t>
  </si>
  <si>
    <t>Kennziffern zum Modalsplit, RK BSJB | Unterwegszeit 2015</t>
  </si>
  <si>
    <t>Kennziffern zum Modalsplit, RK BSJB | Etappen 2015</t>
  </si>
  <si>
    <t>Quelle: BFS. Mikrozensus Mobilität und Verkehr 2015
Basis:1'093 Zielpersonen
Filter: Zielpersonen des Kantons Bern
Gewicht: Personengewicht</t>
  </si>
  <si>
    <t>95% Konfidenzintervall des Mittelwerts: Obergrenze</t>
  </si>
  <si>
    <t>95% Konfidenzintervall des Mittelwerts: Untergrenze</t>
  </si>
  <si>
    <t>Kennziffern zum Modalsplit, RK BSJB | Distanz 2010</t>
  </si>
  <si>
    <t>Kennziffern zum Modalsplit, RK BSJB | Unterwegszeit 2010</t>
  </si>
  <si>
    <t>Kennziffern zum Modalsplit, RK BSJB | Anzahl Etappen 2010</t>
  </si>
  <si>
    <t>Quelle: BFS. Mikrozensus Mobilität und Verkehr 2010
Basis: 1'779 Zielpersonen
Filter: Zielpersonen der RK BSJB
Gewicht: Personengewicht</t>
  </si>
  <si>
    <t>Quelle: BFS. Mikrozensus Mobilität und Verkehr 2005
Basis: 4606 Zielpersonen
Filter: Zielpersonen des Kantons Bern
Gewicht: Personengewicht</t>
  </si>
  <si>
    <t>Kennziffern zum Modalsplit, RK BSJB | Distanz 2005</t>
  </si>
  <si>
    <t>Kennziffern zum Modalsplit, RK BSJB | Unterwegszeit 2005</t>
  </si>
  <si>
    <t>Kennziffern zum Modalsplit, RK BSJB | Anzahl Etappen 2005</t>
  </si>
  <si>
    <t>*bei Unterwegszeit 2005 Verwaltungsregion Jura 1 Person, die 540 Min./Tag unterwegs gewesen ist. Da Fallzahl klein ist, hebt dies den Schnitt um einiges</t>
  </si>
  <si>
    <t>Quelle: BFS. Mikrozensus Mobilität und Verkehr 2005
Basis: 407 Zielpersonen
Filter: Zielpersonen der RK BSJB
Gewicht: Personengewicht</t>
  </si>
  <si>
    <t>Quelle: BFS. Mikrozensus Mobilität und Verkehr 2000
Basis: 4544 Zielpersonen
Filter: Zielpersonen des Kantons Bern
Gewicht: Personengewicht</t>
  </si>
  <si>
    <t>Kennziffern zum Modalsplit, RK BSJB | Distanz 2000</t>
  </si>
  <si>
    <t>Kennziffern zum Modalsplit, RK BSJB | Unterwegszeit 2000</t>
  </si>
  <si>
    <t>Kennziffern zum Modalsplit, RK BSJB | Anzahl Etappen 2000</t>
  </si>
  <si>
    <t>Quelle: BFS. Mikrozensus Mobilität und Verkehr 2000
Basis: 454 Zielpersonen
Filter: Zielpersonen der RK BSJB
Gewicht: Personengewicht</t>
  </si>
  <si>
    <t xml:space="preserve">Bemerkung zu Auswertungen "Wegzweck": Die Auswertungen wurden über die Analyse der WegeInland-Datei und nicht der Etappen-Datei gemacht. 
</t>
  </si>
  <si>
    <t>Aufgrund der Aggregierung des Hauptverkehrsmittels wird deshalb der MIV (Faktor 0.15) und ÖV (Faktor 0.5) überrepräsentiert und Fuss (Faktor 0.3) (und Velo) unterrepräsentiert</t>
  </si>
  <si>
    <t>Für die Auswertungen 2015 wurde diese Logik der Vergleichbarkeit halber übernommen.</t>
  </si>
  <si>
    <t>% von Tagesdistanz mit entsprechendem VM</t>
  </si>
  <si>
    <t>Modalsplit Distanz mit Zweck Ausbildung</t>
  </si>
  <si>
    <t>% von Tagesdistanz mit Zweck Ausbildung</t>
  </si>
  <si>
    <t>(übernommen aus Auswertungen 2010): Es gilt nicht mehr die Aufteilung nach HAUPTverkehrsmittel. Distanzen nach Verkehrsmittel über Etappen ermittelt</t>
  </si>
  <si>
    <t>Die Zahlen 2000-2010 wurden aus dem letzten Bericht übernommen.</t>
  </si>
  <si>
    <t>Tagesdistanz über das Lebensalter nach Verkehrsmittel, BE 2015</t>
  </si>
  <si>
    <t>Verteilung des Verkehrsaufkommens über das Lebensalter nach Verkehrsmittel, BE 2010</t>
  </si>
  <si>
    <t>6-17Jahre</t>
  </si>
  <si>
    <t>Verteilung des Verkehrsaufkommens über das Lebensalter nach Verkehrsmittel, BE 2005</t>
  </si>
  <si>
    <t>Verteilung des Verkehrsaufkommens über das Lebensalter nach Verkehrsmittel, BE 2000</t>
  </si>
  <si>
    <t>Modalsplit (Distanz) Velo pro Alterskategorie</t>
  </si>
  <si>
    <t>Planungsregionen</t>
  </si>
  <si>
    <t>Modalsplit Distanz und Etappen nach Verkehrsmitteln</t>
  </si>
  <si>
    <t>Tagesdistanz in km, BE (nach Hauptverkehrsmittel)</t>
  </si>
  <si>
    <t>Tagesdistanz in km, BE (nach Wegzweck)</t>
  </si>
  <si>
    <t>% von Gesamtdistanz</t>
  </si>
  <si>
    <t>Einfkauf / Besorgungen</t>
  </si>
  <si>
    <t>Geschäft- und Dienstfahrten</t>
  </si>
  <si>
    <t>Tagesdistanz in km, BE (mit Zweck Ausbildung)</t>
  </si>
  <si>
    <t>Zusatztabelle 4-l</t>
  </si>
  <si>
    <t>Fahrzeugbesitz der Haushalte, Agglomeration Bern 2015</t>
  </si>
  <si>
    <t/>
  </si>
  <si>
    <t>Mofas</t>
  </si>
  <si>
    <t>E-Bikes</t>
  </si>
  <si>
    <t>bis 4 000 CHF</t>
  </si>
  <si>
    <t>4 001 - 8 000 CHF</t>
  </si>
  <si>
    <t>8 001 - 12 000 CHF</t>
  </si>
  <si>
    <t>mehr als 12 000 CHF</t>
  </si>
  <si>
    <t>Weiss nicht/keine Antwort</t>
  </si>
  <si>
    <t>Urbanisierungsgrad des Wohnorts (Raumtypen Definition 2000)</t>
  </si>
  <si>
    <t>Agglomerationkerngemeinden und isolierte Städte</t>
  </si>
  <si>
    <t>Übrige Agglomerationsgemeinden</t>
  </si>
  <si>
    <t>5 Personen und mehr</t>
  </si>
  <si>
    <t>(Zahl): Statistisch nur bedingt zuverlässig; siehe Vertrauensintervall</t>
  </si>
  <si>
    <t>+/-:  Vertrauensintervall mit Niveau 90%</t>
  </si>
  <si>
    <t>Quelle: BFS, ARE - Mikrozensus Mobilität und Verkehr (MZMV)</t>
  </si>
  <si>
    <t>© BFS 2017</t>
  </si>
  <si>
    <r>
      <t>Basis:</t>
    </r>
    <r>
      <rPr>
        <sz val="9"/>
        <rFont val="Arial"/>
        <family val="2"/>
      </rPr>
      <t xml:space="preserve"> 1 305 Haushalte in der Agglomeration Bern (Definition 2000)</t>
    </r>
  </si>
  <si>
    <t>Fahrzeugbesitz der Haushalte, Kanton Bern 2015</t>
  </si>
  <si>
    <t>Urbanisierungsgrad des Wohnorts (Raumtypen Definition 2012)</t>
  </si>
  <si>
    <t>Städtischer Kernraum</t>
  </si>
  <si>
    <t>Einflussgebiet städtischer Kerne</t>
  </si>
  <si>
    <t>Gebiete ausserhalb des Einflusses städtischer Kerne</t>
  </si>
  <si>
    <r>
      <t>Basis:</t>
    </r>
    <r>
      <rPr>
        <sz val="9"/>
        <rFont val="Arial"/>
        <family val="2"/>
      </rPr>
      <t xml:space="preserve"> 4 484 Haushalte im Kanton Bern</t>
    </r>
  </si>
  <si>
    <t>ZT4-l</t>
  </si>
  <si>
    <t xml:space="preserve">BE, Agglo </t>
  </si>
  <si>
    <t xml:space="preserve">Fahrzeugbesitz der Haushalte nach Haushaltseinkommen, Haushaltsgrösse und Urbanisierungsgrad nach BFS </t>
  </si>
  <si>
    <t>Anzahl Wege und deren mittlere Distanz pro Wegzweck, Verkehrmittel Velo, BE 2015</t>
  </si>
  <si>
    <t>Mittlere Distanz pro Weg [km]</t>
  </si>
  <si>
    <t>Anteil Wege [%]</t>
  </si>
  <si>
    <t>mittlere Distanz pro Weg [km]</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</si>
</sst>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64" formatCode="_ * #,##0.00_ ;_ * \-#,##0.00_ ;_ * &quot;-&quot;??_ ;_ @_ "/>
    <numFmt numFmtId="165" formatCode="####.0%"/>
    <numFmt numFmtId="166" formatCode="###0"/>
    <numFmt numFmtId="167" formatCode="####.00%"/>
    <numFmt numFmtId="168" formatCode="####.00"/>
    <numFmt numFmtId="169" formatCode="###0.00"/>
    <numFmt numFmtId="170" formatCode="0.000"/>
    <numFmt numFmtId="171" formatCode="_ * #,##0_ ;_ * \-#,##0_ ;_ * &quot;-&quot;??_ ;_ @_ "/>
    <numFmt numFmtId="172" formatCode="####%"/>
    <numFmt numFmtId="173" formatCode="0.00000"/>
    <numFmt numFmtId="174" formatCode="0.000000"/>
    <numFmt numFmtId="175" formatCode="#,##0.000"/>
    <numFmt numFmtId="176" formatCode="0.000%"/>
    <numFmt numFmtId="177" formatCode="0.0%"/>
    <numFmt numFmtId="178" formatCode="_ * #,##0.00000_ ;_ * \-#,##0.00000_ ;_ * &quot;-&quot;??_ ;_ @_ "/>
    <numFmt numFmtId="179" formatCode="####"/>
    <numFmt numFmtId="180" formatCode="###0.000"/>
    <numFmt numFmtId="181" formatCode="#.0%"/>
    <numFmt numFmtId="182" formatCode="0.0"/>
    <numFmt numFmtId="183" formatCode="###0.0"/>
    <numFmt numFmtId="184" formatCode="###0.00000"/>
    <numFmt numFmtId="185" formatCode="####.0000"/>
    <numFmt numFmtId="186" formatCode="0.00000000000000"/>
    <numFmt numFmtId="187" formatCode="####.00000"/>
    <numFmt numFmtId="188" formatCode="#\ ###\ ##0.00__;\-#\ ###\ ##0.00__;0.00__;@__"/>
    <numFmt numFmtId="189" formatCode="\(#\ ###\ ##0.00\)__;\(\-#\ ###\ ##0.00\)__;\(__0.00\)__;* \(\)__"/>
  </numFmts>
  <fonts count="72">
    <font>
      <sz val="10"/>
      <color theme="1"/>
      <name val="Arial"/>
      <family val="2"/>
    </font>
    <font>
      <sz val="11"/>
      <color theme="1"/>
      <name val="Arial"/>
      <family val="2"/>
    </font>
    <font>
      <sz val="10"/>
      <color theme="1"/>
      <name val="Arial"/>
      <family val="2"/>
    </font>
    <font>
      <b/>
      <sz val="20"/>
      <color indexed="56"/>
      <name val="Arial"/>
      <family val="2"/>
    </font>
    <font>
      <sz val="10"/>
      <color indexed="8"/>
      <name val="Arial"/>
      <family val="2"/>
    </font>
    <font>
      <b/>
      <sz val="12"/>
      <color indexed="56"/>
      <name val="Arial"/>
      <family val="2"/>
    </font>
    <font>
      <b/>
      <sz val="10"/>
      <color indexed="56"/>
      <name val="Arial"/>
      <family val="2"/>
    </font>
    <font>
      <sz val="11"/>
      <color theme="1"/>
      <name val="Arial"/>
      <family val="2"/>
    </font>
    <font>
      <sz val="10"/>
      <color rgb="FF000000"/>
      <name val="Arial"/>
      <family val="2"/>
    </font>
    <font>
      <b/>
      <sz val="10"/>
      <color rgb="FF000000"/>
      <name val="Arial"/>
      <family val="2"/>
    </font>
    <font>
      <b/>
      <sz val="12"/>
      <color theme="1"/>
      <name val="Arial"/>
      <family val="2"/>
    </font>
    <font>
      <sz val="10"/>
      <name val="Arial"/>
      <family val="2"/>
    </font>
    <font>
      <sz val="20"/>
      <name val="Arial"/>
      <family val="2"/>
    </font>
    <font>
      <u/>
      <sz val="12"/>
      <color indexed="12"/>
      <name val="Calibri"/>
      <family val="2"/>
    </font>
    <font>
      <u/>
      <sz val="12"/>
      <color indexed="12"/>
      <name val="Arial"/>
      <family val="2"/>
    </font>
    <font>
      <b/>
      <sz val="9"/>
      <color indexed="8"/>
      <name val="Arial"/>
      <family val="2"/>
    </font>
    <font>
      <sz val="9"/>
      <color indexed="8"/>
      <name val="Arial"/>
      <family val="2"/>
    </font>
    <font>
      <sz val="11"/>
      <color rgb="FF000000"/>
      <name val="Calibri"/>
      <family val="2"/>
    </font>
    <font>
      <sz val="10"/>
      <name val="Arial"/>
      <family val="2"/>
    </font>
    <font>
      <sz val="9"/>
      <color indexed="8"/>
      <name val="Arial"/>
      <family val="2"/>
    </font>
    <font>
      <b/>
      <sz val="9"/>
      <name val="Arial"/>
      <family val="2"/>
    </font>
    <font>
      <sz val="12"/>
      <color indexed="8"/>
      <name val="Arial"/>
      <family val="2"/>
    </font>
    <font>
      <sz val="9"/>
      <name val="Arial"/>
      <family val="2"/>
    </font>
    <font>
      <sz val="10"/>
      <color rgb="FFFF0000"/>
      <name val="Arial"/>
      <family val="2"/>
    </font>
    <font>
      <b/>
      <sz val="11"/>
      <color indexed="8"/>
      <name val="Arial"/>
      <family val="2"/>
    </font>
    <font>
      <sz val="11"/>
      <color indexed="8"/>
      <name val="Arial"/>
      <family val="2"/>
    </font>
    <font>
      <sz val="12"/>
      <name val="Arial"/>
      <family val="2"/>
    </font>
    <font>
      <sz val="9"/>
      <color indexed="8"/>
      <name val="Times New Roman"/>
      <family val="1"/>
    </font>
    <font>
      <sz val="9"/>
      <color rgb="FFFF0000"/>
      <name val="Arial"/>
      <family val="2"/>
    </font>
    <font>
      <sz val="9"/>
      <color theme="0" tint="-0.249977111117893"/>
      <name val="Arial"/>
      <family val="2"/>
    </font>
    <font>
      <sz val="9"/>
      <color theme="0" tint="-0.14999847407452621"/>
      <name val="Arial"/>
      <family val="2"/>
    </font>
    <font>
      <sz val="9"/>
      <color theme="2"/>
      <name val="Arial"/>
      <family val="2"/>
    </font>
    <font>
      <b/>
      <sz val="14"/>
      <color rgb="FF000000"/>
      <name val="Calibri"/>
      <family val="2"/>
    </font>
    <font>
      <sz val="9"/>
      <color theme="1"/>
      <name val="Arial"/>
      <family val="2"/>
    </font>
    <font>
      <sz val="10"/>
      <color theme="0" tint="-0.249977111117893"/>
      <name val="Arial"/>
      <family val="2"/>
    </font>
    <font>
      <b/>
      <sz val="9"/>
      <color rgb="FF000000"/>
      <name val="Arial"/>
      <family val="2"/>
    </font>
    <font>
      <sz val="9"/>
      <color rgb="FF000000"/>
      <name val="Arial"/>
      <family val="2"/>
    </font>
    <font>
      <b/>
      <sz val="9"/>
      <color theme="1"/>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11"/>
      <color theme="1"/>
      <name val="Calibri"/>
      <family val="2"/>
      <scheme val="minor"/>
    </font>
    <font>
      <b/>
      <sz val="10"/>
      <color theme="1"/>
      <name val="Arial"/>
      <family val="2"/>
    </font>
    <font>
      <b/>
      <sz val="10"/>
      <name val="Arial"/>
      <family val="2"/>
    </font>
    <font>
      <sz val="11"/>
      <color theme="0" tint="-0.14999847407452621"/>
      <name val="Calibri"/>
      <family val="2"/>
      <scheme val="minor"/>
    </font>
    <font>
      <sz val="9"/>
      <color theme="2" tint="-9.9978637043366805E-2"/>
      <name val="Arial"/>
      <family val="2"/>
    </font>
    <font>
      <b/>
      <sz val="9"/>
      <color rgb="FFFF0000"/>
      <name val="Arial"/>
      <family val="2"/>
    </font>
    <font>
      <b/>
      <sz val="10"/>
      <color indexed="8"/>
      <name val="Arial"/>
      <family val="2"/>
    </font>
    <font>
      <b/>
      <sz val="10"/>
      <color rgb="FFFF0000"/>
      <name val="Arial"/>
      <family val="2"/>
    </font>
    <font>
      <b/>
      <sz val="10"/>
      <color theme="0" tint="-0.249977111117893"/>
      <name val="Arial"/>
      <family val="2"/>
    </font>
    <font>
      <u/>
      <sz val="10"/>
      <color theme="10"/>
      <name val="Arial"/>
      <family val="2"/>
    </font>
    <font>
      <i/>
      <sz val="10"/>
      <color theme="1"/>
      <name val="Arial"/>
      <family val="2"/>
    </font>
    <font>
      <i/>
      <sz val="9"/>
      <color indexed="8"/>
      <name val="Arial"/>
      <family val="2"/>
    </font>
    <font>
      <sz val="9"/>
      <color theme="0" tint="-0.34998626667073579"/>
      <name val="Arial"/>
      <family val="2"/>
    </font>
    <font>
      <b/>
      <sz val="10"/>
      <color rgb="FF000000"/>
      <name val="Calibri"/>
      <family val="2"/>
    </font>
    <font>
      <u/>
      <sz val="9"/>
      <color indexed="12"/>
      <name val="Arial"/>
      <family val="2"/>
    </font>
    <font>
      <u/>
      <sz val="10"/>
      <color indexed="12"/>
      <name val="Arial"/>
      <family val="2"/>
    </font>
    <font>
      <sz val="12"/>
      <color indexed="8"/>
      <name val="Calibri Light"/>
      <family val="2"/>
      <scheme val="major"/>
    </font>
    <font>
      <sz val="12"/>
      <color theme="1"/>
      <name val="Calibri Light"/>
      <family val="2"/>
      <scheme val="major"/>
    </font>
    <font>
      <u/>
      <sz val="10"/>
      <color rgb="FF0000FF"/>
      <name val="Arial"/>
      <family val="2"/>
    </font>
    <font>
      <b/>
      <u/>
      <sz val="12"/>
      <color rgb="FF0000FF"/>
      <name val="Arial"/>
      <family val="2"/>
    </font>
    <font>
      <b/>
      <sz val="9"/>
      <color indexed="8"/>
      <name val="Arial Bold"/>
    </font>
    <font>
      <b/>
      <u/>
      <sz val="10"/>
      <color rgb="FF0000FF"/>
      <name val="Arial"/>
      <family val="2"/>
    </font>
  </fonts>
  <fills count="4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FBFBF"/>
        <bgColor indexed="64"/>
      </patternFill>
    </fill>
    <fill>
      <patternFill patternType="solid">
        <fgColor rgb="FFFFD9D9"/>
        <bgColor indexed="64"/>
      </patternFill>
    </fill>
    <fill>
      <patternFill patternType="solid">
        <fgColor rgb="FFD9D9D9"/>
        <bgColor indexed="64"/>
      </patternFill>
    </fill>
    <fill>
      <patternFill patternType="solid">
        <fgColor theme="0" tint="-4.9989318521683403E-2"/>
        <bgColor indexed="64"/>
      </patternFill>
    </fill>
  </fills>
  <borders count="152">
    <border>
      <left/>
      <right/>
      <top/>
      <bottom/>
      <diagonal/>
    </border>
    <border>
      <left/>
      <right/>
      <top/>
      <bottom style="medium">
        <color indexed="8"/>
      </bottom>
      <diagonal/>
    </border>
    <border>
      <left/>
      <right/>
      <top style="medium">
        <color indexed="8"/>
      </top>
      <bottom/>
      <diagonal/>
    </border>
    <border>
      <left/>
      <right/>
      <top style="medium">
        <color indexed="8"/>
      </top>
      <bottom style="thin">
        <color indexed="8"/>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8"/>
      </bottom>
      <diagonal/>
    </border>
    <border>
      <left/>
      <right/>
      <top style="medium">
        <color indexed="8"/>
      </top>
      <bottom style="medium">
        <color indexed="8"/>
      </bottom>
      <diagonal/>
    </border>
    <border>
      <left/>
      <right/>
      <top style="thin">
        <color indexed="8"/>
      </top>
      <bottom style="medium">
        <color indexed="8"/>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auto="1"/>
      </bottom>
      <diagonal/>
    </border>
    <border>
      <left/>
      <right/>
      <top style="medium">
        <color auto="1"/>
      </top>
      <bottom/>
      <diagonal/>
    </border>
    <border>
      <left/>
      <right/>
      <top style="thin">
        <color indexed="8"/>
      </top>
      <bottom/>
      <diagonal/>
    </border>
    <border>
      <left/>
      <right/>
      <top/>
      <bottom style="medium">
        <color indexed="8"/>
      </bottom>
      <diagonal/>
    </border>
    <border>
      <left/>
      <right/>
      <top/>
      <bottom style="medium">
        <color indexed="8"/>
      </bottom>
      <diagonal/>
    </border>
    <border>
      <left/>
      <right/>
      <top style="medium">
        <color indexed="64"/>
      </top>
      <bottom/>
      <diagonal/>
    </border>
    <border>
      <left/>
      <right/>
      <top/>
      <bottom style="medium">
        <color indexed="8"/>
      </bottom>
      <diagonal/>
    </border>
    <border>
      <left/>
      <right/>
      <top style="medium">
        <color indexed="8"/>
      </top>
      <bottom/>
      <diagonal/>
    </border>
    <border>
      <left/>
      <right/>
      <top style="medium">
        <color indexed="8"/>
      </top>
      <bottom style="thin">
        <color indexed="8"/>
      </bottom>
      <diagonal/>
    </border>
    <border>
      <left/>
      <right/>
      <top style="medium">
        <color indexed="8"/>
      </top>
      <bottom style="medium">
        <color indexed="8"/>
      </bottom>
      <diagonal/>
    </border>
    <border>
      <left/>
      <right/>
      <top style="thin">
        <color auto="1"/>
      </top>
      <bottom/>
      <diagonal/>
    </border>
    <border>
      <left/>
      <right/>
      <top style="thin">
        <color auto="1"/>
      </top>
      <bottom style="medium">
        <color auto="1"/>
      </bottom>
      <diagonal/>
    </border>
    <border>
      <left/>
      <right/>
      <top style="thin">
        <color indexed="8"/>
      </top>
      <bottom style="thin">
        <color indexed="8"/>
      </bottom>
      <diagonal/>
    </border>
    <border>
      <left/>
      <right/>
      <top style="thin">
        <color auto="1"/>
      </top>
      <bottom style="thin">
        <color auto="1"/>
      </bottom>
      <diagonal/>
    </border>
    <border>
      <left/>
      <right/>
      <top style="medium">
        <color indexed="64"/>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style="medium">
        <color indexed="64"/>
      </top>
      <bottom/>
      <diagonal/>
    </border>
    <border>
      <left/>
      <right style="thin">
        <color indexed="8"/>
      </right>
      <top/>
      <bottom/>
      <diagonal/>
    </border>
    <border>
      <left/>
      <right style="thin">
        <color indexed="8"/>
      </right>
      <top style="thin">
        <color auto="1"/>
      </top>
      <bottom/>
      <diagonal/>
    </border>
    <border>
      <left/>
      <right style="thin">
        <color indexed="8"/>
      </right>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style="medium">
        <color indexed="64"/>
      </top>
      <bottom/>
      <diagonal/>
    </border>
    <border>
      <left style="thin">
        <color indexed="8"/>
      </left>
      <right/>
      <top/>
      <bottom/>
      <diagonal/>
    </border>
    <border>
      <left style="thin">
        <color indexed="8"/>
      </left>
      <right/>
      <top style="thin">
        <color auto="1"/>
      </top>
      <bottom/>
      <diagonal/>
    </border>
    <border>
      <left style="thin">
        <color indexed="8"/>
      </left>
      <right/>
      <top/>
      <bottom style="thin">
        <color indexed="64"/>
      </bottom>
      <diagonal/>
    </border>
    <border>
      <left/>
      <right style="thin">
        <color indexed="8"/>
      </right>
      <top/>
      <bottom style="medium">
        <color indexed="64"/>
      </bottom>
      <diagonal/>
    </border>
    <border>
      <left style="thin">
        <color indexed="8"/>
      </left>
      <right/>
      <top/>
      <bottom style="medium">
        <color indexed="64"/>
      </bottom>
      <diagonal/>
    </border>
    <border>
      <left/>
      <right/>
      <top/>
      <bottom style="medium">
        <color indexed="8"/>
      </bottom>
      <diagonal/>
    </border>
    <border>
      <left/>
      <right/>
      <top/>
      <bottom style="thin">
        <color indexed="8"/>
      </bottom>
      <diagonal/>
    </border>
    <border>
      <left/>
      <right/>
      <top style="medium">
        <color auto="1"/>
      </top>
      <bottom/>
      <diagonal/>
    </border>
    <border>
      <left/>
      <right/>
      <top/>
      <bottom style="thin">
        <color auto="1"/>
      </bottom>
      <diagonal/>
    </border>
    <border>
      <left/>
      <right/>
      <top/>
      <bottom style="medium">
        <color auto="1"/>
      </bottom>
      <diagonal/>
    </border>
    <border>
      <left/>
      <right/>
      <top style="medium">
        <color auto="1"/>
      </top>
      <bottom style="thin">
        <color auto="1"/>
      </bottom>
      <diagonal/>
    </border>
    <border>
      <left/>
      <right/>
      <top style="medium">
        <color indexed="8"/>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auto="1"/>
      </top>
      <bottom style="thin">
        <color auto="1"/>
      </bottom>
      <diagonal/>
    </border>
    <border>
      <left/>
      <right/>
      <top style="medium">
        <color indexed="8"/>
      </top>
      <bottom/>
      <diagonal/>
    </border>
    <border>
      <left/>
      <right/>
      <top/>
      <bottom style="medium">
        <color indexed="8"/>
      </bottom>
      <diagonal/>
    </border>
    <border>
      <left/>
      <right/>
      <top style="medium">
        <color indexed="8"/>
      </top>
      <bottom style="medium">
        <color indexed="8"/>
      </bottom>
      <diagonal/>
    </border>
    <border>
      <left/>
      <right/>
      <top style="medium">
        <color indexed="8"/>
      </top>
      <bottom style="thin">
        <color indexed="8"/>
      </bottom>
      <diagonal/>
    </border>
    <border>
      <left/>
      <right/>
      <top style="medium">
        <color auto="1"/>
      </top>
      <bottom/>
      <diagonal/>
    </border>
    <border>
      <left/>
      <right/>
      <top style="medium">
        <color rgb="FF000000"/>
      </top>
      <bottom style="medium">
        <color rgb="FF000000"/>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indexed="64"/>
      </left>
      <right/>
      <top/>
      <bottom style="thin">
        <color auto="1"/>
      </bottom>
      <diagonal/>
    </border>
    <border>
      <left/>
      <right style="thin">
        <color indexed="64"/>
      </right>
      <top/>
      <bottom style="thin">
        <color auto="1"/>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auto="1"/>
      </top>
      <bottom/>
      <diagonal/>
    </border>
    <border>
      <left style="thin">
        <color indexed="64"/>
      </left>
      <right style="thin">
        <color indexed="64"/>
      </right>
      <top/>
      <bottom/>
      <diagonal/>
    </border>
    <border>
      <left style="thin">
        <color indexed="64"/>
      </left>
      <right style="thin">
        <color indexed="64"/>
      </right>
      <top/>
      <bottom style="thin">
        <color auto="1"/>
      </bottom>
      <diagonal/>
    </border>
    <border>
      <left style="thin">
        <color indexed="64"/>
      </left>
      <right style="thin">
        <color indexed="64"/>
      </right>
      <top/>
      <bottom style="medium">
        <color indexed="64"/>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diagonal/>
    </border>
    <border>
      <left/>
      <right/>
      <top/>
      <bottom style="thick">
        <color auto="1"/>
      </bottom>
      <diagonal/>
    </border>
    <border>
      <left/>
      <right/>
      <top style="thick">
        <color auto="1"/>
      </top>
      <bottom/>
      <diagonal/>
    </border>
    <border>
      <left/>
      <right/>
      <top style="thick">
        <color indexed="8"/>
      </top>
      <bottom/>
      <diagonal/>
    </border>
    <border>
      <left/>
      <right/>
      <top style="medium">
        <color auto="1"/>
      </top>
      <bottom style="medium">
        <color auto="1"/>
      </bottom>
      <diagonal/>
    </border>
    <border>
      <left/>
      <right/>
      <top/>
      <bottom style="thick">
        <color indexed="8"/>
      </bottom>
      <diagonal/>
    </border>
    <border>
      <left/>
      <right/>
      <top style="medium">
        <color auto="1"/>
      </top>
      <bottom style="thin">
        <color indexed="8"/>
      </bottom>
      <diagonal/>
    </border>
    <border>
      <left/>
      <right/>
      <top style="thin">
        <color indexed="8"/>
      </top>
      <bottom style="medium">
        <color auto="1"/>
      </bottom>
      <diagonal/>
    </border>
    <border>
      <left/>
      <right/>
      <top style="medium">
        <color auto="1"/>
      </top>
      <bottom style="thin">
        <color auto="1"/>
      </bottom>
      <diagonal/>
    </border>
    <border>
      <left style="thin">
        <color indexed="64"/>
      </left>
      <right/>
      <top style="thin">
        <color indexed="8"/>
      </top>
      <bottom style="thin">
        <color indexed="8"/>
      </bottom>
      <diagonal/>
    </border>
    <border>
      <left/>
      <right style="thin">
        <color indexed="64"/>
      </right>
      <top style="medium">
        <color indexed="8"/>
      </top>
      <bottom style="thin">
        <color indexed="8"/>
      </bottom>
      <diagonal/>
    </border>
    <border>
      <left/>
      <right style="thin">
        <color indexed="64"/>
      </right>
      <top style="thin">
        <color indexed="8"/>
      </top>
      <bottom/>
      <diagonal/>
    </border>
    <border>
      <left/>
      <right style="thin">
        <color indexed="64"/>
      </right>
      <top style="thin">
        <color indexed="8"/>
      </top>
      <bottom style="medium">
        <color indexed="8"/>
      </bottom>
      <diagonal/>
    </border>
    <border>
      <left/>
      <right/>
      <top style="thin">
        <color indexed="64"/>
      </top>
      <bottom style="thick">
        <color indexed="64"/>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style="thin">
        <color indexed="64"/>
      </left>
      <right/>
      <top style="medium">
        <color indexed="8"/>
      </top>
      <bottom style="thin">
        <color indexed="8"/>
      </bottom>
      <diagonal/>
    </border>
    <border>
      <left/>
      <right style="thin">
        <color indexed="64"/>
      </right>
      <top style="medium">
        <color indexed="8"/>
      </top>
      <bottom/>
      <diagonal/>
    </border>
    <border>
      <left/>
      <right style="thin">
        <color indexed="64"/>
      </right>
      <top/>
      <bottom style="medium">
        <color indexed="8"/>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top style="thin">
        <color indexed="8"/>
      </top>
      <bottom style="thin">
        <color indexed="64"/>
      </bottom>
      <diagonal/>
    </border>
    <border>
      <left/>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bottom style="medium">
        <color indexed="8"/>
      </bottom>
      <diagonal/>
    </border>
    <border>
      <left style="thin">
        <color indexed="64"/>
      </left>
      <right/>
      <top style="medium">
        <color indexed="8"/>
      </top>
      <bottom/>
      <diagonal/>
    </border>
    <border>
      <left/>
      <right style="thin">
        <color indexed="64"/>
      </right>
      <top style="medium">
        <color indexed="64"/>
      </top>
      <bottom style="thin">
        <color indexed="64"/>
      </bottom>
      <diagonal/>
    </border>
    <border>
      <left/>
      <right/>
      <top style="medium">
        <color auto="1"/>
      </top>
      <bottom style="medium">
        <color indexed="64"/>
      </bottom>
      <diagonal/>
    </border>
    <border>
      <left/>
      <right/>
      <top style="medium">
        <color indexed="8"/>
      </top>
      <bottom style="medium">
        <color indexed="8"/>
      </bottom>
      <diagonal/>
    </border>
    <border>
      <left/>
      <right/>
      <top style="medium">
        <color indexed="8"/>
      </top>
      <bottom/>
      <diagonal/>
    </border>
    <border>
      <left/>
      <right/>
      <top style="medium">
        <color indexed="64"/>
      </top>
      <bottom/>
      <diagonal/>
    </border>
    <border>
      <left/>
      <right/>
      <top style="medium">
        <color indexed="8"/>
      </top>
      <bottom style="thin">
        <color indexed="8"/>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8"/>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top style="thin">
        <color rgb="FF000000"/>
      </top>
      <bottom/>
      <diagonal/>
    </border>
  </borders>
  <cellStyleXfs count="76">
    <xf numFmtId="0" fontId="0" fillId="0" borderId="0"/>
    <xf numFmtId="164" fontId="2" fillId="0" borderId="0" applyFont="0" applyFill="0" applyBorder="0" applyAlignment="0" applyProtection="0"/>
    <xf numFmtId="9" fontId="2" fillId="0" borderId="0" applyFont="0" applyFill="0" applyBorder="0" applyAlignment="0" applyProtection="0"/>
    <xf numFmtId="0" fontId="11" fillId="0" borderId="0"/>
    <xf numFmtId="0" fontId="13" fillId="0" borderId="0" applyNumberFormat="0" applyFill="0" applyBorder="0" applyAlignment="0" applyProtection="0"/>
    <xf numFmtId="9" fontId="17" fillId="0" borderId="0" applyFont="0" applyFill="0" applyBorder="0" applyAlignment="0" applyProtection="0"/>
    <xf numFmtId="0" fontId="18" fillId="0" borderId="0"/>
    <xf numFmtId="0" fontId="18" fillId="0" borderId="0"/>
    <xf numFmtId="0" fontId="18" fillId="0" borderId="0"/>
    <xf numFmtId="0" fontId="18" fillId="0" borderId="0"/>
    <xf numFmtId="0" fontId="11" fillId="0" borderId="0"/>
    <xf numFmtId="0" fontId="50" fillId="0" borderId="0"/>
    <xf numFmtId="164" fontId="50" fillId="0" borderId="0" applyFont="0" applyFill="0" applyBorder="0" applyAlignment="0" applyProtection="0"/>
    <xf numFmtId="0" fontId="11" fillId="0" borderId="0"/>
    <xf numFmtId="0" fontId="11" fillId="0" borderId="0"/>
    <xf numFmtId="9" fontId="50" fillId="0" borderId="0" applyFon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49" fillId="18" borderId="0" applyNumberFormat="0" applyBorder="0" applyAlignment="0" applyProtection="0"/>
    <xf numFmtId="0" fontId="49" fillId="22" borderId="0" applyNumberFormat="0" applyBorder="0" applyAlignment="0" applyProtection="0"/>
    <xf numFmtId="0" fontId="49" fillId="26"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8" borderId="0" applyNumberFormat="0" applyBorder="0" applyAlignment="0" applyProtection="0"/>
    <xf numFmtId="0" fontId="49" fillId="15" borderId="0" applyNumberFormat="0" applyBorder="0" applyAlignment="0" applyProtection="0"/>
    <xf numFmtId="0" fontId="49" fillId="19" borderId="0" applyNumberFormat="0" applyBorder="0" applyAlignment="0" applyProtection="0"/>
    <xf numFmtId="0" fontId="49" fillId="23" borderId="0" applyNumberFormat="0" applyBorder="0" applyAlignment="0" applyProtection="0"/>
    <xf numFmtId="0" fontId="49" fillId="27" borderId="0" applyNumberFormat="0" applyBorder="0" applyAlignment="0" applyProtection="0"/>
    <xf numFmtId="0" fontId="49" fillId="31" borderId="0" applyNumberFormat="0" applyBorder="0" applyAlignment="0" applyProtection="0"/>
    <xf numFmtId="0" fontId="49" fillId="35" borderId="0" applyNumberFormat="0" applyBorder="0" applyAlignment="0" applyProtection="0"/>
    <xf numFmtId="0" fontId="42" fillId="12" borderId="88" applyNumberFormat="0" applyAlignment="0" applyProtection="0"/>
    <xf numFmtId="0" fontId="43" fillId="12" borderId="87" applyNumberFormat="0" applyAlignment="0" applyProtection="0"/>
    <xf numFmtId="0" fontId="41" fillId="11" borderId="87" applyNumberFormat="0" applyAlignment="0" applyProtection="0"/>
    <xf numFmtId="0" fontId="48" fillId="0" borderId="92" applyNumberFormat="0" applyFill="0" applyAlignment="0" applyProtection="0"/>
    <xf numFmtId="0" fontId="47" fillId="0" borderId="0" applyNumberFormat="0" applyFill="0" applyBorder="0" applyAlignment="0" applyProtection="0"/>
    <xf numFmtId="0" fontId="38" fillId="8" borderId="0" applyNumberFormat="0" applyBorder="0" applyAlignment="0" applyProtection="0"/>
    <xf numFmtId="0" fontId="40" fillId="10" borderId="0" applyNumberFormat="0" applyBorder="0" applyAlignment="0" applyProtection="0"/>
    <xf numFmtId="0" fontId="1" fillId="14" borderId="91" applyNumberFormat="0" applyFont="0" applyAlignment="0" applyProtection="0"/>
    <xf numFmtId="0" fontId="39" fillId="9" borderId="0" applyNumberFormat="0" applyBorder="0" applyAlignment="0" applyProtection="0"/>
    <xf numFmtId="0" fontId="44" fillId="0" borderId="89" applyNumberFormat="0" applyFill="0" applyAlignment="0" applyProtection="0"/>
    <xf numFmtId="0" fontId="46" fillId="0" borderId="0" applyNumberFormat="0" applyFill="0" applyBorder="0" applyAlignment="0" applyProtection="0"/>
    <xf numFmtId="0" fontId="45" fillId="13" borderId="90" applyNumberFormat="0" applyAlignment="0" applyProtection="0"/>
    <xf numFmtId="0" fontId="11" fillId="0" borderId="0"/>
    <xf numFmtId="0" fontId="11" fillId="0" borderId="0"/>
    <xf numFmtId="0" fontId="11" fillId="0" borderId="0"/>
    <xf numFmtId="0" fontId="59" fillId="0" borderId="0" applyNumberFormat="0" applyFill="0" applyBorder="0" applyAlignment="0" applyProtection="0"/>
    <xf numFmtId="0" fontId="11" fillId="0" borderId="0"/>
    <xf numFmtId="0" fontId="17" fillId="0" borderId="0" applyNumberFormat="0" applyBorder="0" applyAlignment="0"/>
    <xf numFmtId="0" fontId="11" fillId="0" borderId="0"/>
    <xf numFmtId="0" fontId="11" fillId="0" borderId="0"/>
    <xf numFmtId="0" fontId="11" fillId="0" borderId="0"/>
  </cellStyleXfs>
  <cellXfs count="2303">
    <xf numFmtId="0" fontId="0" fillId="0" borderId="0" xfId="0"/>
    <xf numFmtId="49" fontId="0" fillId="0" borderId="0" xfId="0" applyNumberFormat="1"/>
    <xf numFmtId="49" fontId="3" fillId="3" borderId="0" xfId="0" applyNumberFormat="1" applyFont="1" applyFill="1"/>
    <xf numFmtId="49" fontId="4" fillId="3" borderId="0" xfId="0" applyNumberFormat="1" applyFont="1" applyFill="1"/>
    <xf numFmtId="49" fontId="0" fillId="3" borderId="0" xfId="0" applyNumberFormat="1" applyFill="1"/>
    <xf numFmtId="49" fontId="5" fillId="3" borderId="0" xfId="0" applyNumberFormat="1" applyFont="1" applyFill="1"/>
    <xf numFmtId="49" fontId="6" fillId="3" borderId="0" xfId="0" applyNumberFormat="1" applyFont="1" applyFill="1"/>
    <xf numFmtId="0" fontId="8" fillId="0" borderId="0" xfId="0" applyFont="1" applyFill="1" applyAlignment="1">
      <alignment vertical="center"/>
    </xf>
    <xf numFmtId="0" fontId="12" fillId="0" borderId="0" xfId="3" applyFont="1"/>
    <xf numFmtId="0" fontId="11" fillId="0" borderId="0" xfId="3"/>
    <xf numFmtId="0" fontId="14" fillId="0" borderId="0" xfId="4" applyFont="1"/>
    <xf numFmtId="0" fontId="11" fillId="0" borderId="1" xfId="3" applyFont="1" applyBorder="1" applyAlignment="1">
      <alignment vertical="center" wrapText="1"/>
    </xf>
    <xf numFmtId="0" fontId="16" fillId="0" borderId="2" xfId="3" applyFont="1" applyBorder="1" applyAlignment="1">
      <alignment horizontal="left" vertical="top" wrapText="1"/>
    </xf>
    <xf numFmtId="166" fontId="16" fillId="0" borderId="2" xfId="3" applyNumberFormat="1" applyFont="1" applyBorder="1" applyAlignment="1">
      <alignment horizontal="right" vertical="top"/>
    </xf>
    <xf numFmtId="0" fontId="16" fillId="0" borderId="0" xfId="3" applyFont="1" applyBorder="1" applyAlignment="1">
      <alignment horizontal="left" vertical="top" wrapText="1"/>
    </xf>
    <xf numFmtId="166" fontId="16" fillId="0" borderId="0" xfId="3" applyNumberFormat="1" applyFont="1" applyBorder="1" applyAlignment="1">
      <alignment horizontal="right" vertical="top"/>
    </xf>
    <xf numFmtId="0" fontId="16" fillId="0" borderId="4" xfId="3" applyFont="1" applyBorder="1" applyAlignment="1">
      <alignment horizontal="left" vertical="top" wrapText="1"/>
    </xf>
    <xf numFmtId="166" fontId="16" fillId="0" borderId="4" xfId="3" applyNumberFormat="1" applyFont="1" applyBorder="1" applyAlignment="1">
      <alignment horizontal="right" vertical="top"/>
    </xf>
    <xf numFmtId="165" fontId="16" fillId="0" borderId="1" xfId="3" applyNumberFormat="1" applyFont="1" applyBorder="1" applyAlignment="1">
      <alignment horizontal="right" vertical="top"/>
    </xf>
    <xf numFmtId="166" fontId="16" fillId="0" borderId="1" xfId="3" applyNumberFormat="1" applyFont="1" applyBorder="1" applyAlignment="1">
      <alignment horizontal="right" vertical="top"/>
    </xf>
    <xf numFmtId="0" fontId="11" fillId="0" borderId="0" xfId="3" applyFont="1"/>
    <xf numFmtId="10" fontId="16" fillId="0" borderId="0" xfId="2" applyNumberFormat="1" applyFont="1" applyBorder="1" applyAlignment="1">
      <alignment horizontal="right" vertical="top"/>
    </xf>
    <xf numFmtId="167" fontId="16" fillId="0" borderId="2" xfId="3" applyNumberFormat="1" applyFont="1" applyBorder="1" applyAlignment="1">
      <alignment horizontal="right" vertical="top"/>
    </xf>
    <xf numFmtId="167" fontId="16" fillId="0" borderId="0" xfId="3" applyNumberFormat="1" applyFont="1" applyBorder="1" applyAlignment="1">
      <alignment horizontal="right" vertical="top"/>
    </xf>
    <xf numFmtId="167" fontId="16" fillId="0" borderId="4" xfId="3" applyNumberFormat="1" applyFont="1" applyBorder="1" applyAlignment="1">
      <alignment horizontal="right" vertical="top"/>
    </xf>
    <xf numFmtId="0" fontId="11" fillId="0" borderId="2" xfId="3" applyFont="1" applyBorder="1" applyAlignment="1">
      <alignment vertical="top" wrapText="1"/>
    </xf>
    <xf numFmtId="0" fontId="13" fillId="0" borderId="0" xfId="4"/>
    <xf numFmtId="0" fontId="11" fillId="0" borderId="0" xfId="3" applyFont="1" applyBorder="1" applyAlignment="1">
      <alignment vertical="center"/>
    </xf>
    <xf numFmtId="0" fontId="21" fillId="0" borderId="0" xfId="0" applyFont="1"/>
    <xf numFmtId="0" fontId="21" fillId="0" borderId="14" xfId="0" applyFont="1" applyBorder="1" applyAlignment="1">
      <alignment horizontal="center" vertical="center" wrapText="1"/>
    </xf>
    <xf numFmtId="0" fontId="16" fillId="0" borderId="2" xfId="0" applyFont="1" applyBorder="1" applyAlignment="1">
      <alignment horizontal="left" vertical="top" wrapText="1"/>
    </xf>
    <xf numFmtId="168" fontId="16" fillId="0" borderId="2" xfId="0" applyNumberFormat="1" applyFont="1" applyBorder="1" applyAlignment="1">
      <alignment horizontal="right" vertical="top"/>
    </xf>
    <xf numFmtId="166" fontId="16" fillId="0" borderId="2" xfId="0" applyNumberFormat="1" applyFont="1" applyBorder="1" applyAlignment="1">
      <alignment horizontal="right" vertical="top"/>
    </xf>
    <xf numFmtId="0" fontId="16" fillId="0" borderId="0" xfId="0" applyFont="1" applyBorder="1" applyAlignment="1">
      <alignment horizontal="left" vertical="top" wrapText="1"/>
    </xf>
    <xf numFmtId="168" fontId="16" fillId="0" borderId="0" xfId="0" applyNumberFormat="1" applyFont="1" applyBorder="1" applyAlignment="1">
      <alignment horizontal="right" vertical="top"/>
    </xf>
    <xf numFmtId="166" fontId="16" fillId="0" borderId="0" xfId="0" applyNumberFormat="1" applyFont="1" applyBorder="1" applyAlignment="1">
      <alignment horizontal="right" vertical="top"/>
    </xf>
    <xf numFmtId="0" fontId="16" fillId="0" borderId="1" xfId="0" applyFont="1" applyBorder="1" applyAlignment="1">
      <alignment horizontal="left" vertical="top" wrapText="1"/>
    </xf>
    <xf numFmtId="168" fontId="16" fillId="0" borderId="1" xfId="0" applyNumberFormat="1" applyFont="1" applyBorder="1" applyAlignment="1">
      <alignment horizontal="right" vertical="top"/>
    </xf>
    <xf numFmtId="166" fontId="16" fillId="0" borderId="1" xfId="0" applyNumberFormat="1" applyFont="1" applyBorder="1" applyAlignment="1">
      <alignment horizontal="right" vertical="top"/>
    </xf>
    <xf numFmtId="166" fontId="19" fillId="0" borderId="0" xfId="6" applyNumberFormat="1" applyFont="1" applyBorder="1" applyAlignment="1">
      <alignment horizontal="right" vertical="center"/>
    </xf>
    <xf numFmtId="166" fontId="19" fillId="0" borderId="0" xfId="7" applyNumberFormat="1" applyFont="1" applyBorder="1" applyAlignment="1">
      <alignment horizontal="right" vertical="center"/>
    </xf>
    <xf numFmtId="2" fontId="16" fillId="0" borderId="2" xfId="0" applyNumberFormat="1" applyFont="1" applyBorder="1" applyAlignment="1">
      <alignment horizontal="right" vertical="top"/>
    </xf>
    <xf numFmtId="2" fontId="16" fillId="0" borderId="0" xfId="0" applyNumberFormat="1" applyFont="1" applyBorder="1" applyAlignment="1">
      <alignment horizontal="right" vertical="top"/>
    </xf>
    <xf numFmtId="2" fontId="16" fillId="0" borderId="1" xfId="0" applyNumberFormat="1" applyFont="1" applyBorder="1" applyAlignment="1">
      <alignment horizontal="right" vertical="top"/>
    </xf>
    <xf numFmtId="0" fontId="16" fillId="0" borderId="15" xfId="3" applyFont="1" applyBorder="1" applyAlignment="1">
      <alignment horizontal="right" wrapText="1"/>
    </xf>
    <xf numFmtId="168" fontId="16" fillId="0" borderId="0" xfId="3" applyNumberFormat="1" applyFont="1" applyBorder="1" applyAlignment="1">
      <alignment horizontal="right" vertical="top"/>
    </xf>
    <xf numFmtId="169" fontId="16" fillId="0" borderId="0" xfId="3" applyNumberFormat="1" applyFont="1" applyBorder="1" applyAlignment="1">
      <alignment horizontal="right" vertical="top"/>
    </xf>
    <xf numFmtId="169" fontId="16" fillId="0" borderId="4" xfId="3" applyNumberFormat="1" applyFont="1" applyBorder="1" applyAlignment="1">
      <alignment horizontal="right" vertical="top"/>
    </xf>
    <xf numFmtId="171" fontId="16" fillId="0" borderId="0" xfId="1" applyNumberFormat="1" applyFont="1" applyBorder="1" applyAlignment="1">
      <alignment horizontal="right" vertical="top"/>
    </xf>
    <xf numFmtId="0" fontId="22" fillId="0" borderId="0" xfId="3" applyFont="1"/>
    <xf numFmtId="0" fontId="16" fillId="0" borderId="0" xfId="0" applyFont="1"/>
    <xf numFmtId="0" fontId="20" fillId="0" borderId="0" xfId="0" applyFont="1" applyAlignment="1"/>
    <xf numFmtId="0" fontId="20" fillId="0" borderId="5" xfId="0" applyFont="1" applyBorder="1"/>
    <xf numFmtId="0" fontId="20" fillId="0" borderId="6" xfId="0" applyFont="1" applyBorder="1"/>
    <xf numFmtId="0" fontId="22" fillId="6" borderId="17" xfId="0" applyFont="1" applyFill="1" applyBorder="1"/>
    <xf numFmtId="170" fontId="22" fillId="6" borderId="18" xfId="0" applyNumberFormat="1" applyFont="1" applyFill="1" applyBorder="1"/>
    <xf numFmtId="0" fontId="22" fillId="6" borderId="9" xfId="0" applyFont="1" applyFill="1" applyBorder="1"/>
    <xf numFmtId="170" fontId="22" fillId="6" borderId="10" xfId="0" applyNumberFormat="1" applyFont="1" applyFill="1" applyBorder="1"/>
    <xf numFmtId="0" fontId="22" fillId="6" borderId="19" xfId="0" applyFont="1" applyFill="1" applyBorder="1"/>
    <xf numFmtId="170" fontId="22" fillId="6" borderId="20" xfId="0" applyNumberFormat="1" applyFont="1" applyFill="1" applyBorder="1"/>
    <xf numFmtId="0" fontId="22" fillId="0" borderId="17" xfId="0" applyFont="1" applyBorder="1"/>
    <xf numFmtId="170" fontId="22" fillId="0" borderId="18" xfId="0" applyNumberFormat="1" applyFont="1" applyFill="1" applyBorder="1"/>
    <xf numFmtId="0" fontId="22" fillId="0" borderId="9" xfId="0" applyFont="1" applyBorder="1"/>
    <xf numFmtId="170" fontId="22" fillId="0" borderId="10" xfId="0" applyNumberFormat="1" applyFont="1" applyFill="1" applyBorder="1"/>
    <xf numFmtId="0" fontId="22" fillId="0" borderId="19" xfId="0" applyFont="1" applyBorder="1"/>
    <xf numFmtId="170" fontId="22" fillId="0" borderId="20" xfId="0" applyNumberFormat="1" applyFont="1" applyFill="1" applyBorder="1"/>
    <xf numFmtId="0" fontId="22" fillId="6" borderId="7" xfId="0" applyFont="1" applyFill="1" applyBorder="1"/>
    <xf numFmtId="170" fontId="22" fillId="6" borderId="8" xfId="0" applyNumberFormat="1" applyFont="1" applyFill="1" applyBorder="1"/>
    <xf numFmtId="0" fontId="16" fillId="0" borderId="0" xfId="3" applyFont="1" applyBorder="1" applyAlignment="1">
      <alignment horizontal="left" vertical="top" wrapText="1"/>
    </xf>
    <xf numFmtId="0" fontId="11" fillId="0" borderId="0" xfId="0" applyFont="1"/>
    <xf numFmtId="0" fontId="0" fillId="0" borderId="0" xfId="0" applyBorder="1"/>
    <xf numFmtId="0" fontId="16" fillId="0" borderId="2" xfId="3" applyFont="1" applyBorder="1" applyAlignment="1">
      <alignment horizontal="left" vertical="top" wrapText="1"/>
    </xf>
    <xf numFmtId="0" fontId="16" fillId="0" borderId="0" xfId="3" applyFont="1" applyBorder="1" applyAlignment="1">
      <alignment horizontal="left" vertical="top" wrapText="1"/>
    </xf>
    <xf numFmtId="0" fontId="16" fillId="0" borderId="4" xfId="3" applyFont="1" applyBorder="1" applyAlignment="1">
      <alignment horizontal="left" vertical="top" wrapText="1"/>
    </xf>
    <xf numFmtId="0" fontId="16" fillId="0" borderId="2" xfId="3" applyFont="1" applyBorder="1" applyAlignment="1">
      <alignment horizontal="left" vertical="top" wrapText="1"/>
    </xf>
    <xf numFmtId="0" fontId="16" fillId="0" borderId="0" xfId="3" applyFont="1" applyBorder="1" applyAlignment="1">
      <alignment horizontal="left" vertical="top" wrapText="1"/>
    </xf>
    <xf numFmtId="0" fontId="16" fillId="0" borderId="4" xfId="3" applyFont="1" applyBorder="1" applyAlignment="1">
      <alignment horizontal="left" vertical="top" wrapText="1"/>
    </xf>
    <xf numFmtId="0" fontId="23" fillId="0" borderId="0" xfId="0" applyFont="1"/>
    <xf numFmtId="0" fontId="11" fillId="0" borderId="0" xfId="0" applyFont="1" applyFill="1"/>
    <xf numFmtId="168" fontId="16" fillId="0" borderId="0" xfId="3" applyNumberFormat="1" applyFont="1" applyFill="1" applyBorder="1" applyAlignment="1">
      <alignment horizontal="right" vertical="top"/>
    </xf>
    <xf numFmtId="171" fontId="16" fillId="0" borderId="0" xfId="1" applyNumberFormat="1" applyFont="1" applyFill="1" applyBorder="1" applyAlignment="1">
      <alignment horizontal="right" vertical="top"/>
    </xf>
    <xf numFmtId="169" fontId="16" fillId="0" borderId="0" xfId="3" applyNumberFormat="1" applyFont="1" applyFill="1" applyBorder="1" applyAlignment="1">
      <alignment horizontal="right" vertical="top"/>
    </xf>
    <xf numFmtId="166" fontId="19" fillId="0" borderId="0" xfId="7" applyNumberFormat="1" applyFont="1" applyFill="1" applyBorder="1" applyAlignment="1">
      <alignment horizontal="right" vertical="center"/>
    </xf>
    <xf numFmtId="0" fontId="16" fillId="0" borderId="2" xfId="3" applyFont="1" applyBorder="1" applyAlignment="1">
      <alignment horizontal="left" vertical="top" wrapText="1"/>
    </xf>
    <xf numFmtId="0" fontId="16" fillId="0" borderId="0" xfId="3" applyFont="1" applyBorder="1" applyAlignment="1">
      <alignment horizontal="left" vertical="top" wrapText="1"/>
    </xf>
    <xf numFmtId="0" fontId="16" fillId="0" borderId="0" xfId="0" applyFont="1" applyBorder="1" applyAlignment="1">
      <alignment horizontal="left" vertical="top" wrapText="1"/>
    </xf>
    <xf numFmtId="0" fontId="16" fillId="0" borderId="4" xfId="3" applyFont="1" applyBorder="1" applyAlignment="1">
      <alignment horizontal="left" vertical="top" wrapText="1"/>
    </xf>
    <xf numFmtId="1" fontId="16" fillId="0" borderId="0" xfId="3" applyNumberFormat="1" applyFont="1" applyBorder="1" applyAlignment="1">
      <alignment horizontal="right" vertical="top"/>
    </xf>
    <xf numFmtId="0" fontId="16" fillId="0" borderId="0" xfId="3" applyFont="1" applyBorder="1" applyAlignment="1">
      <alignment horizontal="left" vertical="top" wrapText="1"/>
    </xf>
    <xf numFmtId="171" fontId="16" fillId="0" borderId="0" xfId="3" applyNumberFormat="1" applyFont="1" applyBorder="1" applyAlignment="1">
      <alignment horizontal="right" wrapText="1"/>
    </xf>
    <xf numFmtId="0" fontId="16" fillId="0" borderId="23" xfId="3" applyFont="1" applyBorder="1" applyAlignment="1">
      <alignment horizontal="left" vertical="top" wrapText="1"/>
    </xf>
    <xf numFmtId="167" fontId="16" fillId="0" borderId="21" xfId="3" applyNumberFormat="1" applyFont="1" applyBorder="1" applyAlignment="1">
      <alignment horizontal="right" vertical="top"/>
    </xf>
    <xf numFmtId="0" fontId="11" fillId="0" borderId="0" xfId="3" applyFont="1" applyFill="1"/>
    <xf numFmtId="0" fontId="14" fillId="0" borderId="0" xfId="4" applyFont="1" applyFill="1"/>
    <xf numFmtId="0" fontId="16" fillId="0" borderId="24" xfId="3" applyFont="1" applyBorder="1" applyAlignment="1">
      <alignment horizontal="left" vertical="top" wrapText="1"/>
    </xf>
    <xf numFmtId="167" fontId="16" fillId="0" borderId="24" xfId="3" applyNumberFormat="1" applyFont="1" applyBorder="1" applyAlignment="1">
      <alignment horizontal="right" vertical="top"/>
    </xf>
    <xf numFmtId="0" fontId="11" fillId="0" borderId="14" xfId="3" applyFont="1" applyBorder="1" applyAlignment="1">
      <alignment horizontal="center" vertical="center"/>
    </xf>
    <xf numFmtId="166" fontId="16" fillId="0" borderId="24" xfId="3" applyNumberFormat="1" applyFont="1" applyBorder="1" applyAlignment="1">
      <alignment horizontal="right" vertical="top"/>
    </xf>
    <xf numFmtId="0" fontId="11" fillId="0" borderId="0" xfId="3" applyFont="1" applyAlignment="1">
      <alignment horizontal="right"/>
    </xf>
    <xf numFmtId="166" fontId="11" fillId="0" borderId="0" xfId="3" applyNumberFormat="1" applyFont="1" applyAlignment="1">
      <alignment horizontal="right"/>
    </xf>
    <xf numFmtId="0" fontId="11" fillId="0" borderId="14" xfId="3" applyFont="1" applyBorder="1" applyAlignment="1">
      <alignment vertical="center"/>
    </xf>
    <xf numFmtId="171" fontId="16" fillId="0" borderId="21" xfId="1" applyNumberFormat="1" applyFont="1" applyBorder="1" applyAlignment="1">
      <alignment horizontal="right" vertical="top"/>
    </xf>
    <xf numFmtId="0" fontId="20" fillId="0" borderId="0" xfId="3" applyFont="1" applyFill="1" applyBorder="1" applyAlignment="1">
      <alignment vertical="center"/>
    </xf>
    <xf numFmtId="0" fontId="15" fillId="0" borderId="0" xfId="3" applyFont="1" applyFill="1" applyBorder="1" applyAlignment="1">
      <alignment vertical="center" wrapText="1"/>
    </xf>
    <xf numFmtId="0" fontId="0" fillId="0" borderId="0" xfId="0" applyFill="1" applyBorder="1"/>
    <xf numFmtId="0" fontId="16" fillId="0" borderId="0" xfId="3" applyFont="1" applyFill="1" applyBorder="1" applyAlignment="1">
      <alignment vertical="top" wrapText="1"/>
    </xf>
    <xf numFmtId="0" fontId="21" fillId="0" borderId="0" xfId="0" applyFont="1" applyAlignment="1">
      <alignment vertical="top"/>
    </xf>
    <xf numFmtId="0" fontId="16" fillId="0" borderId="4" xfId="0" applyFont="1" applyBorder="1" applyAlignment="1">
      <alignment horizontal="left" vertical="top" wrapText="1"/>
    </xf>
    <xf numFmtId="0" fontId="16" fillId="0" borderId="16" xfId="0" applyFont="1" applyBorder="1" applyAlignment="1">
      <alignment horizontal="left" vertical="top" wrapText="1"/>
    </xf>
    <xf numFmtId="0" fontId="16" fillId="0" borderId="24" xfId="0" applyFont="1" applyBorder="1" applyAlignment="1">
      <alignment horizontal="left" vertical="top" wrapText="1"/>
    </xf>
    <xf numFmtId="0" fontId="21" fillId="0" borderId="0" xfId="0" applyFont="1" applyFill="1"/>
    <xf numFmtId="1" fontId="16" fillId="0" borderId="0" xfId="3" applyNumberFormat="1" applyFont="1" applyFill="1" applyBorder="1" applyAlignment="1">
      <alignment horizontal="right" vertical="top"/>
    </xf>
    <xf numFmtId="169" fontId="16" fillId="0" borderId="4" xfId="3" applyNumberFormat="1" applyFont="1" applyFill="1" applyBorder="1" applyAlignment="1">
      <alignment horizontal="right" vertical="top"/>
    </xf>
    <xf numFmtId="169" fontId="16" fillId="0" borderId="11" xfId="3" applyNumberFormat="1" applyFont="1" applyFill="1" applyBorder="1" applyAlignment="1">
      <alignment horizontal="right" vertical="top"/>
    </xf>
    <xf numFmtId="171" fontId="16" fillId="0" borderId="16" xfId="1" applyNumberFormat="1" applyFont="1" applyBorder="1" applyAlignment="1">
      <alignment horizontal="right" vertical="top"/>
    </xf>
    <xf numFmtId="0" fontId="16" fillId="0" borderId="2" xfId="3" applyFont="1" applyBorder="1" applyAlignment="1">
      <alignment horizontal="left" vertical="top" wrapText="1"/>
    </xf>
    <xf numFmtId="0" fontId="16" fillId="0" borderId="0" xfId="3" applyFont="1" applyBorder="1" applyAlignment="1">
      <alignment horizontal="left" vertical="top" wrapText="1"/>
    </xf>
    <xf numFmtId="0" fontId="16" fillId="0" borderId="2" xfId="3" applyFont="1" applyBorder="1" applyAlignment="1">
      <alignment vertical="top" wrapText="1"/>
    </xf>
    <xf numFmtId="0" fontId="16" fillId="0" borderId="0" xfId="3" applyFont="1" applyBorder="1" applyAlignment="1">
      <alignment vertical="top" wrapText="1"/>
    </xf>
    <xf numFmtId="0" fontId="16" fillId="0" borderId="0" xfId="0" applyFont="1" applyBorder="1" applyAlignment="1">
      <alignment horizontal="left" vertical="top" wrapText="1"/>
    </xf>
    <xf numFmtId="0" fontId="16" fillId="0" borderId="16" xfId="3" applyFont="1" applyBorder="1" applyAlignment="1">
      <alignment horizontal="left" vertical="top" wrapText="1"/>
    </xf>
    <xf numFmtId="0" fontId="16" fillId="0" borderId="4" xfId="3" applyFont="1" applyBorder="1" applyAlignment="1">
      <alignment horizontal="left" vertical="top" wrapText="1"/>
    </xf>
    <xf numFmtId="0" fontId="16" fillId="0" borderId="25" xfId="3" applyFont="1" applyBorder="1" applyAlignment="1">
      <alignment horizontal="left" vertical="top" wrapText="1"/>
    </xf>
    <xf numFmtId="0" fontId="16" fillId="0" borderId="2" xfId="0" applyFont="1" applyBorder="1" applyAlignment="1">
      <alignment horizontal="left" vertical="top" wrapText="1"/>
    </xf>
    <xf numFmtId="0" fontId="16" fillId="0" borderId="0" xfId="3" applyFont="1" applyBorder="1" applyAlignment="1">
      <alignment horizontal="left" vertical="top" wrapText="1"/>
    </xf>
    <xf numFmtId="0" fontId="16" fillId="0" borderId="0" xfId="0" applyFont="1" applyBorder="1" applyAlignment="1">
      <alignment horizontal="left" vertical="top" wrapText="1"/>
    </xf>
    <xf numFmtId="0" fontId="16" fillId="0" borderId="4" xfId="3" applyFont="1" applyBorder="1" applyAlignment="1">
      <alignment horizontal="left" vertical="top" wrapText="1"/>
    </xf>
    <xf numFmtId="168" fontId="16" fillId="0" borderId="2" xfId="3" applyNumberFormat="1" applyFont="1" applyBorder="1" applyAlignment="1">
      <alignment horizontal="right" vertical="top"/>
    </xf>
    <xf numFmtId="165" fontId="16" fillId="0" borderId="25" xfId="3" applyNumberFormat="1" applyFont="1" applyBorder="1" applyAlignment="1">
      <alignment horizontal="right" vertical="top"/>
    </xf>
    <xf numFmtId="166" fontId="19" fillId="0" borderId="0" xfId="8" applyNumberFormat="1" applyFont="1" applyBorder="1" applyAlignment="1">
      <alignment horizontal="right" vertical="center"/>
    </xf>
    <xf numFmtId="171" fontId="16" fillId="0" borderId="23" xfId="1" applyNumberFormat="1" applyFont="1" applyBorder="1" applyAlignment="1">
      <alignment horizontal="right" vertical="top"/>
    </xf>
    <xf numFmtId="165" fontId="16" fillId="0" borderId="0" xfId="0" applyNumberFormat="1" applyFont="1" applyBorder="1" applyAlignment="1">
      <alignment horizontal="right" vertical="top"/>
    </xf>
    <xf numFmtId="0" fontId="16" fillId="0" borderId="27" xfId="0" applyFont="1" applyBorder="1" applyAlignment="1">
      <alignment horizontal="left" vertical="top" wrapText="1"/>
    </xf>
    <xf numFmtId="165" fontId="16" fillId="0" borderId="27" xfId="0" applyNumberFormat="1" applyFont="1" applyBorder="1" applyAlignment="1">
      <alignment horizontal="right" vertical="top"/>
    </xf>
    <xf numFmtId="0" fontId="16" fillId="0" borderId="2" xfId="3" applyFont="1" applyBorder="1" applyAlignment="1">
      <alignment horizontal="left" wrapText="1"/>
    </xf>
    <xf numFmtId="166" fontId="16" fillId="0" borderId="2" xfId="3" applyNumberFormat="1" applyFont="1" applyBorder="1" applyAlignment="1">
      <alignment horizontal="right"/>
    </xf>
    <xf numFmtId="0" fontId="16" fillId="0" borderId="0" xfId="3" applyFont="1" applyBorder="1" applyAlignment="1">
      <alignment horizontal="left" wrapText="1"/>
    </xf>
    <xf numFmtId="166" fontId="16" fillId="0" borderId="0" xfId="3" applyNumberFormat="1" applyFont="1" applyBorder="1" applyAlignment="1">
      <alignment horizontal="right"/>
    </xf>
    <xf numFmtId="0" fontId="16" fillId="0" borderId="4" xfId="3" applyFont="1" applyBorder="1" applyAlignment="1">
      <alignment horizontal="left" wrapText="1"/>
    </xf>
    <xf numFmtId="165" fontId="16" fillId="0" borderId="4" xfId="3" applyNumberFormat="1" applyFont="1" applyBorder="1" applyAlignment="1">
      <alignment horizontal="right"/>
    </xf>
    <xf numFmtId="0" fontId="16" fillId="0" borderId="27" xfId="3" applyFont="1" applyBorder="1" applyAlignment="1">
      <alignment horizontal="right" wrapText="1"/>
    </xf>
    <xf numFmtId="171" fontId="16" fillId="0" borderId="4" xfId="1" applyNumberFormat="1" applyFont="1" applyBorder="1" applyAlignment="1">
      <alignment horizontal="right" vertical="top"/>
    </xf>
    <xf numFmtId="0" fontId="16" fillId="0" borderId="0" xfId="3" applyFont="1" applyBorder="1" applyAlignment="1">
      <alignment horizontal="left" vertical="top" wrapText="1"/>
    </xf>
    <xf numFmtId="0" fontId="16" fillId="0" borderId="0" xfId="3" applyFont="1" applyBorder="1" applyAlignment="1">
      <alignment vertical="top" wrapText="1"/>
    </xf>
    <xf numFmtId="0" fontId="16" fillId="0" borderId="0" xfId="0" applyFont="1" applyBorder="1" applyAlignment="1">
      <alignment horizontal="left" vertical="top" wrapText="1"/>
    </xf>
    <xf numFmtId="0" fontId="16" fillId="0" borderId="16" xfId="3" applyFont="1" applyBorder="1" applyAlignment="1">
      <alignment horizontal="left" vertical="top" wrapText="1"/>
    </xf>
    <xf numFmtId="0" fontId="16" fillId="0" borderId="21" xfId="3" applyFont="1" applyBorder="1" applyAlignment="1">
      <alignment horizontal="left" vertical="top" wrapText="1"/>
    </xf>
    <xf numFmtId="0" fontId="16" fillId="0" borderId="4" xfId="3" applyFont="1" applyBorder="1" applyAlignment="1">
      <alignment horizontal="left" vertical="top" wrapText="1"/>
    </xf>
    <xf numFmtId="0" fontId="16" fillId="0" borderId="23" xfId="3" applyFont="1" applyBorder="1" applyAlignment="1">
      <alignment horizontal="left" vertical="top" wrapText="1"/>
    </xf>
    <xf numFmtId="0" fontId="11" fillId="0" borderId="28" xfId="3" applyFont="1" applyBorder="1" applyAlignment="1">
      <alignment vertical="center"/>
    </xf>
    <xf numFmtId="0" fontId="11" fillId="0" borderId="27" xfId="3" applyFont="1" applyBorder="1" applyAlignment="1">
      <alignment vertical="center"/>
    </xf>
    <xf numFmtId="165" fontId="16" fillId="0" borderId="0" xfId="3" applyNumberFormat="1" applyFont="1" applyBorder="1" applyAlignment="1">
      <alignment horizontal="right" vertical="top"/>
    </xf>
    <xf numFmtId="0" fontId="16" fillId="0" borderId="27" xfId="3" applyFont="1" applyBorder="1" applyAlignment="1">
      <alignment horizontal="left" vertical="top" wrapText="1"/>
    </xf>
    <xf numFmtId="166" fontId="16" fillId="0" borderId="27" xfId="3" applyNumberFormat="1" applyFont="1" applyBorder="1" applyAlignment="1">
      <alignment horizontal="right" vertical="top"/>
    </xf>
    <xf numFmtId="165" fontId="16" fillId="0" borderId="27" xfId="3" applyNumberFormat="1" applyFont="1" applyBorder="1" applyAlignment="1">
      <alignment horizontal="right" vertical="top"/>
    </xf>
    <xf numFmtId="0" fontId="11" fillId="0" borderId="28" xfId="3" applyFont="1" applyBorder="1" applyAlignment="1">
      <alignment vertical="top" wrapText="1"/>
    </xf>
    <xf numFmtId="0" fontId="11" fillId="0" borderId="27" xfId="3" applyFont="1" applyBorder="1" applyAlignment="1">
      <alignment vertical="center" wrapText="1"/>
    </xf>
    <xf numFmtId="0" fontId="16" fillId="0" borderId="31" xfId="3" applyFont="1" applyBorder="1" applyAlignment="1">
      <alignment horizontal="left" vertical="top" wrapText="1"/>
    </xf>
    <xf numFmtId="171" fontId="16" fillId="0" borderId="31" xfId="1" applyNumberFormat="1" applyFont="1" applyBorder="1" applyAlignment="1">
      <alignment horizontal="right" vertical="top"/>
    </xf>
    <xf numFmtId="171" fontId="16" fillId="0" borderId="32" xfId="1" applyNumberFormat="1" applyFont="1" applyBorder="1" applyAlignment="1">
      <alignment horizontal="right" vertical="top"/>
    </xf>
    <xf numFmtId="0" fontId="16" fillId="0" borderId="4" xfId="0" applyFont="1" applyBorder="1" applyAlignment="1">
      <alignment horizontal="left" vertical="top" wrapText="1"/>
    </xf>
    <xf numFmtId="166" fontId="16" fillId="0" borderId="0" xfId="0" applyNumberFormat="1" applyFont="1" applyFill="1" applyBorder="1" applyAlignment="1">
      <alignment horizontal="right" vertical="top"/>
    </xf>
    <xf numFmtId="167" fontId="16" fillId="0" borderId="0" xfId="0" applyNumberFormat="1" applyFont="1" applyFill="1" applyBorder="1" applyAlignment="1">
      <alignment horizontal="right" vertical="top"/>
    </xf>
    <xf numFmtId="167" fontId="16" fillId="0" borderId="4" xfId="0" applyNumberFormat="1" applyFont="1" applyFill="1" applyBorder="1" applyAlignment="1">
      <alignment horizontal="right" vertical="top"/>
    </xf>
    <xf numFmtId="9" fontId="16" fillId="0" borderId="0" xfId="2" applyFont="1" applyFill="1" applyBorder="1" applyAlignment="1">
      <alignment horizontal="right" vertical="top"/>
    </xf>
    <xf numFmtId="0" fontId="16" fillId="0" borderId="31" xfId="0" applyFont="1" applyBorder="1" applyAlignment="1">
      <alignment horizontal="left" vertical="top" wrapText="1"/>
    </xf>
    <xf numFmtId="0" fontId="16" fillId="0" borderId="21" xfId="0" applyFont="1" applyBorder="1" applyAlignment="1">
      <alignment horizontal="left" vertical="top" wrapText="1"/>
    </xf>
    <xf numFmtId="167" fontId="16" fillId="0" borderId="21" xfId="0" applyNumberFormat="1" applyFont="1" applyFill="1" applyBorder="1" applyAlignment="1">
      <alignment horizontal="right" vertical="top"/>
    </xf>
    <xf numFmtId="166" fontId="16" fillId="0" borderId="1" xfId="3" applyNumberFormat="1" applyFont="1" applyFill="1" applyBorder="1" applyAlignment="1">
      <alignment horizontal="right" vertical="top"/>
    </xf>
    <xf numFmtId="0" fontId="0" fillId="0" borderId="0" xfId="0" applyFill="1"/>
    <xf numFmtId="0" fontId="16" fillId="0" borderId="0" xfId="3" applyFont="1" applyBorder="1" applyAlignment="1">
      <alignment horizontal="left" vertical="top" wrapText="1"/>
    </xf>
    <xf numFmtId="0" fontId="16" fillId="0" borderId="1" xfId="3" applyFont="1" applyBorder="1" applyAlignment="1">
      <alignment horizontal="left" vertical="top" wrapText="1"/>
    </xf>
    <xf numFmtId="0" fontId="16" fillId="0" borderId="35" xfId="0" applyFont="1" applyBorder="1" applyAlignment="1">
      <alignment horizontal="left" vertical="top" wrapText="1"/>
    </xf>
    <xf numFmtId="171" fontId="16" fillId="0" borderId="35" xfId="1" applyNumberFormat="1" applyFont="1" applyBorder="1" applyAlignment="1">
      <alignment horizontal="right" vertical="top"/>
    </xf>
    <xf numFmtId="171" fontId="16" fillId="0" borderId="38" xfId="1" applyNumberFormat="1" applyFont="1" applyBorder="1" applyAlignment="1">
      <alignment horizontal="right" vertical="top"/>
    </xf>
    <xf numFmtId="171" fontId="16" fillId="0" borderId="39" xfId="1" applyNumberFormat="1" applyFont="1" applyBorder="1" applyAlignment="1">
      <alignment horizontal="right" vertical="top"/>
    </xf>
    <xf numFmtId="167" fontId="16" fillId="0" borderId="39" xfId="0" applyNumberFormat="1" applyFont="1" applyFill="1" applyBorder="1" applyAlignment="1">
      <alignment horizontal="right" vertical="top"/>
    </xf>
    <xf numFmtId="171" fontId="16" fillId="0" borderId="40" xfId="1" applyNumberFormat="1" applyFont="1" applyBorder="1" applyAlignment="1">
      <alignment horizontal="right" vertical="top"/>
    </xf>
    <xf numFmtId="167" fontId="16" fillId="0" borderId="41" xfId="0" applyNumberFormat="1" applyFont="1" applyFill="1" applyBorder="1" applyAlignment="1">
      <alignment horizontal="right" vertical="top"/>
    </xf>
    <xf numFmtId="171" fontId="16" fillId="0" borderId="44" xfId="1" applyNumberFormat="1" applyFont="1" applyBorder="1" applyAlignment="1">
      <alignment horizontal="right" vertical="top"/>
    </xf>
    <xf numFmtId="171" fontId="16" fillId="0" borderId="45" xfId="1" applyNumberFormat="1" applyFont="1" applyBorder="1" applyAlignment="1">
      <alignment horizontal="right" vertical="top"/>
    </xf>
    <xf numFmtId="9" fontId="16" fillId="0" borderId="45" xfId="2" applyFont="1" applyFill="1" applyBorder="1" applyAlignment="1">
      <alignment horizontal="right" vertical="top"/>
    </xf>
    <xf numFmtId="171" fontId="16" fillId="0" borderId="46" xfId="1" applyNumberFormat="1" applyFont="1" applyBorder="1" applyAlignment="1">
      <alignment horizontal="right" vertical="top"/>
    </xf>
    <xf numFmtId="167" fontId="16" fillId="0" borderId="47" xfId="0" applyNumberFormat="1" applyFont="1" applyFill="1" applyBorder="1" applyAlignment="1">
      <alignment horizontal="right" vertical="top"/>
    </xf>
    <xf numFmtId="169" fontId="16" fillId="0" borderId="34" xfId="9" applyNumberFormat="1" applyFont="1" applyBorder="1" applyAlignment="1">
      <alignment horizontal="right" vertical="center"/>
    </xf>
    <xf numFmtId="168" fontId="16" fillId="0" borderId="28" xfId="3" applyNumberFormat="1" applyFont="1" applyBorder="1" applyAlignment="1">
      <alignment horizontal="right" vertical="top"/>
    </xf>
    <xf numFmtId="9" fontId="16" fillId="0" borderId="0" xfId="2" applyFont="1" applyBorder="1" applyAlignment="1">
      <alignment horizontal="right" vertical="top"/>
    </xf>
    <xf numFmtId="0" fontId="22" fillId="0" borderId="21" xfId="3" applyFont="1" applyBorder="1" applyAlignment="1">
      <alignment vertical="center"/>
    </xf>
    <xf numFmtId="9" fontId="16" fillId="0" borderId="21" xfId="2" applyFont="1" applyBorder="1" applyAlignment="1">
      <alignment horizontal="right" vertical="top"/>
    </xf>
    <xf numFmtId="0" fontId="0" fillId="0" borderId="28" xfId="0" applyBorder="1"/>
    <xf numFmtId="0" fontId="16" fillId="0" borderId="28" xfId="3" applyFont="1" applyBorder="1" applyAlignment="1">
      <alignment vertical="top" wrapText="1"/>
    </xf>
    <xf numFmtId="0" fontId="0" fillId="0" borderId="51" xfId="0" applyBorder="1"/>
    <xf numFmtId="0" fontId="16" fillId="0" borderId="51" xfId="3" applyFont="1" applyBorder="1" applyAlignment="1">
      <alignment vertical="top" wrapText="1"/>
    </xf>
    <xf numFmtId="169" fontId="16" fillId="0" borderId="51" xfId="3" applyNumberFormat="1" applyFont="1" applyBorder="1" applyAlignment="1">
      <alignment horizontal="right" vertical="top"/>
    </xf>
    <xf numFmtId="0" fontId="16" fillId="0" borderId="28" xfId="3" applyFont="1" applyBorder="1" applyAlignment="1">
      <alignment horizontal="right" wrapText="1"/>
    </xf>
    <xf numFmtId="0" fontId="16" fillId="0" borderId="53" xfId="3" applyFont="1" applyBorder="1" applyAlignment="1">
      <alignment horizontal="left" vertical="top" wrapText="1"/>
    </xf>
    <xf numFmtId="0" fontId="16" fillId="0" borderId="28" xfId="3" applyFont="1" applyBorder="1" applyAlignment="1">
      <alignment horizontal="left" vertical="top" wrapText="1"/>
    </xf>
    <xf numFmtId="165" fontId="16" fillId="0" borderId="28" xfId="3" applyNumberFormat="1" applyFont="1" applyBorder="1" applyAlignment="1">
      <alignment horizontal="right" vertical="top"/>
    </xf>
    <xf numFmtId="166" fontId="16" fillId="0" borderId="28" xfId="3" applyNumberFormat="1" applyFont="1" applyBorder="1" applyAlignment="1">
      <alignment horizontal="right" vertical="top"/>
    </xf>
    <xf numFmtId="165" fontId="16" fillId="0" borderId="53" xfId="3" applyNumberFormat="1" applyFont="1" applyBorder="1" applyAlignment="1">
      <alignment horizontal="right" vertical="top"/>
    </xf>
    <xf numFmtId="166" fontId="16" fillId="0" borderId="53" xfId="3" applyNumberFormat="1" applyFont="1" applyBorder="1" applyAlignment="1">
      <alignment horizontal="right" vertical="top"/>
    </xf>
    <xf numFmtId="172" fontId="16" fillId="0" borderId="53" xfId="3" applyNumberFormat="1" applyFont="1" applyBorder="1" applyAlignment="1">
      <alignment horizontal="right" vertical="top"/>
    </xf>
    <xf numFmtId="168" fontId="27" fillId="0" borderId="0" xfId="0" applyNumberFormat="1" applyFont="1" applyBorder="1" applyAlignment="1">
      <alignment horizontal="right" vertical="top"/>
    </xf>
    <xf numFmtId="169" fontId="28" fillId="0" borderId="4" xfId="3" applyNumberFormat="1" applyFont="1" applyBorder="1" applyAlignment="1">
      <alignment horizontal="right" vertical="top"/>
    </xf>
    <xf numFmtId="169" fontId="28" fillId="0" borderId="0" xfId="3" applyNumberFormat="1" applyFont="1" applyBorder="1" applyAlignment="1">
      <alignment horizontal="right" vertical="top"/>
    </xf>
    <xf numFmtId="10" fontId="0" fillId="0" borderId="0" xfId="0" applyNumberFormat="1"/>
    <xf numFmtId="171" fontId="28" fillId="0" borderId="0" xfId="1" applyNumberFormat="1" applyFont="1" applyBorder="1" applyAlignment="1">
      <alignment horizontal="right" vertical="top"/>
    </xf>
    <xf numFmtId="167" fontId="28" fillId="0" borderId="4" xfId="3" applyNumberFormat="1" applyFont="1" applyBorder="1" applyAlignment="1">
      <alignment horizontal="right" vertical="top"/>
    </xf>
    <xf numFmtId="171" fontId="29" fillId="0" borderId="0" xfId="1" applyNumberFormat="1" applyFont="1" applyBorder="1" applyAlignment="1">
      <alignment horizontal="right" vertical="top"/>
    </xf>
    <xf numFmtId="167" fontId="29" fillId="0" borderId="0" xfId="3" applyNumberFormat="1" applyFont="1" applyBorder="1" applyAlignment="1">
      <alignment horizontal="right" vertical="top"/>
    </xf>
    <xf numFmtId="167" fontId="29" fillId="0" borderId="4" xfId="3" applyNumberFormat="1" applyFont="1" applyBorder="1" applyAlignment="1">
      <alignment horizontal="right" vertical="top"/>
    </xf>
    <xf numFmtId="171" fontId="28" fillId="0" borderId="0" xfId="1" applyNumberFormat="1" applyFont="1" applyFill="1" applyBorder="1" applyAlignment="1">
      <alignment horizontal="right" vertical="top"/>
    </xf>
    <xf numFmtId="167" fontId="28" fillId="0" borderId="0" xfId="3" applyNumberFormat="1" applyFont="1" applyFill="1" applyBorder="1" applyAlignment="1">
      <alignment horizontal="right" vertical="top"/>
    </xf>
    <xf numFmtId="167" fontId="28" fillId="0" borderId="0" xfId="3" applyNumberFormat="1" applyFont="1" applyBorder="1" applyAlignment="1">
      <alignment horizontal="right" vertical="top"/>
    </xf>
    <xf numFmtId="171" fontId="30" fillId="0" borderId="0" xfId="1" applyNumberFormat="1" applyFont="1" applyBorder="1" applyAlignment="1">
      <alignment horizontal="right" vertical="top"/>
    </xf>
    <xf numFmtId="167" fontId="30" fillId="0" borderId="0" xfId="3" applyNumberFormat="1" applyFont="1" applyBorder="1" applyAlignment="1">
      <alignment horizontal="right" vertical="top"/>
    </xf>
    <xf numFmtId="167" fontId="30" fillId="0" borderId="4" xfId="3" applyNumberFormat="1" applyFont="1" applyBorder="1" applyAlignment="1">
      <alignment horizontal="right" vertical="top"/>
    </xf>
    <xf numFmtId="171" fontId="22" fillId="0" borderId="0" xfId="1" applyNumberFormat="1" applyFont="1" applyBorder="1" applyAlignment="1">
      <alignment horizontal="right" vertical="top"/>
    </xf>
    <xf numFmtId="167" fontId="22" fillId="0" borderId="0" xfId="3" applyNumberFormat="1" applyFont="1" applyBorder="1" applyAlignment="1">
      <alignment horizontal="right" vertical="top"/>
    </xf>
    <xf numFmtId="167" fontId="22" fillId="0" borderId="4" xfId="3" applyNumberFormat="1" applyFont="1" applyBorder="1" applyAlignment="1">
      <alignment horizontal="right" vertical="top"/>
    </xf>
    <xf numFmtId="171" fontId="31" fillId="0" borderId="0" xfId="1" applyNumberFormat="1" applyFont="1" applyBorder="1" applyAlignment="1">
      <alignment horizontal="right" vertical="top"/>
    </xf>
    <xf numFmtId="167" fontId="31" fillId="0" borderId="0" xfId="3" applyNumberFormat="1" applyFont="1" applyBorder="1" applyAlignment="1">
      <alignment horizontal="right" vertical="top"/>
    </xf>
    <xf numFmtId="167" fontId="31" fillId="0" borderId="4" xfId="3" applyNumberFormat="1" applyFont="1" applyBorder="1" applyAlignment="1">
      <alignment horizontal="right" vertical="top"/>
    </xf>
    <xf numFmtId="1" fontId="28" fillId="0" borderId="0" xfId="3" applyNumberFormat="1" applyFont="1" applyBorder="1" applyAlignment="1">
      <alignment horizontal="right" vertical="top"/>
    </xf>
    <xf numFmtId="166" fontId="28" fillId="0" borderId="0" xfId="7" applyNumberFormat="1" applyFont="1" applyBorder="1" applyAlignment="1">
      <alignment horizontal="right" vertical="center"/>
    </xf>
    <xf numFmtId="169" fontId="28" fillId="0" borderId="0" xfId="3" applyNumberFormat="1" applyFont="1" applyFill="1" applyBorder="1" applyAlignment="1">
      <alignment horizontal="right" vertical="top"/>
    </xf>
    <xf numFmtId="166" fontId="28" fillId="0" borderId="0" xfId="3" applyNumberFormat="1" applyFont="1" applyBorder="1" applyAlignment="1">
      <alignment horizontal="right" vertical="top"/>
    </xf>
    <xf numFmtId="165" fontId="31" fillId="0" borderId="0" xfId="3" applyNumberFormat="1" applyFont="1" applyBorder="1" applyAlignment="1">
      <alignment horizontal="right" vertical="top"/>
    </xf>
    <xf numFmtId="166" fontId="31" fillId="0" borderId="0" xfId="3" applyNumberFormat="1" applyFont="1" applyBorder="1" applyAlignment="1">
      <alignment horizontal="right" vertical="top"/>
    </xf>
    <xf numFmtId="171" fontId="28" fillId="0" borderId="40" xfId="1" applyNumberFormat="1" applyFont="1" applyBorder="1" applyAlignment="1">
      <alignment horizontal="right" vertical="top"/>
    </xf>
    <xf numFmtId="171" fontId="28" fillId="0" borderId="39" xfId="1" applyNumberFormat="1" applyFont="1" applyBorder="1" applyAlignment="1">
      <alignment horizontal="right" vertical="top"/>
    </xf>
    <xf numFmtId="167" fontId="28" fillId="0" borderId="39" xfId="0" applyNumberFormat="1" applyFont="1" applyFill="1" applyBorder="1" applyAlignment="1">
      <alignment horizontal="right" vertical="top"/>
    </xf>
    <xf numFmtId="167" fontId="28" fillId="0" borderId="41" xfId="0" applyNumberFormat="1" applyFont="1" applyFill="1" applyBorder="1" applyAlignment="1">
      <alignment horizontal="right" vertical="top"/>
    </xf>
    <xf numFmtId="171" fontId="28" fillId="0" borderId="31" xfId="1" applyNumberFormat="1" applyFont="1" applyBorder="1" applyAlignment="1">
      <alignment horizontal="right" vertical="top"/>
    </xf>
    <xf numFmtId="167" fontId="28" fillId="0" borderId="0" xfId="0" applyNumberFormat="1" applyFont="1" applyFill="1" applyBorder="1" applyAlignment="1">
      <alignment horizontal="right" vertical="top"/>
    </xf>
    <xf numFmtId="167" fontId="28" fillId="0" borderId="4" xfId="0" applyNumberFormat="1" applyFont="1" applyFill="1" applyBorder="1" applyAlignment="1">
      <alignment horizontal="right" vertical="top"/>
    </xf>
    <xf numFmtId="1" fontId="28" fillId="0" borderId="0" xfId="3" applyNumberFormat="1" applyFont="1" applyFill="1" applyBorder="1" applyAlignment="1">
      <alignment horizontal="right" vertical="top"/>
    </xf>
    <xf numFmtId="169" fontId="28" fillId="0" borderId="4" xfId="3" applyNumberFormat="1" applyFont="1" applyFill="1" applyBorder="1" applyAlignment="1">
      <alignment horizontal="right" vertical="top"/>
    </xf>
    <xf numFmtId="173" fontId="21" fillId="0" borderId="0" xfId="0" applyNumberFormat="1" applyFont="1"/>
    <xf numFmtId="0" fontId="16" fillId="0" borderId="0" xfId="3" applyFont="1" applyBorder="1" applyAlignment="1">
      <alignment horizontal="left" vertical="top" wrapText="1"/>
    </xf>
    <xf numFmtId="0" fontId="11" fillId="0" borderId="0" xfId="3" applyFont="1" applyBorder="1" applyAlignment="1">
      <alignment horizontal="center" vertical="center"/>
    </xf>
    <xf numFmtId="0" fontId="32" fillId="0" borderId="0" xfId="0" applyFont="1" applyFill="1" applyProtection="1"/>
    <xf numFmtId="0" fontId="0" fillId="0" borderId="0" xfId="0" applyFill="1" applyProtection="1"/>
    <xf numFmtId="0" fontId="0" fillId="0" borderId="0" xfId="0" applyFill="1" applyAlignment="1" applyProtection="1">
      <alignment wrapText="1"/>
    </xf>
    <xf numFmtId="0" fontId="0" fillId="0" borderId="0" xfId="0" applyFill="1" applyBorder="1" applyProtection="1"/>
    <xf numFmtId="0" fontId="16" fillId="0" borderId="0" xfId="3" applyFont="1" applyBorder="1" applyAlignment="1">
      <alignment horizontal="left" vertical="top" wrapText="1"/>
    </xf>
    <xf numFmtId="0" fontId="16" fillId="0" borderId="2" xfId="3" applyFont="1" applyBorder="1" applyAlignment="1">
      <alignment horizontal="left" vertical="top" wrapText="1"/>
    </xf>
    <xf numFmtId="0" fontId="16" fillId="0" borderId="16" xfId="3" applyFont="1" applyBorder="1" applyAlignment="1">
      <alignment horizontal="left" vertical="top" wrapText="1"/>
    </xf>
    <xf numFmtId="0" fontId="16" fillId="0" borderId="21" xfId="3" applyFont="1" applyBorder="1" applyAlignment="1">
      <alignment horizontal="left" vertical="top" wrapText="1"/>
    </xf>
    <xf numFmtId="0" fontId="16" fillId="0" borderId="4" xfId="3" applyFont="1" applyBorder="1" applyAlignment="1">
      <alignment horizontal="left" vertical="top" wrapText="1"/>
    </xf>
    <xf numFmtId="171" fontId="0" fillId="0" borderId="0" xfId="0" applyNumberFormat="1"/>
    <xf numFmtId="1" fontId="0" fillId="0" borderId="0" xfId="0" applyNumberFormat="1"/>
    <xf numFmtId="171" fontId="22" fillId="0" borderId="16" xfId="1" applyNumberFormat="1" applyFont="1" applyBorder="1" applyAlignment="1">
      <alignment horizontal="right" vertical="top"/>
    </xf>
    <xf numFmtId="0" fontId="16" fillId="0" borderId="0" xfId="3" applyFont="1" applyBorder="1" applyAlignment="1">
      <alignment horizontal="left" vertical="top" wrapText="1"/>
    </xf>
    <xf numFmtId="0" fontId="16" fillId="0" borderId="2" xfId="3" applyFont="1" applyBorder="1" applyAlignment="1">
      <alignment horizontal="left" vertical="top" wrapText="1"/>
    </xf>
    <xf numFmtId="0" fontId="16" fillId="0" borderId="16" xfId="3" applyFont="1" applyBorder="1" applyAlignment="1">
      <alignment horizontal="left" vertical="top" wrapText="1"/>
    </xf>
    <xf numFmtId="0" fontId="16" fillId="0" borderId="21" xfId="3" applyFont="1" applyBorder="1" applyAlignment="1">
      <alignment horizontal="left" vertical="top" wrapText="1"/>
    </xf>
    <xf numFmtId="0" fontId="16" fillId="0" borderId="0" xfId="3" applyFont="1" applyBorder="1" applyAlignment="1">
      <alignment horizontal="left" vertical="top" wrapText="1"/>
    </xf>
    <xf numFmtId="0" fontId="16" fillId="0" borderId="56" xfId="3" applyFont="1" applyBorder="1" applyAlignment="1">
      <alignment horizontal="left" wrapText="1"/>
    </xf>
    <xf numFmtId="171" fontId="16" fillId="0" borderId="56" xfId="1" applyNumberFormat="1" applyFont="1" applyBorder="1" applyAlignment="1">
      <alignment horizontal="right" vertical="top"/>
    </xf>
    <xf numFmtId="0" fontId="16" fillId="0" borderId="53" xfId="3" applyFont="1" applyBorder="1" applyAlignment="1">
      <alignment horizontal="left" wrapText="1"/>
    </xf>
    <xf numFmtId="165" fontId="16" fillId="0" borderId="53" xfId="3" applyNumberFormat="1" applyFont="1" applyBorder="1" applyAlignment="1">
      <alignment horizontal="right"/>
    </xf>
    <xf numFmtId="167" fontId="16" fillId="0" borderId="53" xfId="3" applyNumberFormat="1" applyFont="1" applyBorder="1" applyAlignment="1">
      <alignment horizontal="right" vertical="top"/>
    </xf>
    <xf numFmtId="0" fontId="16" fillId="0" borderId="50" xfId="3" applyFont="1" applyBorder="1" applyAlignment="1">
      <alignment horizontal="left" wrapText="1"/>
    </xf>
    <xf numFmtId="167" fontId="16" fillId="0" borderId="50" xfId="3" applyNumberFormat="1" applyFont="1" applyBorder="1" applyAlignment="1">
      <alignment horizontal="right" vertical="top"/>
    </xf>
    <xf numFmtId="9" fontId="0" fillId="0" borderId="0" xfId="2" applyFont="1"/>
    <xf numFmtId="171" fontId="30" fillId="0" borderId="23" xfId="1" applyNumberFormat="1" applyFont="1" applyBorder="1" applyAlignment="1">
      <alignment horizontal="right" vertical="top"/>
    </xf>
    <xf numFmtId="171" fontId="29" fillId="0" borderId="23" xfId="1" applyNumberFormat="1" applyFont="1" applyBorder="1" applyAlignment="1">
      <alignment horizontal="right" vertical="top"/>
    </xf>
    <xf numFmtId="166" fontId="22" fillId="0" borderId="2" xfId="3" applyNumberFormat="1" applyFont="1" applyBorder="1" applyAlignment="1">
      <alignment horizontal="right"/>
    </xf>
    <xf numFmtId="166" fontId="22" fillId="0" borderId="0" xfId="3" applyNumberFormat="1" applyFont="1" applyBorder="1" applyAlignment="1">
      <alignment horizontal="right"/>
    </xf>
    <xf numFmtId="165" fontId="22" fillId="0" borderId="4" xfId="3" applyNumberFormat="1" applyFont="1" applyBorder="1" applyAlignment="1">
      <alignment horizontal="right"/>
    </xf>
    <xf numFmtId="9" fontId="22" fillId="0" borderId="0" xfId="2" applyFont="1" applyBorder="1" applyAlignment="1">
      <alignment horizontal="right" vertical="top"/>
    </xf>
    <xf numFmtId="10" fontId="22" fillId="0" borderId="0" xfId="2" applyNumberFormat="1" applyFont="1" applyBorder="1" applyAlignment="1">
      <alignment horizontal="right" vertical="top"/>
    </xf>
    <xf numFmtId="171" fontId="29" fillId="0" borderId="16" xfId="1" applyNumberFormat="1" applyFont="1" applyBorder="1" applyAlignment="1">
      <alignment horizontal="right" vertical="top"/>
    </xf>
    <xf numFmtId="10" fontId="29" fillId="0" borderId="0" xfId="2" applyNumberFormat="1" applyFont="1" applyBorder="1" applyAlignment="1">
      <alignment horizontal="right" vertical="top"/>
    </xf>
    <xf numFmtId="167" fontId="16" fillId="0" borderId="0" xfId="3" applyNumberFormat="1" applyFont="1" applyBorder="1" applyAlignment="1">
      <alignment horizontal="left" wrapText="1"/>
    </xf>
    <xf numFmtId="171" fontId="16" fillId="0" borderId="0" xfId="1" applyNumberFormat="1" applyFont="1" applyBorder="1" applyAlignment="1">
      <alignment horizontal="left" vertical="top"/>
    </xf>
    <xf numFmtId="0" fontId="33" fillId="0" borderId="21" xfId="0" applyFont="1" applyBorder="1"/>
    <xf numFmtId="0" fontId="33" fillId="0" borderId="21" xfId="0" applyFont="1" applyFill="1" applyBorder="1"/>
    <xf numFmtId="0" fontId="33" fillId="0" borderId="4" xfId="0" applyFont="1" applyBorder="1"/>
    <xf numFmtId="0" fontId="33" fillId="0" borderId="4" xfId="0" applyFont="1" applyFill="1" applyBorder="1"/>
    <xf numFmtId="2" fontId="33" fillId="0" borderId="4" xfId="0" applyNumberFormat="1" applyFont="1" applyFill="1" applyBorder="1"/>
    <xf numFmtId="0" fontId="33" fillId="0" borderId="34" xfId="0" applyFont="1" applyBorder="1"/>
    <xf numFmtId="0" fontId="33" fillId="0" borderId="34" xfId="0" applyFont="1" applyFill="1" applyBorder="1"/>
    <xf numFmtId="2" fontId="33" fillId="0" borderId="0" xfId="0" applyNumberFormat="1" applyFont="1"/>
    <xf numFmtId="0" fontId="33" fillId="0" borderId="0" xfId="0" applyFont="1"/>
    <xf numFmtId="2" fontId="33" fillId="0" borderId="0" xfId="0" applyNumberFormat="1" applyFont="1" applyBorder="1"/>
    <xf numFmtId="0" fontId="33" fillId="0" borderId="0" xfId="0" applyFont="1" applyFill="1" applyBorder="1"/>
    <xf numFmtId="0" fontId="33" fillId="0" borderId="0" xfId="0" applyFont="1" applyBorder="1"/>
    <xf numFmtId="49" fontId="34" fillId="0" borderId="0" xfId="0" applyNumberFormat="1" applyFont="1"/>
    <xf numFmtId="49" fontId="23" fillId="0" borderId="0" xfId="0" applyNumberFormat="1" applyFont="1"/>
    <xf numFmtId="0" fontId="33" fillId="0" borderId="55" xfId="0" applyFont="1" applyFill="1" applyBorder="1" applyProtection="1"/>
    <xf numFmtId="0" fontId="33" fillId="0" borderId="0" xfId="0" applyFont="1" applyFill="1" applyProtection="1"/>
    <xf numFmtId="0" fontId="33" fillId="0" borderId="54" xfId="0" applyFont="1" applyFill="1" applyBorder="1" applyProtection="1"/>
    <xf numFmtId="0" fontId="35" fillId="0" borderId="0" xfId="0" applyFont="1" applyFill="1" applyProtection="1"/>
    <xf numFmtId="0" fontId="35" fillId="0" borderId="54" xfId="0" applyFont="1" applyFill="1" applyBorder="1" applyProtection="1"/>
    <xf numFmtId="0" fontId="35" fillId="0" borderId="55" xfId="0" applyFont="1" applyFill="1" applyBorder="1" applyProtection="1"/>
    <xf numFmtId="0" fontId="33" fillId="0" borderId="58" xfId="0" applyFont="1" applyBorder="1"/>
    <xf numFmtId="175" fontId="33" fillId="0" borderId="0" xfId="0" applyNumberFormat="1" applyFont="1" applyFill="1"/>
    <xf numFmtId="3" fontId="33" fillId="0" borderId="0" xfId="0" applyNumberFormat="1" applyFont="1" applyFill="1"/>
    <xf numFmtId="3" fontId="36" fillId="0" borderId="0" xfId="0" applyNumberFormat="1" applyFont="1" applyFill="1"/>
    <xf numFmtId="0" fontId="33" fillId="0" borderId="0" xfId="0" applyFont="1" applyFill="1"/>
    <xf numFmtId="174" fontId="33" fillId="0" borderId="0" xfId="0" applyNumberFormat="1" applyFont="1" applyFill="1"/>
    <xf numFmtId="2" fontId="33" fillId="0" borderId="0" xfId="0" applyNumberFormat="1" applyFont="1" applyFill="1"/>
    <xf numFmtId="176" fontId="33" fillId="0" borderId="0" xfId="2" applyNumberFormat="1" applyFont="1" applyFill="1"/>
    <xf numFmtId="0" fontId="35" fillId="0" borderId="59" xfId="0" applyFont="1" applyFill="1" applyBorder="1" applyProtection="1"/>
    <xf numFmtId="1" fontId="33" fillId="0" borderId="59" xfId="0" applyNumberFormat="1" applyFont="1" applyFill="1" applyBorder="1" applyAlignment="1">
      <alignment vertical="center" wrapText="1"/>
    </xf>
    <xf numFmtId="1" fontId="33" fillId="0" borderId="60" xfId="0" applyNumberFormat="1" applyFont="1" applyFill="1" applyBorder="1" applyAlignment="1">
      <alignment vertical="center" wrapText="1"/>
    </xf>
    <xf numFmtId="1" fontId="33" fillId="0" borderId="0" xfId="0" applyNumberFormat="1" applyFont="1" applyFill="1" applyBorder="1" applyAlignment="1">
      <alignment vertical="center" wrapText="1"/>
    </xf>
    <xf numFmtId="1" fontId="33" fillId="0" borderId="61" xfId="0" applyNumberFormat="1" applyFont="1" applyFill="1" applyBorder="1" applyAlignment="1">
      <alignment vertical="center" wrapText="1"/>
    </xf>
    <xf numFmtId="0" fontId="35" fillId="0" borderId="0" xfId="0" applyFont="1" applyFill="1" applyBorder="1" applyProtection="1"/>
    <xf numFmtId="1" fontId="33" fillId="0" borderId="0" xfId="0" applyNumberFormat="1" applyFont="1" applyFill="1" applyBorder="1" applyAlignment="1">
      <alignment vertical="center"/>
    </xf>
    <xf numFmtId="1" fontId="33" fillId="0" borderId="57" xfId="0" applyNumberFormat="1" applyFont="1" applyFill="1" applyBorder="1" applyAlignment="1">
      <alignment vertical="center" wrapText="1"/>
    </xf>
    <xf numFmtId="1" fontId="33" fillId="0" borderId="62" xfId="0" applyNumberFormat="1" applyFont="1" applyFill="1" applyBorder="1" applyAlignment="1">
      <alignment vertical="center" wrapText="1"/>
    </xf>
    <xf numFmtId="10" fontId="33" fillId="0" borderId="59" xfId="2" applyNumberFormat="1" applyFont="1" applyFill="1" applyBorder="1" applyAlignment="1">
      <alignment vertical="center" wrapText="1"/>
    </xf>
    <xf numFmtId="0" fontId="35" fillId="0" borderId="57" xfId="0" applyFont="1" applyFill="1" applyBorder="1" applyProtection="1"/>
    <xf numFmtId="10" fontId="33" fillId="0" borderId="57" xfId="2" applyNumberFormat="1" applyFont="1" applyFill="1" applyBorder="1" applyAlignment="1">
      <alignment vertical="center" wrapText="1"/>
    </xf>
    <xf numFmtId="10" fontId="33" fillId="0" borderId="0" xfId="2" applyNumberFormat="1" applyFont="1" applyFill="1" applyProtection="1"/>
    <xf numFmtId="10" fontId="33" fillId="0" borderId="54" xfId="2" applyNumberFormat="1" applyFont="1" applyFill="1" applyBorder="1" applyProtection="1"/>
    <xf numFmtId="0" fontId="33" fillId="0" borderId="31" xfId="0" applyFont="1" applyBorder="1"/>
    <xf numFmtId="0" fontId="33" fillId="0" borderId="57" xfId="0" applyFont="1" applyBorder="1"/>
    <xf numFmtId="0" fontId="0" fillId="7" borderId="0" xfId="0" applyFill="1" applyProtection="1"/>
    <xf numFmtId="0" fontId="33" fillId="0" borderId="63" xfId="0" applyFont="1" applyFill="1" applyBorder="1" applyProtection="1"/>
    <xf numFmtId="0" fontId="33" fillId="0" borderId="58" xfId="0" applyFont="1" applyFill="1" applyBorder="1"/>
    <xf numFmtId="0" fontId="34" fillId="0" borderId="0" xfId="0" applyFont="1"/>
    <xf numFmtId="0" fontId="28" fillId="0" borderId="0" xfId="0" applyFont="1"/>
    <xf numFmtId="0" fontId="29" fillId="0" borderId="0" xfId="0" applyFont="1"/>
    <xf numFmtId="0" fontId="28" fillId="0" borderId="0" xfId="3" applyFont="1"/>
    <xf numFmtId="0" fontId="16" fillId="0" borderId="0" xfId="3" applyFont="1" applyBorder="1" applyAlignment="1">
      <alignment vertical="center"/>
    </xf>
    <xf numFmtId="49" fontId="28" fillId="0" borderId="0" xfId="0" applyNumberFormat="1" applyFont="1"/>
    <xf numFmtId="49" fontId="29" fillId="0" borderId="0" xfId="0" applyNumberFormat="1" applyFont="1"/>
    <xf numFmtId="0" fontId="16" fillId="0" borderId="0" xfId="3" applyFont="1" applyBorder="1" applyAlignment="1">
      <alignment horizontal="left" vertical="top" wrapText="1"/>
    </xf>
    <xf numFmtId="0" fontId="16" fillId="0" borderId="2" xfId="3" applyFont="1" applyBorder="1" applyAlignment="1">
      <alignment horizontal="left" vertical="top" wrapText="1"/>
    </xf>
    <xf numFmtId="0" fontId="16" fillId="0" borderId="0" xfId="3" applyFont="1" applyBorder="1" applyAlignment="1">
      <alignment vertical="top" wrapText="1"/>
    </xf>
    <xf numFmtId="0" fontId="16" fillId="0" borderId="31" xfId="3" applyFont="1" applyBorder="1" applyAlignment="1">
      <alignment horizontal="left" vertical="top" wrapText="1"/>
    </xf>
    <xf numFmtId="0" fontId="16" fillId="0" borderId="16" xfId="3" applyFont="1" applyBorder="1" applyAlignment="1">
      <alignment horizontal="left" vertical="top" wrapText="1"/>
    </xf>
    <xf numFmtId="0" fontId="16" fillId="0" borderId="4" xfId="3" applyFont="1" applyBorder="1" applyAlignment="1">
      <alignment horizontal="left" vertical="top" wrapText="1"/>
    </xf>
    <xf numFmtId="0" fontId="16" fillId="0" borderId="24" xfId="3" applyFont="1" applyBorder="1" applyAlignment="1">
      <alignment horizontal="left" vertical="top" wrapText="1"/>
    </xf>
    <xf numFmtId="0" fontId="16" fillId="0" borderId="53" xfId="3" applyFont="1" applyBorder="1" applyAlignment="1">
      <alignment horizontal="left" vertical="top" wrapText="1"/>
    </xf>
    <xf numFmtId="0" fontId="11" fillId="0" borderId="66" xfId="3" applyFont="1" applyBorder="1" applyAlignment="1">
      <alignment horizontal="center" vertical="center"/>
    </xf>
    <xf numFmtId="166" fontId="16" fillId="0" borderId="65" xfId="3" applyNumberFormat="1" applyFont="1" applyBorder="1" applyAlignment="1">
      <alignment horizontal="right" vertical="top"/>
    </xf>
    <xf numFmtId="0" fontId="16" fillId="0" borderId="65" xfId="3" applyFont="1" applyBorder="1" applyAlignment="1">
      <alignment horizontal="left" vertical="top" wrapText="1"/>
    </xf>
    <xf numFmtId="3" fontId="37" fillId="0" borderId="58" xfId="0" applyNumberFormat="1" applyFont="1" applyFill="1" applyBorder="1"/>
    <xf numFmtId="166" fontId="16" fillId="0" borderId="0" xfId="8" applyNumberFormat="1" applyFont="1" applyFill="1" applyBorder="1" applyAlignment="1">
      <alignment horizontal="right" vertical="center"/>
    </xf>
    <xf numFmtId="169" fontId="16" fillId="0" borderId="68" xfId="8" applyNumberFormat="1" applyFont="1" applyFill="1" applyBorder="1" applyAlignment="1">
      <alignment horizontal="right" vertical="center"/>
    </xf>
    <xf numFmtId="168" fontId="16" fillId="0" borderId="31" xfId="8" applyNumberFormat="1" applyFont="1" applyFill="1" applyBorder="1" applyAlignment="1">
      <alignment horizontal="right" vertical="center"/>
    </xf>
    <xf numFmtId="0" fontId="16" fillId="0" borderId="57" xfId="3" applyFont="1" applyBorder="1" applyAlignment="1">
      <alignment horizontal="left" vertical="top" wrapText="1"/>
    </xf>
    <xf numFmtId="169" fontId="16" fillId="0" borderId="57" xfId="3" applyNumberFormat="1" applyFont="1" applyFill="1" applyBorder="1" applyAlignment="1">
      <alignment horizontal="right" vertical="top"/>
    </xf>
    <xf numFmtId="166" fontId="28" fillId="0" borderId="0" xfId="8" applyNumberFormat="1" applyFont="1" applyFill="1" applyBorder="1" applyAlignment="1">
      <alignment horizontal="right" vertical="center"/>
    </xf>
    <xf numFmtId="169" fontId="28" fillId="0" borderId="57" xfId="3" applyNumberFormat="1" applyFont="1" applyFill="1" applyBorder="1" applyAlignment="1">
      <alignment horizontal="right" vertical="top"/>
    </xf>
    <xf numFmtId="176" fontId="0" fillId="0" borderId="0" xfId="2" applyNumberFormat="1" applyFont="1"/>
    <xf numFmtId="174" fontId="0" fillId="0" borderId="0" xfId="0" applyNumberFormat="1" applyFill="1" applyBorder="1"/>
    <xf numFmtId="2" fontId="0" fillId="0" borderId="0" xfId="0" applyNumberFormat="1" applyFill="1" applyBorder="1"/>
    <xf numFmtId="0" fontId="33" fillId="0" borderId="31" xfId="0" applyFont="1" applyFill="1" applyBorder="1" applyProtection="1"/>
    <xf numFmtId="0" fontId="33" fillId="0" borderId="0" xfId="0" applyFont="1" applyFill="1" applyBorder="1" applyProtection="1"/>
    <xf numFmtId="0" fontId="33" fillId="0" borderId="57" xfId="0" applyFont="1" applyFill="1" applyBorder="1" applyProtection="1"/>
    <xf numFmtId="0" fontId="35" fillId="0" borderId="68" xfId="0" applyFont="1" applyFill="1" applyBorder="1" applyProtection="1"/>
    <xf numFmtId="0" fontId="33" fillId="0" borderId="68" xfId="0" applyFont="1" applyBorder="1"/>
    <xf numFmtId="0" fontId="33" fillId="0" borderId="68" xfId="0" applyFont="1" applyFill="1" applyBorder="1" applyProtection="1"/>
    <xf numFmtId="10" fontId="33" fillId="0" borderId="31" xfId="2" applyNumberFormat="1" applyFont="1" applyBorder="1"/>
    <xf numFmtId="10" fontId="33" fillId="0" borderId="0" xfId="2" applyNumberFormat="1" applyFont="1" applyBorder="1"/>
    <xf numFmtId="10" fontId="33" fillId="0" borderId="57" xfId="2" applyNumberFormat="1" applyFont="1" applyBorder="1"/>
    <xf numFmtId="10" fontId="33" fillId="0" borderId="32" xfId="2" applyNumberFormat="1" applyFont="1" applyFill="1" applyBorder="1" applyAlignment="1">
      <alignment vertical="center" wrapText="1"/>
    </xf>
    <xf numFmtId="0" fontId="0" fillId="0" borderId="0" xfId="0" applyFill="1" applyBorder="1" applyAlignment="1" applyProtection="1">
      <alignment wrapText="1"/>
    </xf>
    <xf numFmtId="0" fontId="33" fillId="0" borderId="0" xfId="0" applyFont="1" applyAlignment="1">
      <alignment wrapText="1"/>
    </xf>
    <xf numFmtId="0" fontId="16" fillId="0" borderId="23" xfId="0" applyFont="1" applyBorder="1" applyAlignment="1">
      <alignment horizontal="left" wrapText="1"/>
    </xf>
    <xf numFmtId="0" fontId="33" fillId="0" borderId="53" xfId="0" applyFont="1" applyBorder="1"/>
    <xf numFmtId="0" fontId="37" fillId="0" borderId="58" xfId="0" applyFont="1" applyBorder="1"/>
    <xf numFmtId="171" fontId="16" fillId="0" borderId="53" xfId="1" applyNumberFormat="1" applyFont="1" applyBorder="1" applyAlignment="1">
      <alignment horizontal="right" vertical="top"/>
    </xf>
    <xf numFmtId="0" fontId="16" fillId="0" borderId="75" xfId="3" applyFont="1" applyBorder="1" applyAlignment="1">
      <alignment horizontal="left" vertical="top" wrapText="1"/>
    </xf>
    <xf numFmtId="171" fontId="16" fillId="0" borderId="76" xfId="1" applyNumberFormat="1" applyFont="1" applyBorder="1" applyAlignment="1">
      <alignment horizontal="right" vertical="top"/>
    </xf>
    <xf numFmtId="171" fontId="16" fillId="0" borderId="74" xfId="1" applyNumberFormat="1" applyFont="1" applyBorder="1" applyAlignment="1">
      <alignment horizontal="right" vertical="top"/>
    </xf>
    <xf numFmtId="0" fontId="33" fillId="0" borderId="76" xfId="0" applyFont="1" applyBorder="1"/>
    <xf numFmtId="0" fontId="33" fillId="0" borderId="78" xfId="0" applyFont="1" applyBorder="1"/>
    <xf numFmtId="0" fontId="16" fillId="0" borderId="79" xfId="3" applyFont="1" applyBorder="1" applyAlignment="1">
      <alignment horizontal="left" vertical="top" wrapText="1"/>
    </xf>
    <xf numFmtId="0" fontId="15" fillId="0" borderId="80" xfId="3" applyFont="1" applyBorder="1" applyAlignment="1">
      <alignment horizontal="left" vertical="top" wrapText="1"/>
    </xf>
    <xf numFmtId="171" fontId="15" fillId="0" borderId="58" xfId="1" applyNumberFormat="1" applyFont="1" applyBorder="1" applyAlignment="1">
      <alignment horizontal="right" vertical="top"/>
    </xf>
    <xf numFmtId="171" fontId="15" fillId="0" borderId="81" xfId="1" applyNumberFormat="1" applyFont="1" applyBorder="1" applyAlignment="1">
      <alignment horizontal="right" vertical="top"/>
    </xf>
    <xf numFmtId="0" fontId="15" fillId="0" borderId="79" xfId="3" applyFont="1" applyBorder="1" applyAlignment="1">
      <alignment horizontal="left" vertical="top" wrapText="1"/>
    </xf>
    <xf numFmtId="171" fontId="15" fillId="0" borderId="53" xfId="1" applyNumberFormat="1" applyFont="1" applyBorder="1" applyAlignment="1">
      <alignment horizontal="right" vertical="top"/>
    </xf>
    <xf numFmtId="171" fontId="15" fillId="0" borderId="74" xfId="1" applyNumberFormat="1" applyFont="1" applyBorder="1" applyAlignment="1">
      <alignment horizontal="right" vertical="top"/>
    </xf>
    <xf numFmtId="0" fontId="33" fillId="0" borderId="75" xfId="0" applyFont="1" applyBorder="1"/>
    <xf numFmtId="0" fontId="33" fillId="0" borderId="77" xfId="0" applyFont="1" applyBorder="1"/>
    <xf numFmtId="0" fontId="16" fillId="0" borderId="0" xfId="3" applyFont="1" applyBorder="1" applyAlignment="1">
      <alignment horizontal="left" vertical="top" wrapText="1"/>
    </xf>
    <xf numFmtId="0" fontId="16" fillId="0" borderId="21" xfId="3" applyFont="1" applyBorder="1" applyAlignment="1">
      <alignment horizontal="left" vertical="top" wrapText="1"/>
    </xf>
    <xf numFmtId="0" fontId="22" fillId="0" borderId="71" xfId="3" applyFont="1" applyBorder="1" applyAlignment="1">
      <alignment vertical="top" wrapText="1"/>
    </xf>
    <xf numFmtId="0" fontId="22" fillId="0" borderId="73" xfId="3" applyFont="1" applyBorder="1" applyAlignment="1">
      <alignment vertical="top" wrapText="1"/>
    </xf>
    <xf numFmtId="0" fontId="22" fillId="0" borderId="79" xfId="3" applyFont="1" applyBorder="1" applyAlignment="1">
      <alignment vertical="top" wrapText="1"/>
    </xf>
    <xf numFmtId="0" fontId="33" fillId="0" borderId="53" xfId="0" applyFont="1" applyFill="1" applyBorder="1"/>
    <xf numFmtId="0" fontId="37" fillId="0" borderId="53" xfId="0" applyFont="1" applyBorder="1"/>
    <xf numFmtId="2" fontId="16" fillId="0" borderId="0" xfId="3" applyNumberFormat="1" applyFont="1" applyBorder="1" applyAlignment="1">
      <alignment horizontal="right" vertical="top"/>
    </xf>
    <xf numFmtId="10" fontId="16" fillId="0" borderId="2" xfId="3" applyNumberFormat="1" applyFont="1" applyBorder="1" applyAlignment="1">
      <alignment horizontal="right" vertical="top"/>
    </xf>
    <xf numFmtId="10" fontId="16" fillId="0" borderId="0" xfId="3" applyNumberFormat="1" applyFont="1" applyBorder="1" applyAlignment="1">
      <alignment horizontal="right" vertical="top"/>
    </xf>
    <xf numFmtId="10" fontId="16" fillId="0" borderId="4" xfId="3" applyNumberFormat="1" applyFont="1" applyBorder="1" applyAlignment="1">
      <alignment horizontal="right" vertical="top"/>
    </xf>
    <xf numFmtId="2" fontId="16" fillId="0" borderId="2" xfId="0" applyNumberFormat="1" applyFont="1" applyFill="1" applyBorder="1" applyAlignment="1">
      <alignment horizontal="right" vertical="top"/>
    </xf>
    <xf numFmtId="2" fontId="16" fillId="0" borderId="0" xfId="0" applyNumberFormat="1" applyFont="1" applyFill="1" applyBorder="1" applyAlignment="1">
      <alignment horizontal="right" vertical="top"/>
    </xf>
    <xf numFmtId="2" fontId="16" fillId="0" borderId="1" xfId="0" applyNumberFormat="1" applyFont="1" applyFill="1" applyBorder="1" applyAlignment="1">
      <alignment horizontal="right" vertical="top"/>
    </xf>
    <xf numFmtId="2" fontId="28" fillId="0" borderId="0" xfId="3" applyNumberFormat="1" applyFont="1" applyBorder="1" applyAlignment="1">
      <alignment horizontal="right" vertical="top"/>
    </xf>
    <xf numFmtId="2" fontId="16" fillId="0" borderId="68" xfId="8" applyNumberFormat="1" applyFont="1" applyFill="1" applyBorder="1" applyAlignment="1">
      <alignment horizontal="right" vertical="center"/>
    </xf>
    <xf numFmtId="2" fontId="16" fillId="0" borderId="0" xfId="8" applyNumberFormat="1" applyFont="1" applyFill="1" applyBorder="1" applyAlignment="1">
      <alignment horizontal="right" vertical="center"/>
    </xf>
    <xf numFmtId="2" fontId="16" fillId="0" borderId="31" xfId="8" applyNumberFormat="1" applyFont="1" applyFill="1" applyBorder="1" applyAlignment="1">
      <alignment horizontal="right" vertical="center"/>
    </xf>
    <xf numFmtId="2" fontId="28" fillId="0" borderId="31" xfId="8" applyNumberFormat="1" applyFont="1" applyFill="1" applyBorder="1" applyAlignment="1">
      <alignment horizontal="right" vertical="center"/>
    </xf>
    <xf numFmtId="2" fontId="28" fillId="0" borderId="0" xfId="8" applyNumberFormat="1" applyFont="1" applyFill="1" applyBorder="1" applyAlignment="1">
      <alignment horizontal="right" vertical="center"/>
    </xf>
    <xf numFmtId="2" fontId="16" fillId="0" borderId="0" xfId="3" applyNumberFormat="1" applyFont="1" applyFill="1" applyBorder="1" applyAlignment="1">
      <alignment horizontal="right" vertical="top"/>
    </xf>
    <xf numFmtId="2" fontId="28" fillId="0" borderId="0" xfId="3" applyNumberFormat="1" applyFont="1" applyFill="1" applyBorder="1" applyAlignment="1">
      <alignment horizontal="right" vertical="top"/>
    </xf>
    <xf numFmtId="0" fontId="15" fillId="4" borderId="86" xfId="3" applyFont="1" applyFill="1" applyBorder="1" applyAlignment="1">
      <alignment vertical="center"/>
    </xf>
    <xf numFmtId="0" fontId="15" fillId="0" borderId="0" xfId="3" applyFont="1" applyFill="1" applyBorder="1" applyAlignment="1">
      <alignment vertical="center"/>
    </xf>
    <xf numFmtId="0" fontId="37" fillId="0" borderId="63" xfId="0" applyFont="1" applyFill="1" applyBorder="1" applyProtection="1"/>
    <xf numFmtId="1" fontId="37" fillId="0" borderId="57" xfId="0" applyNumberFormat="1" applyFont="1" applyFill="1" applyBorder="1" applyAlignment="1">
      <alignment vertical="center" wrapText="1"/>
    </xf>
    <xf numFmtId="0" fontId="0" fillId="0" borderId="0" xfId="0" applyAlignment="1">
      <alignment vertical="top"/>
    </xf>
    <xf numFmtId="10" fontId="16" fillId="0" borderId="24" xfId="3" applyNumberFormat="1" applyFont="1" applyBorder="1" applyAlignment="1">
      <alignment horizontal="right" vertical="top"/>
    </xf>
    <xf numFmtId="177" fontId="16" fillId="0" borderId="0" xfId="3" applyNumberFormat="1" applyFont="1" applyBorder="1" applyAlignment="1">
      <alignment horizontal="right" vertical="top"/>
    </xf>
    <xf numFmtId="177" fontId="16" fillId="0" borderId="27" xfId="3" applyNumberFormat="1" applyFont="1" applyBorder="1" applyAlignment="1">
      <alignment horizontal="right" vertical="top"/>
    </xf>
    <xf numFmtId="10" fontId="29" fillId="0" borderId="4" xfId="3" applyNumberFormat="1" applyFont="1" applyBorder="1" applyAlignment="1">
      <alignment horizontal="right" vertical="top"/>
    </xf>
    <xf numFmtId="10" fontId="28" fillId="0" borderId="4" xfId="3" applyNumberFormat="1" applyFont="1" applyBorder="1" applyAlignment="1">
      <alignment horizontal="right" vertical="top"/>
    </xf>
    <xf numFmtId="10" fontId="28" fillId="0" borderId="4" xfId="3" applyNumberFormat="1" applyFont="1" applyFill="1" applyBorder="1" applyAlignment="1">
      <alignment horizontal="right" vertical="top"/>
    </xf>
    <xf numFmtId="10" fontId="16" fillId="0" borderId="21" xfId="3" applyNumberFormat="1" applyFont="1" applyBorder="1" applyAlignment="1">
      <alignment horizontal="right" vertical="top"/>
    </xf>
    <xf numFmtId="10" fontId="30" fillId="0" borderId="4" xfId="3" applyNumberFormat="1" applyFont="1" applyBorder="1" applyAlignment="1">
      <alignment horizontal="right" vertical="top"/>
    </xf>
    <xf numFmtId="10" fontId="22" fillId="0" borderId="4" xfId="3" applyNumberFormat="1" applyFont="1" applyBorder="1" applyAlignment="1">
      <alignment horizontal="right" vertical="top"/>
    </xf>
    <xf numFmtId="10" fontId="16" fillId="0" borderId="4" xfId="0" applyNumberFormat="1" applyFont="1" applyBorder="1" applyAlignment="1">
      <alignment horizontal="right" vertical="top"/>
    </xf>
    <xf numFmtId="10" fontId="16" fillId="0" borderId="53" xfId="3" applyNumberFormat="1" applyFont="1" applyBorder="1" applyAlignment="1">
      <alignment horizontal="right" vertical="top"/>
    </xf>
    <xf numFmtId="10" fontId="16" fillId="0" borderId="50" xfId="3" applyNumberFormat="1" applyFont="1" applyBorder="1" applyAlignment="1">
      <alignment horizontal="right" vertical="top"/>
    </xf>
    <xf numFmtId="2" fontId="28" fillId="0" borderId="0" xfId="0" applyNumberFormat="1" applyFont="1" applyFill="1" applyBorder="1" applyAlignment="1">
      <alignment horizontal="right" vertical="top"/>
    </xf>
    <xf numFmtId="10" fontId="16" fillId="0" borderId="0" xfId="1" applyNumberFormat="1" applyFont="1" applyBorder="1" applyAlignment="1">
      <alignment horizontal="right" vertical="top"/>
    </xf>
    <xf numFmtId="10" fontId="16" fillId="0" borderId="0" xfId="0" applyNumberFormat="1" applyFont="1" applyFill="1" applyBorder="1" applyAlignment="1">
      <alignment horizontal="right" vertical="top"/>
    </xf>
    <xf numFmtId="10" fontId="16" fillId="0" borderId="39" xfId="0" applyNumberFormat="1" applyFont="1" applyFill="1" applyBorder="1" applyAlignment="1">
      <alignment horizontal="right" vertical="top"/>
    </xf>
    <xf numFmtId="10" fontId="16" fillId="0" borderId="45" xfId="0" applyNumberFormat="1" applyFont="1" applyFill="1" applyBorder="1" applyAlignment="1">
      <alignment horizontal="right" vertical="top"/>
    </xf>
    <xf numFmtId="10" fontId="16" fillId="0" borderId="4" xfId="0" applyNumberFormat="1" applyFont="1" applyFill="1" applyBorder="1" applyAlignment="1">
      <alignment horizontal="right" vertical="top"/>
    </xf>
    <xf numFmtId="10" fontId="16" fillId="0" borderId="41" xfId="0" applyNumberFormat="1" applyFont="1" applyFill="1" applyBorder="1" applyAlignment="1">
      <alignment horizontal="right" vertical="top"/>
    </xf>
    <xf numFmtId="10" fontId="16" fillId="0" borderId="47" xfId="0" applyNumberFormat="1" applyFont="1" applyFill="1" applyBorder="1" applyAlignment="1">
      <alignment horizontal="right" vertical="top"/>
    </xf>
    <xf numFmtId="10" fontId="21" fillId="0" borderId="0" xfId="0" applyNumberFormat="1" applyFont="1"/>
    <xf numFmtId="10" fontId="16" fillId="0" borderId="48" xfId="0" applyNumberFormat="1" applyFont="1" applyFill="1" applyBorder="1" applyAlignment="1">
      <alignment horizontal="right" vertical="top"/>
    </xf>
    <xf numFmtId="10" fontId="16" fillId="0" borderId="21" xfId="0" applyNumberFormat="1" applyFont="1" applyFill="1" applyBorder="1" applyAlignment="1">
      <alignment horizontal="right" vertical="top"/>
    </xf>
    <xf numFmtId="10" fontId="16" fillId="0" borderId="49" xfId="0" applyNumberFormat="1" applyFont="1" applyFill="1" applyBorder="1" applyAlignment="1">
      <alignment horizontal="right" vertical="top"/>
    </xf>
    <xf numFmtId="177" fontId="16" fillId="0" borderId="53" xfId="3" applyNumberFormat="1" applyFont="1" applyBorder="1" applyAlignment="1">
      <alignment horizontal="right" vertical="top"/>
    </xf>
    <xf numFmtId="177" fontId="16" fillId="0" borderId="28" xfId="3" applyNumberFormat="1" applyFont="1" applyBorder="1" applyAlignment="1">
      <alignment horizontal="right" vertical="top"/>
    </xf>
    <xf numFmtId="177" fontId="16" fillId="0" borderId="1" xfId="3" applyNumberFormat="1" applyFont="1" applyBorder="1" applyAlignment="1">
      <alignment horizontal="right" vertical="top"/>
    </xf>
    <xf numFmtId="177" fontId="28" fillId="0" borderId="0" xfId="3" applyNumberFormat="1" applyFont="1" applyBorder="1" applyAlignment="1">
      <alignment horizontal="right" vertical="top"/>
    </xf>
    <xf numFmtId="177" fontId="0" fillId="0" borderId="0" xfId="0" applyNumberFormat="1"/>
    <xf numFmtId="0" fontId="16" fillId="0" borderId="31" xfId="3" applyFont="1" applyBorder="1" applyAlignment="1">
      <alignment horizontal="left" vertical="top" wrapText="1"/>
    </xf>
    <xf numFmtId="0" fontId="11" fillId="0" borderId="0" xfId="3" applyFont="1" applyFill="1" applyBorder="1" applyAlignment="1">
      <alignment horizontal="center" vertical="center"/>
    </xf>
    <xf numFmtId="0" fontId="16" fillId="0" borderId="0" xfId="3" applyFont="1" applyBorder="1" applyAlignment="1">
      <alignment horizontal="left" vertical="top" wrapText="1"/>
    </xf>
    <xf numFmtId="0" fontId="11" fillId="0" borderId="0" xfId="3" applyFont="1" applyBorder="1" applyAlignment="1">
      <alignment horizontal="center" vertical="center"/>
    </xf>
    <xf numFmtId="0" fontId="16" fillId="0" borderId="0" xfId="3" applyFont="1" applyFill="1" applyBorder="1" applyAlignment="1">
      <alignment horizontal="left" vertical="top" wrapText="1"/>
    </xf>
    <xf numFmtId="0" fontId="16" fillId="0" borderId="53" xfId="3" applyFont="1" applyBorder="1" applyAlignment="1">
      <alignment horizontal="left" vertical="top" wrapText="1"/>
    </xf>
    <xf numFmtId="0" fontId="16" fillId="0" borderId="70" xfId="3" applyFont="1" applyBorder="1" applyAlignment="1">
      <alignment horizontal="left" vertical="top" wrapText="1"/>
    </xf>
    <xf numFmtId="0" fontId="16" fillId="0" borderId="31" xfId="3" applyFont="1" applyFill="1" applyBorder="1" applyAlignment="1">
      <alignment horizontal="left" vertical="top" wrapText="1"/>
    </xf>
    <xf numFmtId="0" fontId="16" fillId="0" borderId="0" xfId="0" applyFont="1" applyBorder="1" applyAlignment="1">
      <alignment horizontal="left" vertical="top" wrapText="1"/>
    </xf>
    <xf numFmtId="0" fontId="16" fillId="0" borderId="16" xfId="3" applyFont="1" applyBorder="1" applyAlignment="1">
      <alignment horizontal="left" vertical="top" wrapText="1"/>
    </xf>
    <xf numFmtId="0" fontId="16" fillId="0" borderId="57" xfId="3" applyFont="1" applyBorder="1" applyAlignment="1">
      <alignment horizontal="left" vertical="top" wrapText="1"/>
    </xf>
    <xf numFmtId="0" fontId="33" fillId="0" borderId="0" xfId="0" applyFont="1"/>
    <xf numFmtId="0" fontId="16" fillId="0" borderId="0" xfId="3" applyFont="1" applyBorder="1" applyAlignment="1">
      <alignment vertical="top" wrapText="1"/>
    </xf>
    <xf numFmtId="0" fontId="16" fillId="0" borderId="4" xfId="3" applyFont="1" applyBorder="1" applyAlignment="1">
      <alignment horizontal="left" vertical="top" wrapText="1"/>
    </xf>
    <xf numFmtId="0" fontId="16" fillId="0" borderId="23" xfId="3" applyFont="1" applyBorder="1" applyAlignment="1">
      <alignment horizontal="left" vertical="top" wrapText="1"/>
    </xf>
    <xf numFmtId="0" fontId="11" fillId="0" borderId="0" xfId="3" applyFont="1" applyBorder="1" applyAlignment="1">
      <alignment horizontal="center" vertical="center" wrapText="1"/>
    </xf>
    <xf numFmtId="0" fontId="16" fillId="0" borderId="16" xfId="0" applyFont="1" applyBorder="1" applyAlignment="1">
      <alignment horizontal="left" vertical="top" wrapText="1"/>
    </xf>
    <xf numFmtId="0" fontId="16" fillId="0" borderId="28" xfId="3" applyFont="1" applyBorder="1" applyAlignment="1">
      <alignment horizontal="left" vertical="top" wrapText="1"/>
    </xf>
    <xf numFmtId="2" fontId="50" fillId="0" borderId="0" xfId="11" applyNumberFormat="1"/>
    <xf numFmtId="2" fontId="16" fillId="0" borderId="65" xfId="3" applyNumberFormat="1" applyFont="1" applyBorder="1" applyAlignment="1">
      <alignment horizontal="right" vertical="top"/>
    </xf>
    <xf numFmtId="168" fontId="16" fillId="0" borderId="65" xfId="3" applyNumberFormat="1" applyFont="1" applyBorder="1" applyAlignment="1">
      <alignment horizontal="right" vertical="top"/>
    </xf>
    <xf numFmtId="171" fontId="16" fillId="0" borderId="0" xfId="12" applyNumberFormat="1" applyFont="1" applyBorder="1" applyAlignment="1">
      <alignment horizontal="right" vertical="top"/>
    </xf>
    <xf numFmtId="164" fontId="11" fillId="0" borderId="0" xfId="3" applyNumberFormat="1" applyFont="1"/>
    <xf numFmtId="0" fontId="16" fillId="0" borderId="93" xfId="3" applyFont="1" applyBorder="1" applyAlignment="1">
      <alignment horizontal="left" vertical="top" wrapText="1"/>
    </xf>
    <xf numFmtId="168" fontId="16" fillId="0" borderId="93" xfId="3" applyNumberFormat="1" applyFont="1" applyBorder="1" applyAlignment="1">
      <alignment horizontal="right" vertical="top"/>
    </xf>
    <xf numFmtId="169" fontId="16" fillId="0" borderId="0" xfId="13" applyNumberFormat="1" applyFont="1" applyBorder="1" applyAlignment="1">
      <alignment horizontal="right" vertical="center"/>
    </xf>
    <xf numFmtId="0" fontId="16" fillId="0" borderId="86" xfId="3" applyFont="1" applyBorder="1" applyAlignment="1">
      <alignment horizontal="left" vertical="top" wrapText="1"/>
    </xf>
    <xf numFmtId="169" fontId="16" fillId="0" borderId="86" xfId="3" applyNumberFormat="1" applyFont="1" applyBorder="1" applyAlignment="1">
      <alignment horizontal="right" vertical="top"/>
    </xf>
    <xf numFmtId="0" fontId="50" fillId="0" borderId="0" xfId="11"/>
    <xf numFmtId="178" fontId="16" fillId="0" borderId="0" xfId="12" applyNumberFormat="1" applyFont="1" applyBorder="1" applyAlignment="1">
      <alignment horizontal="right" vertical="top"/>
    </xf>
    <xf numFmtId="0" fontId="11" fillId="0" borderId="0" xfId="3" applyFont="1" applyBorder="1"/>
    <xf numFmtId="0" fontId="15" fillId="0" borderId="86" xfId="3" applyFont="1" applyFill="1" applyBorder="1" applyAlignment="1">
      <alignment vertical="center" wrapText="1"/>
    </xf>
    <xf numFmtId="0" fontId="15" fillId="0" borderId="86" xfId="3" applyFont="1" applyFill="1" applyBorder="1" applyAlignment="1">
      <alignment horizontal="center" vertical="center" wrapText="1"/>
    </xf>
    <xf numFmtId="179" fontId="16" fillId="0" borderId="0" xfId="3" applyNumberFormat="1" applyFont="1" applyBorder="1" applyAlignment="1">
      <alignment horizontal="right" vertical="top"/>
    </xf>
    <xf numFmtId="166" fontId="16" fillId="0" borderId="0" xfId="13" applyNumberFormat="1" applyFont="1" applyBorder="1" applyAlignment="1">
      <alignment horizontal="right" vertical="center"/>
    </xf>
    <xf numFmtId="169" fontId="16" fillId="0" borderId="65" xfId="3" applyNumberFormat="1" applyFont="1" applyBorder="1" applyAlignment="1">
      <alignment horizontal="right" vertical="top"/>
    </xf>
    <xf numFmtId="0" fontId="11" fillId="0" borderId="28" xfId="3" applyFont="1" applyBorder="1" applyAlignment="1">
      <alignment horizontal="center" vertical="center"/>
    </xf>
    <xf numFmtId="171" fontId="16" fillId="0" borderId="93" xfId="12" applyNumberFormat="1" applyFont="1" applyBorder="1" applyAlignment="1">
      <alignment horizontal="right" vertical="top"/>
    </xf>
    <xf numFmtId="169" fontId="16" fillId="0" borderId="93" xfId="3" applyNumberFormat="1" applyFont="1" applyBorder="1" applyAlignment="1">
      <alignment horizontal="right" vertical="top"/>
    </xf>
    <xf numFmtId="2" fontId="16" fillId="0" borderId="93" xfId="3" applyNumberFormat="1" applyFont="1" applyBorder="1" applyAlignment="1">
      <alignment horizontal="right"/>
    </xf>
    <xf numFmtId="169" fontId="16" fillId="0" borderId="0" xfId="13" applyNumberFormat="1" applyFont="1" applyFill="1" applyBorder="1" applyAlignment="1">
      <alignment horizontal="right" vertical="center"/>
    </xf>
    <xf numFmtId="168" fontId="16" fillId="0" borderId="0" xfId="3" applyNumberFormat="1" applyFont="1" applyBorder="1" applyAlignment="1">
      <alignment horizontal="right"/>
    </xf>
    <xf numFmtId="0" fontId="16" fillId="0" borderId="0" xfId="3" applyFont="1" applyFill="1" applyBorder="1" applyAlignment="1">
      <alignment horizontal="left" wrapText="1"/>
    </xf>
    <xf numFmtId="0" fontId="16" fillId="0" borderId="86" xfId="3" applyFont="1" applyFill="1" applyBorder="1" applyAlignment="1">
      <alignment horizontal="left" wrapText="1"/>
    </xf>
    <xf numFmtId="171" fontId="16" fillId="0" borderId="86" xfId="12" applyNumberFormat="1" applyFont="1" applyBorder="1" applyAlignment="1">
      <alignment horizontal="right" vertical="top"/>
    </xf>
    <xf numFmtId="168" fontId="16" fillId="0" borderId="86" xfId="3" applyNumberFormat="1" applyFont="1" applyBorder="1" applyAlignment="1">
      <alignment horizontal="right"/>
    </xf>
    <xf numFmtId="169" fontId="16" fillId="0" borderId="86" xfId="13" applyNumberFormat="1" applyFont="1" applyFill="1" applyBorder="1" applyAlignment="1">
      <alignment horizontal="right" vertical="center"/>
    </xf>
    <xf numFmtId="166" fontId="16" fillId="0" borderId="86" xfId="13" applyNumberFormat="1" applyFont="1" applyBorder="1" applyAlignment="1">
      <alignment horizontal="right" vertical="center"/>
    </xf>
    <xf numFmtId="2" fontId="16" fillId="0" borderId="0" xfId="3" applyNumberFormat="1" applyFont="1" applyBorder="1" applyAlignment="1">
      <alignment horizontal="right"/>
    </xf>
    <xf numFmtId="2" fontId="16" fillId="0" borderId="86" xfId="3" applyNumberFormat="1" applyFont="1" applyBorder="1" applyAlignment="1">
      <alignment horizontal="right"/>
    </xf>
    <xf numFmtId="168" fontId="16" fillId="0" borderId="31" xfId="3" applyNumberFormat="1" applyFont="1" applyBorder="1" applyAlignment="1">
      <alignment horizontal="right" vertical="top"/>
    </xf>
    <xf numFmtId="2" fontId="16" fillId="0" borderId="53" xfId="3" applyNumberFormat="1" applyFont="1" applyBorder="1" applyAlignment="1">
      <alignment horizontal="right"/>
    </xf>
    <xf numFmtId="168" fontId="16" fillId="0" borderId="53" xfId="3" applyNumberFormat="1" applyFont="1" applyBorder="1" applyAlignment="1">
      <alignment horizontal="right"/>
    </xf>
    <xf numFmtId="0" fontId="11" fillId="0" borderId="0" xfId="3" applyFont="1" applyFill="1" applyBorder="1"/>
    <xf numFmtId="177" fontId="22" fillId="0" borderId="53" xfId="3" applyNumberFormat="1" applyFont="1" applyBorder="1" applyAlignment="1">
      <alignment horizontal="right" vertical="top"/>
    </xf>
    <xf numFmtId="165" fontId="22" fillId="0" borderId="53" xfId="3" applyNumberFormat="1" applyFont="1" applyBorder="1" applyAlignment="1">
      <alignment horizontal="right" vertical="top"/>
    </xf>
    <xf numFmtId="165" fontId="28" fillId="0" borderId="0" xfId="3" applyNumberFormat="1" applyFont="1" applyBorder="1" applyAlignment="1">
      <alignment horizontal="right" vertical="top"/>
    </xf>
    <xf numFmtId="165" fontId="28" fillId="0" borderId="53" xfId="3" applyNumberFormat="1" applyFont="1" applyBorder="1" applyAlignment="1">
      <alignment horizontal="right" vertical="top"/>
    </xf>
    <xf numFmtId="0" fontId="15" fillId="0" borderId="31" xfId="3" applyFont="1" applyBorder="1" applyAlignment="1">
      <alignment horizontal="left" vertical="top" wrapText="1"/>
    </xf>
    <xf numFmtId="166" fontId="15" fillId="0" borderId="31" xfId="3" applyNumberFormat="1" applyFont="1" applyFill="1" applyBorder="1" applyAlignment="1">
      <alignment horizontal="right" vertical="top"/>
    </xf>
    <xf numFmtId="0" fontId="15" fillId="0" borderId="0" xfId="3" applyFont="1" applyBorder="1" applyAlignment="1">
      <alignment horizontal="left" vertical="top" wrapText="1"/>
    </xf>
    <xf numFmtId="166" fontId="15" fillId="0" borderId="0" xfId="3" applyNumberFormat="1" applyFont="1" applyFill="1" applyBorder="1" applyAlignment="1">
      <alignment horizontal="right" vertical="top"/>
    </xf>
    <xf numFmtId="165" fontId="15" fillId="0" borderId="0" xfId="3" applyNumberFormat="1" applyFont="1" applyFill="1" applyBorder="1" applyAlignment="1">
      <alignment horizontal="right" vertical="top"/>
    </xf>
    <xf numFmtId="0" fontId="15" fillId="0" borderId="57" xfId="3" applyFont="1" applyBorder="1" applyAlignment="1">
      <alignment horizontal="left" vertical="top" wrapText="1"/>
    </xf>
    <xf numFmtId="177" fontId="20" fillId="0" borderId="57" xfId="3" applyNumberFormat="1" applyFont="1" applyBorder="1" applyAlignment="1">
      <alignment horizontal="right" vertical="top"/>
    </xf>
    <xf numFmtId="0" fontId="28" fillId="0" borderId="0" xfId="11" applyFont="1"/>
    <xf numFmtId="0" fontId="30" fillId="0" borderId="0" xfId="11" applyFont="1"/>
    <xf numFmtId="166" fontId="11" fillId="0" borderId="0" xfId="3" applyNumberFormat="1" applyFont="1" applyFill="1" applyBorder="1"/>
    <xf numFmtId="0" fontId="11" fillId="0" borderId="0" xfId="3" applyFont="1" applyBorder="1" applyAlignment="1">
      <alignment vertical="center" wrapText="1"/>
    </xf>
    <xf numFmtId="0" fontId="15" fillId="0" borderId="0" xfId="3" applyFont="1" applyFill="1" applyBorder="1" applyAlignment="1">
      <alignment horizontal="center" vertical="center" wrapText="1"/>
    </xf>
    <xf numFmtId="0" fontId="16" fillId="0" borderId="0" xfId="3" applyFont="1" applyBorder="1" applyAlignment="1">
      <alignment wrapText="1"/>
    </xf>
    <xf numFmtId="0" fontId="16" fillId="0" borderId="95" xfId="3" applyFont="1" applyFill="1" applyBorder="1" applyAlignment="1">
      <alignment horizontal="left" vertical="top" wrapText="1"/>
    </xf>
    <xf numFmtId="168" fontId="16" fillId="0" borderId="95" xfId="3" applyNumberFormat="1" applyFont="1" applyBorder="1" applyAlignment="1">
      <alignment horizontal="right" vertical="top"/>
    </xf>
    <xf numFmtId="169" fontId="16" fillId="0" borderId="95" xfId="14" applyNumberFormat="1" applyFont="1" applyFill="1" applyBorder="1" applyAlignment="1">
      <alignment horizontal="right" vertical="center"/>
    </xf>
    <xf numFmtId="166" fontId="16" fillId="0" borderId="0" xfId="14" applyNumberFormat="1" applyFont="1" applyFill="1" applyBorder="1" applyAlignment="1">
      <alignment horizontal="right" vertical="center"/>
    </xf>
    <xf numFmtId="169" fontId="16" fillId="0" borderId="0" xfId="14" applyNumberFormat="1" applyFont="1" applyFill="1" applyBorder="1" applyAlignment="1">
      <alignment horizontal="right" vertical="center"/>
    </xf>
    <xf numFmtId="9" fontId="16" fillId="0" borderId="0" xfId="15" applyFont="1" applyFill="1" applyBorder="1" applyAlignment="1">
      <alignment horizontal="left" vertical="top" wrapText="1"/>
    </xf>
    <xf numFmtId="180" fontId="16" fillId="0" borderId="0" xfId="14" applyNumberFormat="1" applyFont="1" applyFill="1" applyBorder="1" applyAlignment="1">
      <alignment horizontal="right" vertical="center"/>
    </xf>
    <xf numFmtId="169" fontId="16" fillId="0" borderId="31" xfId="14" applyNumberFormat="1" applyFont="1" applyFill="1" applyBorder="1" applyAlignment="1">
      <alignment horizontal="right" vertical="center"/>
    </xf>
    <xf numFmtId="0" fontId="16" fillId="0" borderId="57" xfId="3" applyFont="1" applyFill="1" applyBorder="1" applyAlignment="1">
      <alignment horizontal="left" vertical="top" wrapText="1"/>
    </xf>
    <xf numFmtId="2" fontId="16" fillId="0" borderId="57" xfId="3" applyNumberFormat="1" applyFont="1" applyBorder="1" applyAlignment="1">
      <alignment horizontal="right"/>
    </xf>
    <xf numFmtId="169" fontId="28" fillId="0" borderId="31" xfId="14" applyNumberFormat="1" applyFont="1" applyFill="1" applyBorder="1" applyAlignment="1">
      <alignment horizontal="right" vertical="center"/>
    </xf>
    <xf numFmtId="171" fontId="28" fillId="0" borderId="0" xfId="12" applyNumberFormat="1" applyFont="1" applyBorder="1" applyAlignment="1">
      <alignment horizontal="right" vertical="top"/>
    </xf>
    <xf numFmtId="169" fontId="28" fillId="0" borderId="0" xfId="14" applyNumberFormat="1" applyFont="1" applyFill="1" applyBorder="1" applyAlignment="1">
      <alignment horizontal="right" vertical="center"/>
    </xf>
    <xf numFmtId="180" fontId="16" fillId="0" borderId="0" xfId="16" applyNumberFormat="1" applyFont="1" applyFill="1" applyBorder="1" applyAlignment="1">
      <alignment horizontal="right" vertical="center"/>
    </xf>
    <xf numFmtId="180" fontId="28" fillId="0" borderId="0" xfId="14" applyNumberFormat="1" applyFont="1" applyFill="1" applyBorder="1" applyAlignment="1">
      <alignment horizontal="right" vertical="center"/>
    </xf>
    <xf numFmtId="2" fontId="28" fillId="0" borderId="0" xfId="3" applyNumberFormat="1" applyFont="1" applyBorder="1" applyAlignment="1">
      <alignment horizontal="right"/>
    </xf>
    <xf numFmtId="169" fontId="16" fillId="0" borderId="70" xfId="14" applyNumberFormat="1" applyFont="1" applyFill="1" applyBorder="1" applyAlignment="1">
      <alignment horizontal="right" vertical="center"/>
    </xf>
    <xf numFmtId="166" fontId="16" fillId="0" borderId="0" xfId="17" applyNumberFormat="1" applyFont="1" applyFill="1" applyBorder="1" applyAlignment="1">
      <alignment horizontal="right" vertical="center"/>
    </xf>
    <xf numFmtId="169" fontId="30" fillId="0" borderId="31" xfId="14" applyNumberFormat="1" applyFont="1" applyFill="1" applyBorder="1" applyAlignment="1">
      <alignment horizontal="right" vertical="center"/>
    </xf>
    <xf numFmtId="166" fontId="30" fillId="0" borderId="0" xfId="14" applyNumberFormat="1" applyFont="1" applyFill="1" applyBorder="1" applyAlignment="1">
      <alignment horizontal="right" vertical="center"/>
    </xf>
    <xf numFmtId="166" fontId="30" fillId="0" borderId="0" xfId="16" applyNumberFormat="1" applyFont="1" applyFill="1" applyBorder="1" applyAlignment="1">
      <alignment horizontal="right" vertical="center"/>
    </xf>
    <xf numFmtId="166" fontId="50" fillId="0" borderId="0" xfId="11" applyNumberFormat="1" applyFill="1" applyBorder="1"/>
    <xf numFmtId="166" fontId="53" fillId="0" borderId="0" xfId="11" applyNumberFormat="1" applyFont="1" applyFill="1" applyBorder="1"/>
    <xf numFmtId="169" fontId="30" fillId="0" borderId="0" xfId="14" applyNumberFormat="1" applyFont="1" applyFill="1" applyBorder="1" applyAlignment="1">
      <alignment horizontal="right" vertical="center"/>
    </xf>
    <xf numFmtId="180" fontId="30" fillId="0" borderId="0" xfId="14" applyNumberFormat="1" applyFont="1" applyFill="1" applyBorder="1" applyAlignment="1">
      <alignment horizontal="right" vertical="center"/>
    </xf>
    <xf numFmtId="180" fontId="30" fillId="0" borderId="0" xfId="16" applyNumberFormat="1" applyFont="1" applyFill="1" applyBorder="1" applyAlignment="1">
      <alignment horizontal="right" vertical="center"/>
    </xf>
    <xf numFmtId="2" fontId="30" fillId="0" borderId="57" xfId="3" applyNumberFormat="1" applyFont="1" applyBorder="1" applyAlignment="1">
      <alignment horizontal="right"/>
    </xf>
    <xf numFmtId="171" fontId="15" fillId="0" borderId="31" xfId="12" applyNumberFormat="1" applyFont="1" applyFill="1" applyBorder="1" applyAlignment="1">
      <alignment horizontal="right" vertical="top"/>
    </xf>
    <xf numFmtId="171" fontId="15" fillId="0" borderId="57" xfId="12" applyNumberFormat="1" applyFont="1" applyFill="1" applyBorder="1" applyAlignment="1">
      <alignment horizontal="right" vertical="top"/>
    </xf>
    <xf numFmtId="0" fontId="16" fillId="0" borderId="0" xfId="19" applyFont="1" applyBorder="1" applyAlignment="1">
      <alignment horizontal="center" wrapText="1"/>
    </xf>
    <xf numFmtId="0" fontId="16" fillId="0" borderId="0" xfId="19" applyFont="1" applyBorder="1" applyAlignment="1">
      <alignment wrapText="1"/>
    </xf>
    <xf numFmtId="0" fontId="16" fillId="0" borderId="0" xfId="18" applyFont="1" applyBorder="1" applyAlignment="1">
      <alignment horizontal="left" wrapText="1"/>
    </xf>
    <xf numFmtId="179" fontId="16" fillId="0" borderId="0" xfId="18" applyNumberFormat="1" applyFont="1" applyBorder="1" applyAlignment="1">
      <alignment horizontal="right"/>
    </xf>
    <xf numFmtId="181" fontId="16" fillId="0" borderId="0" xfId="20" applyNumberFormat="1" applyFont="1" applyBorder="1" applyAlignment="1">
      <alignment horizontal="right"/>
    </xf>
    <xf numFmtId="177" fontId="16" fillId="0" borderId="0" xfId="20" applyNumberFormat="1" applyFont="1" applyBorder="1" applyAlignment="1">
      <alignment horizontal="right"/>
    </xf>
    <xf numFmtId="171" fontId="54" fillId="0" borderId="0" xfId="12" applyNumberFormat="1" applyFont="1" applyBorder="1" applyAlignment="1">
      <alignment horizontal="right" vertical="top"/>
    </xf>
    <xf numFmtId="0" fontId="16" fillId="0" borderId="57" xfId="18" applyFont="1" applyBorder="1" applyAlignment="1">
      <alignment horizontal="left" wrapText="1"/>
    </xf>
    <xf numFmtId="179" fontId="16" fillId="0" borderId="57" xfId="18" applyNumberFormat="1" applyFont="1" applyBorder="1" applyAlignment="1">
      <alignment horizontal="right"/>
    </xf>
    <xf numFmtId="181" fontId="16" fillId="0" borderId="57" xfId="20" applyNumberFormat="1" applyFont="1" applyBorder="1" applyAlignment="1">
      <alignment horizontal="right"/>
    </xf>
    <xf numFmtId="177" fontId="16" fillId="0" borderId="57" xfId="20" applyNumberFormat="1" applyFont="1" applyBorder="1" applyAlignment="1">
      <alignment horizontal="right"/>
    </xf>
    <xf numFmtId="0" fontId="33" fillId="0" borderId="16" xfId="11" applyFont="1" applyBorder="1"/>
    <xf numFmtId="0" fontId="16" fillId="0" borderId="93" xfId="21" applyFont="1" applyBorder="1" applyAlignment="1">
      <alignment horizontal="left" vertical="top" wrapText="1"/>
    </xf>
    <xf numFmtId="1" fontId="33" fillId="0" borderId="93" xfId="11" applyNumberFormat="1" applyFont="1" applyBorder="1"/>
    <xf numFmtId="9" fontId="33" fillId="0" borderId="93" xfId="15" applyFont="1" applyBorder="1"/>
    <xf numFmtId="0" fontId="16" fillId="0" borderId="0" xfId="21" applyFont="1" applyBorder="1" applyAlignment="1">
      <alignment horizontal="left" vertical="top" wrapText="1"/>
    </xf>
    <xf numFmtId="1" fontId="33" fillId="0" borderId="0" xfId="11" applyNumberFormat="1" applyFont="1" applyBorder="1"/>
    <xf numFmtId="9" fontId="33" fillId="0" borderId="0" xfId="15" applyFont="1" applyBorder="1"/>
    <xf numFmtId="9" fontId="33" fillId="0" borderId="0" xfId="11" applyNumberFormat="1" applyFont="1" applyBorder="1"/>
    <xf numFmtId="0" fontId="33" fillId="0" borderId="0" xfId="11" applyFont="1" applyBorder="1"/>
    <xf numFmtId="0" fontId="16" fillId="0" borderId="16" xfId="21" applyFont="1" applyBorder="1" applyAlignment="1">
      <alignment horizontal="left" vertical="top" wrapText="1"/>
    </xf>
    <xf numFmtId="1" fontId="33" fillId="0" borderId="16" xfId="11" applyNumberFormat="1" applyFont="1" applyBorder="1"/>
    <xf numFmtId="9" fontId="33" fillId="0" borderId="16" xfId="15" applyFont="1" applyBorder="1"/>
    <xf numFmtId="0" fontId="16" fillId="0" borderId="53" xfId="21" applyFont="1" applyBorder="1" applyAlignment="1">
      <alignment horizontal="left" vertical="top" wrapText="1"/>
    </xf>
    <xf numFmtId="1" fontId="33" fillId="0" borderId="53" xfId="11" applyNumberFormat="1" applyFont="1" applyBorder="1"/>
    <xf numFmtId="9" fontId="33" fillId="0" borderId="53" xfId="11" applyNumberFormat="1" applyFont="1" applyBorder="1"/>
    <xf numFmtId="0" fontId="33" fillId="0" borderId="53" xfId="11" applyFont="1" applyBorder="1"/>
    <xf numFmtId="9" fontId="33" fillId="0" borderId="53" xfId="15" applyFont="1" applyBorder="1"/>
    <xf numFmtId="171" fontId="16" fillId="0" borderId="0" xfId="12" applyNumberFormat="1" applyFont="1" applyFill="1" applyBorder="1" applyAlignment="1">
      <alignment horizontal="right" vertical="center"/>
    </xf>
    <xf numFmtId="171" fontId="16" fillId="0" borderId="75" xfId="12" applyNumberFormat="1" applyFont="1" applyFill="1" applyBorder="1" applyAlignment="1">
      <alignment horizontal="right" vertical="center"/>
    </xf>
    <xf numFmtId="0" fontId="50" fillId="0" borderId="16" xfId="11" applyBorder="1"/>
    <xf numFmtId="0" fontId="16" fillId="0" borderId="70" xfId="21" applyFont="1" applyBorder="1" applyAlignment="1">
      <alignment horizontal="left" vertical="top" wrapText="1"/>
    </xf>
    <xf numFmtId="1" fontId="33" fillId="0" borderId="70" xfId="11" applyNumberFormat="1" applyFont="1" applyBorder="1"/>
    <xf numFmtId="9" fontId="33" fillId="0" borderId="70" xfId="15" applyFont="1" applyBorder="1"/>
    <xf numFmtId="177" fontId="50" fillId="0" borderId="0" xfId="11" applyNumberFormat="1"/>
    <xf numFmtId="177" fontId="54" fillId="0" borderId="0" xfId="12" applyNumberFormat="1" applyFont="1" applyBorder="1" applyAlignment="1">
      <alignment horizontal="right" vertical="top"/>
    </xf>
    <xf numFmtId="0" fontId="50" fillId="0" borderId="0" xfId="11" applyBorder="1"/>
    <xf numFmtId="0" fontId="50" fillId="0" borderId="0" xfId="11" applyFill="1"/>
    <xf numFmtId="2" fontId="12" fillId="0" borderId="0" xfId="3" applyNumberFormat="1" applyFont="1"/>
    <xf numFmtId="0" fontId="23" fillId="0" borderId="0" xfId="11" applyFont="1"/>
    <xf numFmtId="0" fontId="11" fillId="0" borderId="65" xfId="3" applyFont="1" applyBorder="1" applyAlignment="1">
      <alignment vertical="center"/>
    </xf>
    <xf numFmtId="171" fontId="22" fillId="0" borderId="93" xfId="12" applyNumberFormat="1" applyFont="1" applyBorder="1" applyAlignment="1">
      <alignment horizontal="right" vertical="top"/>
    </xf>
    <xf numFmtId="171" fontId="22" fillId="0" borderId="0" xfId="12" applyNumberFormat="1" applyFont="1" applyBorder="1" applyAlignment="1">
      <alignment horizontal="right" vertical="top"/>
    </xf>
    <xf numFmtId="165" fontId="22" fillId="0" borderId="0" xfId="3" applyNumberFormat="1" applyFont="1" applyBorder="1" applyAlignment="1">
      <alignment horizontal="right" vertical="top"/>
    </xf>
    <xf numFmtId="171" fontId="22" fillId="0" borderId="16" xfId="12" applyNumberFormat="1" applyFont="1" applyBorder="1" applyAlignment="1">
      <alignment horizontal="right" vertical="top"/>
    </xf>
    <xf numFmtId="171" fontId="28" fillId="0" borderId="16" xfId="12" applyNumberFormat="1" applyFont="1" applyBorder="1" applyAlignment="1">
      <alignment horizontal="right" vertical="top"/>
    </xf>
    <xf numFmtId="171" fontId="54" fillId="0" borderId="16" xfId="12" applyNumberFormat="1" applyFont="1" applyBorder="1" applyAlignment="1">
      <alignment horizontal="right" vertical="top"/>
    </xf>
    <xf numFmtId="177" fontId="22" fillId="0" borderId="0" xfId="3" applyNumberFormat="1" applyFont="1" applyBorder="1" applyAlignment="1">
      <alignment horizontal="right" vertical="top"/>
    </xf>
    <xf numFmtId="177" fontId="54" fillId="0" borderId="0" xfId="3" applyNumberFormat="1" applyFont="1" applyBorder="1" applyAlignment="1">
      <alignment horizontal="right" vertical="top"/>
    </xf>
    <xf numFmtId="177" fontId="28" fillId="0" borderId="53" xfId="3" applyNumberFormat="1" applyFont="1" applyBorder="1" applyAlignment="1">
      <alignment horizontal="right" vertical="top"/>
    </xf>
    <xf numFmtId="177" fontId="54" fillId="0" borderId="53" xfId="3" applyNumberFormat="1" applyFont="1" applyBorder="1" applyAlignment="1">
      <alignment horizontal="right" vertical="top"/>
    </xf>
    <xf numFmtId="9" fontId="11" fillId="0" borderId="0" xfId="15" applyFont="1"/>
    <xf numFmtId="166" fontId="22" fillId="0" borderId="0" xfId="3" applyNumberFormat="1" applyFont="1" applyBorder="1" applyAlignment="1">
      <alignment horizontal="right" vertical="top"/>
    </xf>
    <xf numFmtId="177" fontId="22" fillId="0" borderId="51" xfId="3" applyNumberFormat="1" applyFont="1" applyBorder="1" applyAlignment="1">
      <alignment horizontal="right" vertical="top"/>
    </xf>
    <xf numFmtId="177" fontId="11" fillId="0" borderId="0" xfId="3" applyNumberFormat="1" applyFont="1"/>
    <xf numFmtId="177" fontId="54" fillId="0" borderId="53" xfId="12" applyNumberFormat="1" applyFont="1" applyBorder="1" applyAlignment="1">
      <alignment horizontal="right" vertical="top"/>
    </xf>
    <xf numFmtId="166" fontId="54" fillId="0" borderId="0" xfId="3" applyNumberFormat="1" applyFont="1" applyBorder="1" applyAlignment="1">
      <alignment horizontal="right" vertical="top"/>
    </xf>
    <xf numFmtId="177" fontId="54" fillId="0" borderId="57" xfId="12" applyNumberFormat="1" applyFont="1" applyBorder="1" applyAlignment="1">
      <alignment horizontal="right" vertical="top"/>
    </xf>
    <xf numFmtId="177" fontId="22" fillId="0" borderId="57" xfId="3" applyNumberFormat="1" applyFont="1" applyBorder="1" applyAlignment="1">
      <alignment horizontal="right" vertical="top"/>
    </xf>
    <xf numFmtId="177" fontId="28" fillId="0" borderId="57" xfId="3" applyNumberFormat="1" applyFont="1" applyBorder="1" applyAlignment="1">
      <alignment horizontal="right" vertical="top"/>
    </xf>
    <xf numFmtId="9" fontId="16" fillId="0" borderId="53" xfId="15" applyFont="1" applyBorder="1" applyAlignment="1">
      <alignment horizontal="right" vertical="top"/>
    </xf>
    <xf numFmtId="171" fontId="29" fillId="0" borderId="16" xfId="12" applyNumberFormat="1" applyFont="1" applyBorder="1" applyAlignment="1">
      <alignment horizontal="right" vertical="top"/>
    </xf>
    <xf numFmtId="171" fontId="29" fillId="0" borderId="0" xfId="12" applyNumberFormat="1" applyFont="1" applyBorder="1" applyAlignment="1">
      <alignment horizontal="right" vertical="top"/>
    </xf>
    <xf numFmtId="177" fontId="29" fillId="0" borderId="0" xfId="3" applyNumberFormat="1" applyFont="1" applyBorder="1" applyAlignment="1">
      <alignment horizontal="right" vertical="top"/>
    </xf>
    <xf numFmtId="177" fontId="29" fillId="0" borderId="53" xfId="3" applyNumberFormat="1" applyFont="1" applyBorder="1" applyAlignment="1">
      <alignment horizontal="right" vertical="top"/>
    </xf>
    <xf numFmtId="0" fontId="33" fillId="0" borderId="0" xfId="11" applyFont="1"/>
    <xf numFmtId="0" fontId="23" fillId="0" borderId="0" xfId="3" applyFont="1"/>
    <xf numFmtId="0" fontId="11" fillId="0" borderId="93" xfId="3" applyFont="1" applyBorder="1"/>
    <xf numFmtId="0" fontId="11" fillId="0" borderId="94" xfId="3" applyFont="1" applyBorder="1"/>
    <xf numFmtId="0" fontId="16" fillId="0" borderId="95" xfId="22" applyFont="1" applyBorder="1" applyAlignment="1">
      <alignment horizontal="left" vertical="top" wrapText="1"/>
    </xf>
    <xf numFmtId="177" fontId="22" fillId="0" borderId="95" xfId="15" applyNumberFormat="1" applyFont="1" applyBorder="1"/>
    <xf numFmtId="0" fontId="16" fillId="0" borderId="0" xfId="22" applyFont="1" applyBorder="1" applyAlignment="1">
      <alignment horizontal="left" vertical="top" wrapText="1"/>
    </xf>
    <xf numFmtId="177" fontId="22" fillId="0" borderId="0" xfId="15" applyNumberFormat="1" applyFont="1" applyBorder="1"/>
    <xf numFmtId="177" fontId="28" fillId="0" borderId="0" xfId="15" applyNumberFormat="1" applyFont="1" applyBorder="1"/>
    <xf numFmtId="177" fontId="30" fillId="0" borderId="0" xfId="15" applyNumberFormat="1" applyFont="1" applyBorder="1"/>
    <xf numFmtId="9" fontId="22" fillId="0" borderId="0" xfId="3" applyNumberFormat="1" applyFont="1"/>
    <xf numFmtId="0" fontId="16" fillId="0" borderId="96" xfId="22" applyFont="1" applyBorder="1" applyAlignment="1">
      <alignment horizontal="left" vertical="top" wrapText="1"/>
    </xf>
    <xf numFmtId="1" fontId="33" fillId="0" borderId="96" xfId="15" applyNumberFormat="1" applyFont="1" applyBorder="1"/>
    <xf numFmtId="1" fontId="33" fillId="0" borderId="0" xfId="15" applyNumberFormat="1" applyFont="1" applyBorder="1"/>
    <xf numFmtId="1" fontId="28" fillId="0" borderId="0" xfId="15" applyNumberFormat="1" applyFont="1" applyBorder="1"/>
    <xf numFmtId="1" fontId="29" fillId="0" borderId="0" xfId="15" applyNumberFormat="1" applyFont="1" applyBorder="1"/>
    <xf numFmtId="171" fontId="22" fillId="0" borderId="23" xfId="12" applyNumberFormat="1" applyFont="1" applyBorder="1" applyAlignment="1">
      <alignment horizontal="right" vertical="top"/>
    </xf>
    <xf numFmtId="171" fontId="22" fillId="0" borderId="65" xfId="12" applyNumberFormat="1" applyFont="1" applyBorder="1" applyAlignment="1">
      <alignment horizontal="right" vertical="top"/>
    </xf>
    <xf numFmtId="177" fontId="33" fillId="0" borderId="96" xfId="15" applyNumberFormat="1" applyFont="1" applyBorder="1"/>
    <xf numFmtId="177" fontId="33" fillId="0" borderId="0" xfId="15" applyNumberFormat="1" applyFont="1" applyBorder="1"/>
    <xf numFmtId="177" fontId="29" fillId="0" borderId="0" xfId="15" applyNumberFormat="1" applyFont="1" applyBorder="1"/>
    <xf numFmtId="0" fontId="22" fillId="0" borderId="93" xfId="3" applyFont="1" applyBorder="1" applyAlignment="1">
      <alignment vertical="center"/>
    </xf>
    <xf numFmtId="0" fontId="33" fillId="0" borderId="86" xfId="11" applyFont="1" applyBorder="1"/>
    <xf numFmtId="0" fontId="22" fillId="0" borderId="86" xfId="3" applyFont="1" applyBorder="1" applyAlignment="1">
      <alignment horizontal="center" vertical="center"/>
    </xf>
    <xf numFmtId="0" fontId="16" fillId="0" borderId="0" xfId="23" applyFont="1" applyBorder="1" applyAlignment="1">
      <alignment horizontal="left" vertical="top" wrapText="1"/>
    </xf>
    <xf numFmtId="0" fontId="33" fillId="0" borderId="32" xfId="11" applyFont="1" applyBorder="1"/>
    <xf numFmtId="9" fontId="33" fillId="0" borderId="32" xfId="11" applyNumberFormat="1" applyFont="1" applyBorder="1"/>
    <xf numFmtId="171" fontId="54" fillId="0" borderId="32" xfId="12" applyNumberFormat="1" applyFont="1" applyBorder="1" applyAlignment="1">
      <alignment horizontal="right" vertical="top"/>
    </xf>
    <xf numFmtId="9" fontId="33" fillId="0" borderId="0" xfId="11" applyNumberFormat="1" applyFont="1"/>
    <xf numFmtId="0" fontId="22" fillId="0" borderId="0" xfId="3" applyFont="1" applyBorder="1" applyAlignment="1">
      <alignment vertical="center"/>
    </xf>
    <xf numFmtId="0" fontId="16" fillId="0" borderId="93" xfId="23" applyFont="1" applyBorder="1" applyAlignment="1">
      <alignment horizontal="left" vertical="top" wrapText="1"/>
    </xf>
    <xf numFmtId="177" fontId="33" fillId="0" borderId="93" xfId="11" applyNumberFormat="1" applyFont="1" applyBorder="1"/>
    <xf numFmtId="177" fontId="33" fillId="0" borderId="0" xfId="11" applyNumberFormat="1" applyFont="1" applyBorder="1"/>
    <xf numFmtId="0" fontId="16" fillId="0" borderId="86" xfId="23" applyFont="1" applyBorder="1" applyAlignment="1">
      <alignment horizontal="left" vertical="top" wrapText="1"/>
    </xf>
    <xf numFmtId="177" fontId="33" fillId="0" borderId="86" xfId="11" applyNumberFormat="1" applyFont="1" applyBorder="1"/>
    <xf numFmtId="0" fontId="16" fillId="0" borderId="70" xfId="23" applyFont="1" applyBorder="1" applyAlignment="1">
      <alignment horizontal="left" vertical="top" wrapText="1"/>
    </xf>
    <xf numFmtId="171" fontId="22" fillId="0" borderId="28" xfId="12" applyNumberFormat="1" applyFont="1" applyBorder="1" applyAlignment="1">
      <alignment vertical="center"/>
    </xf>
    <xf numFmtId="171" fontId="28" fillId="0" borderId="28" xfId="12" applyNumberFormat="1" applyFont="1" applyBorder="1" applyAlignment="1">
      <alignment vertical="center"/>
    </xf>
    <xf numFmtId="171" fontId="22" fillId="0" borderId="0" xfId="12" applyNumberFormat="1" applyFont="1" applyBorder="1" applyAlignment="1">
      <alignment vertical="center"/>
    </xf>
    <xf numFmtId="171" fontId="30" fillId="0" borderId="0" xfId="12" applyNumberFormat="1" applyFont="1" applyBorder="1" applyAlignment="1">
      <alignment vertical="center"/>
    </xf>
    <xf numFmtId="171" fontId="28" fillId="0" borderId="0" xfId="12" applyNumberFormat="1" applyFont="1" applyBorder="1" applyAlignment="1">
      <alignment vertical="center"/>
    </xf>
    <xf numFmtId="171" fontId="33" fillId="0" borderId="0" xfId="12" applyNumberFormat="1" applyFont="1" applyBorder="1" applyAlignment="1">
      <alignment vertical="center"/>
    </xf>
    <xf numFmtId="171" fontId="20" fillId="0" borderId="31" xfId="12" applyNumberFormat="1" applyFont="1" applyBorder="1" applyAlignment="1">
      <alignment vertical="center"/>
    </xf>
    <xf numFmtId="0" fontId="15" fillId="0" borderId="86" xfId="3" applyFont="1" applyBorder="1" applyAlignment="1">
      <alignment horizontal="left" vertical="top" wrapText="1"/>
    </xf>
    <xf numFmtId="171" fontId="20" fillId="0" borderId="86" xfId="12" applyNumberFormat="1" applyFont="1" applyBorder="1" applyAlignment="1">
      <alignment vertical="center"/>
    </xf>
    <xf numFmtId="171" fontId="33" fillId="0" borderId="93" xfId="12" applyNumberFormat="1" applyFont="1" applyBorder="1" applyAlignment="1">
      <alignment horizontal="right" vertical="top"/>
    </xf>
    <xf numFmtId="171" fontId="33" fillId="0" borderId="0" xfId="12" applyNumberFormat="1" applyFont="1" applyBorder="1" applyAlignment="1">
      <alignment horizontal="right" vertical="top"/>
    </xf>
    <xf numFmtId="165" fontId="33" fillId="0" borderId="53" xfId="3" applyNumberFormat="1" applyFont="1" applyBorder="1" applyAlignment="1">
      <alignment horizontal="right" vertical="top"/>
    </xf>
    <xf numFmtId="171" fontId="33" fillId="0" borderId="31" xfId="12" applyNumberFormat="1" applyFont="1" applyBorder="1" applyAlignment="1">
      <alignment horizontal="right" vertical="top"/>
    </xf>
    <xf numFmtId="177" fontId="33" fillId="0" borderId="0" xfId="3" applyNumberFormat="1" applyFont="1" applyBorder="1" applyAlignment="1">
      <alignment horizontal="right" vertical="top"/>
    </xf>
    <xf numFmtId="9" fontId="0" fillId="0" borderId="0" xfId="15" applyFont="1"/>
    <xf numFmtId="177" fontId="33" fillId="0" borderId="53" xfId="3" applyNumberFormat="1" applyFont="1" applyBorder="1" applyAlignment="1">
      <alignment horizontal="right" vertical="top"/>
    </xf>
    <xf numFmtId="171" fontId="28" fillId="0" borderId="31" xfId="12" applyNumberFormat="1" applyFont="1" applyBorder="1" applyAlignment="1">
      <alignment horizontal="right" vertical="top"/>
    </xf>
    <xf numFmtId="177" fontId="33" fillId="0" borderId="93" xfId="15" applyNumberFormat="1" applyFont="1" applyBorder="1"/>
    <xf numFmtId="177" fontId="28" fillId="0" borderId="86" xfId="15" applyNumberFormat="1" applyFont="1" applyBorder="1"/>
    <xf numFmtId="177" fontId="33" fillId="0" borderId="86" xfId="15" applyNumberFormat="1" applyFont="1" applyBorder="1"/>
    <xf numFmtId="0" fontId="22" fillId="0" borderId="97" xfId="3" applyFont="1" applyBorder="1" applyAlignment="1">
      <alignment vertical="center"/>
    </xf>
    <xf numFmtId="0" fontId="16" fillId="0" borderId="53" xfId="23" applyFont="1" applyBorder="1" applyAlignment="1">
      <alignment horizontal="left" vertical="top" wrapText="1"/>
    </xf>
    <xf numFmtId="177" fontId="33" fillId="0" borderId="53" xfId="11" applyNumberFormat="1" applyFont="1" applyBorder="1"/>
    <xf numFmtId="166" fontId="33" fillId="0" borderId="0" xfId="11" applyNumberFormat="1" applyFont="1"/>
    <xf numFmtId="0" fontId="16" fillId="0" borderId="94" xfId="23" applyFont="1" applyBorder="1" applyAlignment="1">
      <alignment horizontal="left" vertical="top" wrapText="1"/>
    </xf>
    <xf numFmtId="171" fontId="28" fillId="0" borderId="94" xfId="12" applyNumberFormat="1" applyFont="1" applyBorder="1" applyAlignment="1">
      <alignment vertical="center"/>
    </xf>
    <xf numFmtId="171" fontId="33" fillId="0" borderId="94" xfId="12" applyNumberFormat="1" applyFont="1" applyBorder="1" applyAlignment="1">
      <alignment vertical="center"/>
    </xf>
    <xf numFmtId="0" fontId="16" fillId="0" borderId="96" xfId="3" applyFont="1" applyBorder="1" applyAlignment="1">
      <alignment horizontal="left" vertical="top" wrapText="1"/>
    </xf>
    <xf numFmtId="171" fontId="22" fillId="0" borderId="95" xfId="12" applyNumberFormat="1" applyFont="1" applyBorder="1" applyAlignment="1">
      <alignment vertical="center"/>
    </xf>
    <xf numFmtId="166" fontId="37" fillId="0" borderId="0" xfId="11" applyNumberFormat="1" applyFont="1"/>
    <xf numFmtId="0" fontId="16" fillId="0" borderId="98" xfId="3" applyFont="1" applyBorder="1" applyAlignment="1">
      <alignment horizontal="left" vertical="top" wrapText="1"/>
    </xf>
    <xf numFmtId="171" fontId="22" fillId="0" borderId="94" xfId="12" applyNumberFormat="1" applyFont="1" applyBorder="1" applyAlignment="1">
      <alignment vertical="center"/>
    </xf>
    <xf numFmtId="0" fontId="16" fillId="0" borderId="86" xfId="3" applyFont="1" applyBorder="1" applyAlignment="1">
      <alignment wrapText="1"/>
    </xf>
    <xf numFmtId="0" fontId="16" fillId="0" borderId="0" xfId="11" applyFont="1" applyBorder="1" applyAlignment="1">
      <alignment horizontal="left" vertical="top" wrapText="1"/>
    </xf>
    <xf numFmtId="0" fontId="16" fillId="0" borderId="53" xfId="11" applyFont="1" applyBorder="1" applyAlignment="1">
      <alignment horizontal="left" vertical="top" wrapText="1"/>
    </xf>
    <xf numFmtId="168" fontId="28" fillId="0" borderId="31" xfId="3" applyNumberFormat="1" applyFont="1" applyBorder="1" applyAlignment="1">
      <alignment horizontal="right" vertical="top"/>
    </xf>
    <xf numFmtId="169" fontId="28" fillId="0" borderId="0" xfId="13" applyNumberFormat="1" applyFont="1" applyBorder="1" applyAlignment="1">
      <alignment horizontal="right" vertical="center"/>
    </xf>
    <xf numFmtId="168" fontId="28" fillId="0" borderId="0" xfId="3" applyNumberFormat="1" applyFont="1" applyBorder="1" applyAlignment="1">
      <alignment horizontal="right"/>
    </xf>
    <xf numFmtId="0" fontId="16" fillId="0" borderId="93" xfId="11" applyFont="1" applyBorder="1" applyAlignment="1">
      <alignment horizontal="left" vertical="top" wrapText="1"/>
    </xf>
    <xf numFmtId="0" fontId="16" fillId="0" borderId="86" xfId="11" applyFont="1" applyBorder="1" applyAlignment="1">
      <alignment horizontal="left" vertical="top" wrapText="1"/>
    </xf>
    <xf numFmtId="0" fontId="22" fillId="0" borderId="0" xfId="3" applyFont="1" applyFill="1" applyBorder="1" applyAlignment="1">
      <alignment horizontal="center" vertical="center"/>
    </xf>
    <xf numFmtId="0" fontId="16" fillId="0" borderId="0" xfId="24" applyFont="1" applyBorder="1" applyAlignment="1">
      <alignment vertical="top" wrapText="1"/>
    </xf>
    <xf numFmtId="171" fontId="16" fillId="0" borderId="31" xfId="3" applyNumberFormat="1" applyFont="1" applyBorder="1" applyAlignment="1">
      <alignment horizontal="left" vertical="top" wrapText="1"/>
    </xf>
    <xf numFmtId="171" fontId="16" fillId="0" borderId="94" xfId="3" applyNumberFormat="1" applyFont="1" applyBorder="1" applyAlignment="1">
      <alignment horizontal="left" vertical="top" wrapText="1"/>
    </xf>
    <xf numFmtId="0" fontId="21" fillId="0" borderId="0" xfId="11" applyFont="1"/>
    <xf numFmtId="0" fontId="16" fillId="0" borderId="28" xfId="11" applyFont="1" applyBorder="1" applyAlignment="1">
      <alignment horizontal="left" vertical="top" wrapText="1"/>
    </xf>
    <xf numFmtId="182" fontId="11" fillId="0" borderId="0" xfId="3" applyNumberFormat="1" applyFont="1"/>
    <xf numFmtId="0" fontId="21" fillId="0" borderId="93" xfId="11" applyFont="1" applyBorder="1" applyAlignment="1">
      <alignment horizontal="center" vertical="center"/>
    </xf>
    <xf numFmtId="0" fontId="16" fillId="0" borderId="100" xfId="11" applyFont="1" applyBorder="1" applyAlignment="1">
      <alignment horizontal="left" wrapText="1"/>
    </xf>
    <xf numFmtId="183" fontId="16" fillId="0" borderId="0" xfId="13" applyNumberFormat="1" applyFont="1" applyBorder="1" applyAlignment="1">
      <alignment horizontal="right" vertical="center"/>
    </xf>
    <xf numFmtId="166" fontId="28" fillId="0" borderId="0" xfId="13" applyNumberFormat="1" applyFont="1" applyBorder="1" applyAlignment="1">
      <alignment horizontal="right" vertical="center"/>
    </xf>
    <xf numFmtId="183" fontId="28" fillId="0" borderId="0" xfId="13" applyNumberFormat="1" applyFont="1" applyBorder="1" applyAlignment="1">
      <alignment horizontal="right" vertical="center"/>
    </xf>
    <xf numFmtId="0" fontId="16" fillId="0" borderId="94" xfId="11" applyFont="1" applyBorder="1" applyAlignment="1">
      <alignment horizontal="left" vertical="top" wrapText="1"/>
    </xf>
    <xf numFmtId="2" fontId="16" fillId="0" borderId="94" xfId="3" applyNumberFormat="1" applyFont="1" applyBorder="1" applyAlignment="1">
      <alignment horizontal="right"/>
    </xf>
    <xf numFmtId="0" fontId="21" fillId="0" borderId="0" xfId="11" applyFont="1" applyBorder="1" applyAlignment="1">
      <alignment horizontal="center" vertical="center"/>
    </xf>
    <xf numFmtId="179" fontId="16" fillId="0" borderId="0" xfId="3" applyNumberFormat="1" applyFont="1" applyFill="1" applyBorder="1" applyAlignment="1">
      <alignment horizontal="right"/>
    </xf>
    <xf numFmtId="0" fontId="22" fillId="0" borderId="0" xfId="11" applyFont="1" applyBorder="1" applyAlignment="1">
      <alignment vertical="center" wrapText="1"/>
    </xf>
    <xf numFmtId="182" fontId="50" fillId="0" borderId="0" xfId="11" applyNumberFormat="1"/>
    <xf numFmtId="0" fontId="16" fillId="0" borderId="31" xfId="11" applyFont="1" applyBorder="1" applyAlignment="1">
      <alignment horizontal="left" vertical="top" wrapText="1"/>
    </xf>
    <xf numFmtId="168" fontId="29" fillId="0" borderId="31" xfId="3" applyNumberFormat="1" applyFont="1" applyBorder="1" applyAlignment="1">
      <alignment horizontal="right" vertical="top"/>
    </xf>
    <xf numFmtId="169" fontId="29" fillId="0" borderId="0" xfId="3" applyNumberFormat="1" applyFont="1" applyBorder="1" applyAlignment="1">
      <alignment horizontal="right" vertical="top"/>
    </xf>
    <xf numFmtId="0" fontId="16" fillId="0" borderId="57" xfId="11" applyFont="1" applyBorder="1" applyAlignment="1">
      <alignment horizontal="left" vertical="top" wrapText="1"/>
    </xf>
    <xf numFmtId="168" fontId="16" fillId="0" borderId="57" xfId="3" applyNumberFormat="1" applyFont="1" applyBorder="1" applyAlignment="1">
      <alignment horizontal="right"/>
    </xf>
    <xf numFmtId="168" fontId="28" fillId="0" borderId="57" xfId="3" applyNumberFormat="1" applyFont="1" applyBorder="1" applyAlignment="1">
      <alignment horizontal="right"/>
    </xf>
    <xf numFmtId="168" fontId="29" fillId="0" borderId="57" xfId="3" applyNumberFormat="1" applyFont="1" applyBorder="1" applyAlignment="1">
      <alignment horizontal="right"/>
    </xf>
    <xf numFmtId="0" fontId="14" fillId="0" borderId="0" xfId="11" applyFont="1"/>
    <xf numFmtId="0" fontId="15" fillId="0" borderId="0" xfId="11" applyFont="1" applyFill="1" applyBorder="1" applyAlignment="1">
      <alignment horizontal="left" vertical="center" wrapText="1"/>
    </xf>
    <xf numFmtId="0" fontId="21" fillId="0" borderId="0" xfId="11" applyFont="1" applyFill="1" applyBorder="1" applyAlignment="1">
      <alignment horizontal="left" vertical="center"/>
    </xf>
    <xf numFmtId="0" fontId="16" fillId="0" borderId="0" xfId="3" applyFont="1" applyFill="1" applyBorder="1" applyAlignment="1">
      <alignment wrapText="1"/>
    </xf>
    <xf numFmtId="0" fontId="16" fillId="0" borderId="57" xfId="3" applyFont="1" applyFill="1" applyBorder="1" applyAlignment="1">
      <alignment wrapText="1"/>
    </xf>
    <xf numFmtId="2" fontId="16" fillId="0" borderId="31" xfId="3" applyNumberFormat="1" applyFont="1" applyBorder="1" applyAlignment="1">
      <alignment horizontal="right" vertical="top"/>
    </xf>
    <xf numFmtId="0" fontId="11" fillId="0" borderId="0" xfId="11" applyFont="1"/>
    <xf numFmtId="0" fontId="16" fillId="0" borderId="93" xfId="3" applyFont="1" applyFill="1" applyBorder="1" applyAlignment="1">
      <alignment horizontal="left" vertical="top" wrapText="1"/>
    </xf>
    <xf numFmtId="0" fontId="22" fillId="0" borderId="0" xfId="3" applyFont="1" applyFill="1" applyBorder="1" applyAlignment="1">
      <alignment horizontal="left" vertical="top" wrapText="1"/>
    </xf>
    <xf numFmtId="2" fontId="16" fillId="0" borderId="57" xfId="3" applyNumberFormat="1" applyFont="1" applyBorder="1" applyAlignment="1">
      <alignment horizontal="right" vertical="top"/>
    </xf>
    <xf numFmtId="0" fontId="50" fillId="0" borderId="0" xfId="11" applyFill="1" applyBorder="1"/>
    <xf numFmtId="2" fontId="16" fillId="0" borderId="28" xfId="3" applyNumberFormat="1" applyFont="1" applyBorder="1" applyAlignment="1">
      <alignment horizontal="right" vertical="top"/>
    </xf>
    <xf numFmtId="0" fontId="15" fillId="0" borderId="65" xfId="3" applyFont="1" applyBorder="1" applyAlignment="1">
      <alignment horizontal="left" vertical="top" wrapText="1"/>
    </xf>
    <xf numFmtId="168" fontId="15" fillId="0" borderId="65" xfId="3" applyNumberFormat="1" applyFont="1" applyBorder="1" applyAlignment="1">
      <alignment horizontal="right" vertical="top"/>
    </xf>
    <xf numFmtId="166" fontId="15" fillId="0" borderId="65" xfId="3" applyNumberFormat="1" applyFont="1" applyBorder="1" applyAlignment="1">
      <alignment horizontal="right" vertical="top"/>
    </xf>
    <xf numFmtId="2" fontId="15" fillId="0" borderId="65" xfId="3" applyNumberFormat="1" applyFont="1" applyBorder="1" applyAlignment="1">
      <alignment horizontal="right" vertical="top"/>
    </xf>
    <xf numFmtId="1" fontId="33" fillId="0" borderId="0" xfId="0" applyNumberFormat="1" applyFont="1"/>
    <xf numFmtId="1" fontId="22" fillId="0" borderId="0" xfId="3" applyNumberFormat="1" applyFont="1" applyBorder="1" applyAlignment="1">
      <alignment horizontal="right" vertical="top"/>
    </xf>
    <xf numFmtId="2" fontId="22" fillId="0" borderId="0" xfId="0" applyNumberFormat="1" applyFont="1"/>
    <xf numFmtId="169" fontId="16" fillId="0" borderId="28" xfId="3" applyNumberFormat="1" applyFont="1" applyBorder="1" applyAlignment="1">
      <alignment horizontal="right" vertical="top"/>
    </xf>
    <xf numFmtId="2" fontId="22" fillId="0" borderId="0" xfId="0" applyNumberFormat="1" applyFont="1" applyBorder="1"/>
    <xf numFmtId="1" fontId="22" fillId="0" borderId="0" xfId="0" applyNumberFormat="1" applyFont="1" applyBorder="1"/>
    <xf numFmtId="2" fontId="22" fillId="0" borderId="0" xfId="3" applyNumberFormat="1" applyFont="1" applyBorder="1" applyAlignment="1">
      <alignment horizontal="right" vertical="top"/>
    </xf>
    <xf numFmtId="2" fontId="16" fillId="0" borderId="53" xfId="3" applyNumberFormat="1" applyFont="1" applyBorder="1" applyAlignment="1">
      <alignment horizontal="right" vertical="top"/>
    </xf>
    <xf numFmtId="168" fontId="22" fillId="0" borderId="28" xfId="3" applyNumberFormat="1" applyFont="1" applyBorder="1" applyAlignment="1">
      <alignment horizontal="right" vertical="top"/>
    </xf>
    <xf numFmtId="2" fontId="33" fillId="0" borderId="53" xfId="3" applyNumberFormat="1" applyFont="1" applyBorder="1" applyAlignment="1">
      <alignment horizontal="right" vertical="top"/>
    </xf>
    <xf numFmtId="168" fontId="22" fillId="0" borderId="0" xfId="3" applyNumberFormat="1" applyFont="1" applyBorder="1" applyAlignment="1">
      <alignment horizontal="right" vertical="top"/>
    </xf>
    <xf numFmtId="168" fontId="33" fillId="0" borderId="53" xfId="3" applyNumberFormat="1" applyFont="1" applyBorder="1" applyAlignment="1">
      <alignment horizontal="right" vertical="top"/>
    </xf>
    <xf numFmtId="0" fontId="9" fillId="0" borderId="0" xfId="0" applyFont="1" applyFill="1" applyAlignment="1">
      <alignment vertical="center"/>
    </xf>
    <xf numFmtId="0" fontId="16" fillId="0" borderId="15" xfId="3" applyFont="1" applyBorder="1" applyAlignment="1">
      <alignment horizontal="left" wrapText="1"/>
    </xf>
    <xf numFmtId="2" fontId="16" fillId="0" borderId="16" xfId="3" applyNumberFormat="1" applyFont="1" applyBorder="1" applyAlignment="1">
      <alignment horizontal="right" vertical="top"/>
    </xf>
    <xf numFmtId="166" fontId="16" fillId="0" borderId="0" xfId="3" applyNumberFormat="1" applyFont="1" applyFill="1" applyBorder="1" applyAlignment="1">
      <alignment horizontal="right" vertical="top"/>
    </xf>
    <xf numFmtId="2" fontId="16" fillId="0" borderId="65" xfId="3" applyNumberFormat="1" applyFont="1" applyFill="1" applyBorder="1" applyAlignment="1">
      <alignment horizontal="right" vertical="top"/>
    </xf>
    <xf numFmtId="168" fontId="0" fillId="0" borderId="0" xfId="0" applyNumberFormat="1"/>
    <xf numFmtId="2" fontId="0" fillId="0" borderId="0" xfId="0" applyNumberFormat="1"/>
    <xf numFmtId="2" fontId="28" fillId="0" borderId="53" xfId="3" applyNumberFormat="1" applyFont="1" applyBorder="1" applyAlignment="1">
      <alignment horizontal="right" vertical="top"/>
    </xf>
    <xf numFmtId="168" fontId="16" fillId="0" borderId="53" xfId="3" applyNumberFormat="1" applyFont="1" applyBorder="1" applyAlignment="1">
      <alignment horizontal="right" vertical="top"/>
    </xf>
    <xf numFmtId="177" fontId="16" fillId="0" borderId="0" xfId="2" applyNumberFormat="1" applyFont="1" applyBorder="1" applyAlignment="1">
      <alignment horizontal="right" vertical="top"/>
    </xf>
    <xf numFmtId="179" fontId="22" fillId="0" borderId="0" xfId="3" applyNumberFormat="1" applyFont="1" applyBorder="1" applyAlignment="1">
      <alignment horizontal="right" vertical="top"/>
    </xf>
    <xf numFmtId="177" fontId="22" fillId="0" borderId="0" xfId="2" applyNumberFormat="1" applyFont="1" applyBorder="1" applyAlignment="1">
      <alignment horizontal="right" vertical="top"/>
    </xf>
    <xf numFmtId="179" fontId="16" fillId="0" borderId="53" xfId="3" applyNumberFormat="1" applyFont="1" applyBorder="1" applyAlignment="1">
      <alignment horizontal="right" vertical="top"/>
    </xf>
    <xf numFmtId="9" fontId="16" fillId="0" borderId="53" xfId="2" applyFont="1" applyBorder="1" applyAlignment="1">
      <alignment horizontal="right" vertical="top"/>
    </xf>
    <xf numFmtId="177" fontId="16" fillId="0" borderId="53" xfId="2" applyNumberFormat="1" applyFont="1" applyBorder="1" applyAlignment="1">
      <alignment horizontal="right" vertical="top"/>
    </xf>
    <xf numFmtId="179" fontId="22" fillId="0" borderId="53" xfId="3" applyNumberFormat="1" applyFont="1" applyBorder="1" applyAlignment="1">
      <alignment horizontal="right" vertical="top"/>
    </xf>
    <xf numFmtId="9" fontId="22" fillId="0" borderId="53" xfId="2" applyFont="1" applyBorder="1" applyAlignment="1">
      <alignment horizontal="right" vertical="top"/>
    </xf>
    <xf numFmtId="177" fontId="22" fillId="0" borderId="53" xfId="2" applyNumberFormat="1" applyFont="1" applyBorder="1" applyAlignment="1">
      <alignment horizontal="right" vertical="top"/>
    </xf>
    <xf numFmtId="168" fontId="15" fillId="0" borderId="12" xfId="3" applyNumberFormat="1" applyFont="1" applyBorder="1" applyAlignment="1">
      <alignment horizontal="right" vertical="top"/>
    </xf>
    <xf numFmtId="179" fontId="15" fillId="0" borderId="12" xfId="3" applyNumberFormat="1" applyFont="1" applyBorder="1" applyAlignment="1">
      <alignment horizontal="right" vertical="top"/>
    </xf>
    <xf numFmtId="9" fontId="15" fillId="0" borderId="12" xfId="2" applyFont="1" applyBorder="1" applyAlignment="1">
      <alignment horizontal="right" vertical="top"/>
    </xf>
    <xf numFmtId="177" fontId="15" fillId="0" borderId="12" xfId="2" applyNumberFormat="1" applyFont="1" applyBorder="1" applyAlignment="1">
      <alignment horizontal="right" vertical="top"/>
    </xf>
    <xf numFmtId="182" fontId="33" fillId="0" borderId="0" xfId="0" applyNumberFormat="1" applyFont="1"/>
    <xf numFmtId="182" fontId="37" fillId="0" borderId="12" xfId="0" applyNumberFormat="1" applyFont="1" applyBorder="1"/>
    <xf numFmtId="0" fontId="0" fillId="0" borderId="0" xfId="0" quotePrefix="1"/>
    <xf numFmtId="182" fontId="0" fillId="0" borderId="0" xfId="0" applyNumberFormat="1"/>
    <xf numFmtId="0" fontId="11" fillId="0" borderId="0" xfId="3" applyFont="1" applyAlignment="1"/>
    <xf numFmtId="0" fontId="16" fillId="0" borderId="15" xfId="3" applyFont="1" applyBorder="1" applyAlignment="1">
      <alignment horizontal="right"/>
    </xf>
    <xf numFmtId="0" fontId="16" fillId="0" borderId="28" xfId="3" applyFont="1" applyBorder="1" applyAlignment="1">
      <alignment horizontal="left" vertical="top"/>
    </xf>
    <xf numFmtId="0" fontId="16" fillId="0" borderId="0" xfId="3" applyFont="1" applyBorder="1" applyAlignment="1">
      <alignment horizontal="left" vertical="top"/>
    </xf>
    <xf numFmtId="0" fontId="16" fillId="0" borderId="65" xfId="3" applyFont="1" applyBorder="1" applyAlignment="1">
      <alignment horizontal="left" vertical="top"/>
    </xf>
    <xf numFmtId="0" fontId="11" fillId="0" borderId="0" xfId="25"/>
    <xf numFmtId="0" fontId="16" fillId="0" borderId="57" xfId="3" applyFont="1" applyBorder="1" applyAlignment="1">
      <alignment horizontal="left" vertical="top"/>
    </xf>
    <xf numFmtId="168" fontId="16" fillId="0" borderId="57" xfId="3" applyNumberFormat="1" applyFont="1" applyBorder="1" applyAlignment="1">
      <alignment horizontal="right" vertical="top"/>
    </xf>
    <xf numFmtId="0" fontId="22" fillId="0" borderId="0" xfId="26" applyFont="1"/>
    <xf numFmtId="177" fontId="33" fillId="0" borderId="0" xfId="2" applyNumberFormat="1" applyFont="1"/>
    <xf numFmtId="177" fontId="33" fillId="0" borderId="28" xfId="2" applyNumberFormat="1" applyFont="1" applyBorder="1"/>
    <xf numFmtId="1" fontId="33" fillId="0" borderId="28" xfId="0" applyNumberFormat="1" applyFont="1" applyBorder="1"/>
    <xf numFmtId="0" fontId="33" fillId="0" borderId="28" xfId="0" applyFont="1" applyBorder="1"/>
    <xf numFmtId="177" fontId="28" fillId="0" borderId="0" xfId="2" applyNumberFormat="1" applyFont="1"/>
    <xf numFmtId="1" fontId="28" fillId="0" borderId="0" xfId="0" applyNumberFormat="1" applyFont="1"/>
    <xf numFmtId="177" fontId="33" fillId="0" borderId="0" xfId="2" applyNumberFormat="1" applyFont="1" applyBorder="1"/>
    <xf numFmtId="1" fontId="33" fillId="0" borderId="0" xfId="0" applyNumberFormat="1" applyFont="1" applyBorder="1"/>
    <xf numFmtId="177" fontId="29" fillId="0" borderId="0" xfId="2" applyNumberFormat="1" applyFont="1"/>
    <xf numFmtId="1" fontId="29" fillId="0" borderId="0" xfId="0" applyNumberFormat="1" applyFont="1"/>
    <xf numFmtId="0" fontId="15" fillId="0" borderId="65" xfId="3" applyFont="1" applyBorder="1" applyAlignment="1">
      <alignment horizontal="left" vertical="top"/>
    </xf>
    <xf numFmtId="177" fontId="37" fillId="0" borderId="0" xfId="2" applyNumberFormat="1" applyFont="1"/>
    <xf numFmtId="1" fontId="37" fillId="0" borderId="0" xfId="0" applyNumberFormat="1" applyFont="1"/>
    <xf numFmtId="0" fontId="37" fillId="0" borderId="0" xfId="0" applyFont="1"/>
    <xf numFmtId="177" fontId="37" fillId="0" borderId="57" xfId="2" applyNumberFormat="1" applyFont="1" applyBorder="1"/>
    <xf numFmtId="1" fontId="37" fillId="0" borderId="57" xfId="0" applyNumberFormat="1" applyFont="1" applyBorder="1"/>
    <xf numFmtId="0" fontId="37" fillId="0" borderId="57" xfId="0" applyFont="1" applyBorder="1"/>
    <xf numFmtId="166" fontId="16" fillId="0" borderId="0" xfId="3" applyNumberFormat="1" applyFont="1" applyBorder="1" applyAlignment="1">
      <alignment vertical="top" wrapText="1"/>
    </xf>
    <xf numFmtId="0" fontId="11" fillId="0" borderId="0" xfId="26"/>
    <xf numFmtId="2" fontId="28" fillId="0" borderId="0" xfId="0" applyNumberFormat="1" applyFont="1"/>
    <xf numFmtId="2" fontId="29" fillId="0" borderId="0" xfId="0" applyNumberFormat="1" applyFont="1"/>
    <xf numFmtId="2" fontId="37" fillId="0" borderId="0" xfId="0" applyNumberFormat="1" applyFont="1"/>
    <xf numFmtId="0" fontId="0" fillId="0" borderId="0" xfId="0" applyAlignment="1"/>
    <xf numFmtId="0" fontId="11" fillId="0" borderId="65" xfId="3" applyFont="1" applyBorder="1" applyAlignment="1">
      <alignment horizontal="center" vertical="center" wrapText="1"/>
    </xf>
    <xf numFmtId="168" fontId="28" fillId="0" borderId="0" xfId="3" applyNumberFormat="1" applyFont="1" applyBorder="1" applyAlignment="1">
      <alignment horizontal="right" vertical="top"/>
    </xf>
    <xf numFmtId="169" fontId="16" fillId="0" borderId="57" xfId="3" applyNumberFormat="1" applyFont="1" applyBorder="1" applyAlignment="1">
      <alignment horizontal="right" vertical="top"/>
    </xf>
    <xf numFmtId="0" fontId="16" fillId="0" borderId="65" xfId="3" applyFont="1" applyBorder="1" applyAlignment="1">
      <alignment horizontal="left" wrapText="1"/>
    </xf>
    <xf numFmtId="179" fontId="0" fillId="0" borderId="0" xfId="0" applyNumberFormat="1"/>
    <xf numFmtId="2" fontId="16" fillId="0" borderId="4" xfId="3" applyNumberFormat="1" applyFont="1" applyBorder="1" applyAlignment="1">
      <alignment horizontal="right" vertical="top"/>
    </xf>
    <xf numFmtId="168" fontId="29" fillId="0" borderId="0" xfId="3" applyNumberFormat="1" applyFont="1" applyBorder="1" applyAlignment="1">
      <alignment horizontal="right" vertical="top"/>
    </xf>
    <xf numFmtId="179" fontId="29" fillId="0" borderId="0" xfId="3" applyNumberFormat="1" applyFont="1" applyBorder="1" applyAlignment="1">
      <alignment horizontal="right" vertical="top"/>
    </xf>
    <xf numFmtId="179" fontId="28" fillId="0" borderId="0" xfId="3" applyNumberFormat="1" applyFont="1" applyBorder="1" applyAlignment="1">
      <alignment horizontal="right" vertical="top"/>
    </xf>
    <xf numFmtId="2" fontId="29" fillId="0" borderId="0" xfId="3" applyNumberFormat="1" applyFont="1" applyBorder="1" applyAlignment="1">
      <alignment horizontal="right" vertical="top"/>
    </xf>
    <xf numFmtId="169" fontId="29" fillId="0" borderId="4" xfId="3" applyNumberFormat="1" applyFont="1" applyBorder="1" applyAlignment="1">
      <alignment horizontal="right" vertical="top"/>
    </xf>
    <xf numFmtId="2" fontId="16" fillId="0" borderId="57" xfId="3" applyNumberFormat="1" applyFont="1" applyBorder="1" applyAlignment="1">
      <alignment horizontal="right" vertical="top" wrapText="1"/>
    </xf>
    <xf numFmtId="2" fontId="22" fillId="0" borderId="4" xfId="3" applyNumberFormat="1" applyFont="1" applyBorder="1" applyAlignment="1">
      <alignment horizontal="right" vertical="top"/>
    </xf>
    <xf numFmtId="168" fontId="22" fillId="0" borderId="4" xfId="3" applyNumberFormat="1" applyFont="1" applyBorder="1" applyAlignment="1">
      <alignment horizontal="right" vertical="top"/>
    </xf>
    <xf numFmtId="2" fontId="28" fillId="0" borderId="4" xfId="3" applyNumberFormat="1" applyFont="1" applyBorder="1" applyAlignment="1">
      <alignment horizontal="right" vertical="top"/>
    </xf>
    <xf numFmtId="168" fontId="22" fillId="0" borderId="65" xfId="3" applyNumberFormat="1" applyFont="1" applyBorder="1" applyAlignment="1">
      <alignment horizontal="right" vertical="top"/>
    </xf>
    <xf numFmtId="0" fontId="0" fillId="0" borderId="0" xfId="0" applyAlignment="1">
      <alignment wrapText="1"/>
    </xf>
    <xf numFmtId="0" fontId="16" fillId="0" borderId="0" xfId="3" applyFont="1" applyBorder="1" applyAlignment="1">
      <alignment horizontal="center" wrapText="1"/>
    </xf>
    <xf numFmtId="166" fontId="0" fillId="0" borderId="0" xfId="0" applyNumberFormat="1"/>
    <xf numFmtId="168" fontId="29" fillId="0" borderId="28" xfId="3" applyNumberFormat="1" applyFont="1" applyBorder="1" applyAlignment="1">
      <alignment horizontal="right" vertical="top"/>
    </xf>
    <xf numFmtId="166" fontId="29" fillId="0" borderId="0" xfId="3" applyNumberFormat="1" applyFont="1" applyBorder="1" applyAlignment="1">
      <alignment horizontal="right" vertical="top"/>
    </xf>
    <xf numFmtId="0" fontId="11" fillId="0" borderId="57" xfId="3" applyFont="1" applyBorder="1" applyAlignment="1">
      <alignment horizontal="center" vertical="center" wrapText="1"/>
    </xf>
    <xf numFmtId="168" fontId="16" fillId="0" borderId="16" xfId="3" applyNumberFormat="1" applyFont="1" applyBorder="1" applyAlignment="1">
      <alignment horizontal="right" vertical="top"/>
    </xf>
    <xf numFmtId="0" fontId="11" fillId="0" borderId="0" xfId="27"/>
    <xf numFmtId="0" fontId="0" fillId="0" borderId="0" xfId="0" quotePrefix="1" applyAlignment="1">
      <alignment horizontal="right"/>
    </xf>
    <xf numFmtId="168" fontId="29" fillId="0" borderId="16" xfId="3" applyNumberFormat="1" applyFont="1" applyBorder="1" applyAlignment="1">
      <alignment horizontal="right" vertical="top"/>
    </xf>
    <xf numFmtId="169" fontId="29" fillId="0" borderId="57" xfId="3" applyNumberFormat="1" applyFont="1" applyBorder="1" applyAlignment="1">
      <alignment horizontal="right" vertical="top"/>
    </xf>
    <xf numFmtId="177" fontId="13" fillId="0" borderId="0" xfId="4" applyNumberFormat="1"/>
    <xf numFmtId="177" fontId="16" fillId="0" borderId="28" xfId="2" applyNumberFormat="1" applyFont="1" applyBorder="1" applyAlignment="1">
      <alignment horizontal="right" vertical="top"/>
    </xf>
    <xf numFmtId="165" fontId="16" fillId="0" borderId="28" xfId="0" applyNumberFormat="1" applyFont="1" applyBorder="1" applyAlignment="1">
      <alignment horizontal="right" vertical="top"/>
    </xf>
    <xf numFmtId="168" fontId="16" fillId="0" borderId="28" xfId="0" applyNumberFormat="1" applyFont="1" applyBorder="1" applyAlignment="1">
      <alignment horizontal="right" vertical="top"/>
    </xf>
    <xf numFmtId="2" fontId="16" fillId="0" borderId="28" xfId="0" applyNumberFormat="1" applyFont="1" applyBorder="1" applyAlignment="1">
      <alignment horizontal="right" vertical="top"/>
    </xf>
    <xf numFmtId="166" fontId="16" fillId="0" borderId="28" xfId="0" applyNumberFormat="1" applyFont="1" applyBorder="1" applyAlignment="1">
      <alignment horizontal="right" vertical="top"/>
    </xf>
    <xf numFmtId="177" fontId="16" fillId="0" borderId="108" xfId="2" applyNumberFormat="1" applyFont="1" applyBorder="1" applyAlignment="1">
      <alignment horizontal="right" vertical="top"/>
    </xf>
    <xf numFmtId="177" fontId="16" fillId="0" borderId="28" xfId="0" applyNumberFormat="1" applyFont="1" applyBorder="1" applyAlignment="1">
      <alignment horizontal="right" vertical="top"/>
    </xf>
    <xf numFmtId="177" fontId="16" fillId="0" borderId="75" xfId="2" applyNumberFormat="1" applyFont="1" applyBorder="1" applyAlignment="1">
      <alignment horizontal="right" vertical="top"/>
    </xf>
    <xf numFmtId="177" fontId="16" fillId="0" borderId="0" xfId="0" applyNumberFormat="1" applyFont="1" applyBorder="1" applyAlignment="1">
      <alignment horizontal="right" vertical="top"/>
    </xf>
    <xf numFmtId="177" fontId="28" fillId="0" borderId="0" xfId="2" applyNumberFormat="1" applyFont="1" applyBorder="1" applyAlignment="1">
      <alignment horizontal="right" vertical="top"/>
    </xf>
    <xf numFmtId="177" fontId="28" fillId="0" borderId="0" xfId="0" applyNumberFormat="1" applyFont="1" applyBorder="1" applyAlignment="1">
      <alignment horizontal="right" vertical="top"/>
    </xf>
    <xf numFmtId="168" fontId="28" fillId="0" borderId="0" xfId="0" applyNumberFormat="1" applyFont="1" applyBorder="1" applyAlignment="1">
      <alignment horizontal="right" vertical="top"/>
    </xf>
    <xf numFmtId="166" fontId="28" fillId="0" borderId="0" xfId="0" applyNumberFormat="1" applyFont="1" applyBorder="1" applyAlignment="1">
      <alignment horizontal="right" vertical="top"/>
    </xf>
    <xf numFmtId="0" fontId="16" fillId="0" borderId="53" xfId="0" applyFont="1" applyBorder="1" applyAlignment="1">
      <alignment horizontal="left" vertical="top" wrapText="1"/>
    </xf>
    <xf numFmtId="177" fontId="28" fillId="0" borderId="53" xfId="2" applyNumberFormat="1" applyFont="1" applyBorder="1" applyAlignment="1">
      <alignment horizontal="right" vertical="top"/>
    </xf>
    <xf numFmtId="177" fontId="28" fillId="0" borderId="53" xfId="0" applyNumberFormat="1" applyFont="1" applyBorder="1" applyAlignment="1">
      <alignment horizontal="right" vertical="top"/>
    </xf>
    <xf numFmtId="168" fontId="28" fillId="0" borderId="53" xfId="0" applyNumberFormat="1" applyFont="1" applyBorder="1" applyAlignment="1">
      <alignment horizontal="right" vertical="top"/>
    </xf>
    <xf numFmtId="166" fontId="28" fillId="0" borderId="53" xfId="0" applyNumberFormat="1" applyFont="1" applyBorder="1" applyAlignment="1">
      <alignment horizontal="right" vertical="top"/>
    </xf>
    <xf numFmtId="177" fontId="16" fillId="0" borderId="79" xfId="2" applyNumberFormat="1" applyFont="1" applyBorder="1" applyAlignment="1">
      <alignment horizontal="right" vertical="top"/>
    </xf>
    <xf numFmtId="177" fontId="16" fillId="0" borderId="53" xfId="0" applyNumberFormat="1" applyFont="1" applyBorder="1" applyAlignment="1">
      <alignment horizontal="right" vertical="top"/>
    </xf>
    <xf numFmtId="168" fontId="16" fillId="0" borderId="53" xfId="0" applyNumberFormat="1" applyFont="1" applyBorder="1" applyAlignment="1">
      <alignment horizontal="right" vertical="top"/>
    </xf>
    <xf numFmtId="166" fontId="16" fillId="0" borderId="53" xfId="0" applyNumberFormat="1" applyFont="1" applyBorder="1" applyAlignment="1">
      <alignment horizontal="right" vertical="top"/>
    </xf>
    <xf numFmtId="168" fontId="16" fillId="0" borderId="76" xfId="0" applyNumberFormat="1" applyFont="1" applyBorder="1" applyAlignment="1">
      <alignment horizontal="right" vertical="top"/>
    </xf>
    <xf numFmtId="165" fontId="28" fillId="0" borderId="0" xfId="0" applyNumberFormat="1" applyFont="1" applyBorder="1" applyAlignment="1">
      <alignment horizontal="right" vertical="top"/>
    </xf>
    <xf numFmtId="168" fontId="28" fillId="0" borderId="76" xfId="0" applyNumberFormat="1" applyFont="1" applyBorder="1" applyAlignment="1">
      <alignment horizontal="right" vertical="top"/>
    </xf>
    <xf numFmtId="2" fontId="28" fillId="0" borderId="0" xfId="0" applyNumberFormat="1" applyFont="1" applyBorder="1" applyAlignment="1">
      <alignment horizontal="right" vertical="top"/>
    </xf>
    <xf numFmtId="177" fontId="29" fillId="0" borderId="53" xfId="0" applyNumberFormat="1" applyFont="1" applyBorder="1" applyAlignment="1">
      <alignment horizontal="right" vertical="top"/>
    </xf>
    <xf numFmtId="165" fontId="29" fillId="0" borderId="53" xfId="0" applyNumberFormat="1" applyFont="1" applyBorder="1" applyAlignment="1">
      <alignment horizontal="right" vertical="top"/>
    </xf>
    <xf numFmtId="168" fontId="29" fillId="0" borderId="53" xfId="0" applyNumberFormat="1" applyFont="1" applyBorder="1" applyAlignment="1">
      <alignment horizontal="right" vertical="top"/>
    </xf>
    <xf numFmtId="166" fontId="29" fillId="0" borderId="53" xfId="0" applyNumberFormat="1" applyFont="1" applyBorder="1" applyAlignment="1">
      <alignment horizontal="right" vertical="top"/>
    </xf>
    <xf numFmtId="168" fontId="29" fillId="0" borderId="74" xfId="0" applyNumberFormat="1" applyFont="1" applyBorder="1" applyAlignment="1">
      <alignment horizontal="right" vertical="top"/>
    </xf>
    <xf numFmtId="168" fontId="28" fillId="0" borderId="74" xfId="0" applyNumberFormat="1" applyFont="1" applyBorder="1" applyAlignment="1">
      <alignment horizontal="right" vertical="top"/>
    </xf>
    <xf numFmtId="165" fontId="28" fillId="0" borderId="53" xfId="0" applyNumberFormat="1" applyFont="1" applyBorder="1" applyAlignment="1">
      <alignment horizontal="right" vertical="top"/>
    </xf>
    <xf numFmtId="165" fontId="16" fillId="0" borderId="53" xfId="0" applyNumberFormat="1" applyFont="1" applyBorder="1" applyAlignment="1">
      <alignment horizontal="right" vertical="top"/>
    </xf>
    <xf numFmtId="168" fontId="16" fillId="0" borderId="74" xfId="0" applyNumberFormat="1" applyFont="1" applyBorder="1" applyAlignment="1">
      <alignment horizontal="right" vertical="top"/>
    </xf>
    <xf numFmtId="0" fontId="29" fillId="0" borderId="0" xfId="0" applyFont="1" applyBorder="1" applyAlignment="1">
      <alignment horizontal="left" vertical="top" wrapText="1"/>
    </xf>
    <xf numFmtId="177" fontId="29" fillId="0" borderId="0" xfId="0" applyNumberFormat="1" applyFont="1" applyBorder="1" applyAlignment="1">
      <alignment horizontal="right" vertical="top"/>
    </xf>
    <xf numFmtId="165" fontId="29" fillId="0" borderId="0" xfId="0" applyNumberFormat="1" applyFont="1" applyBorder="1" applyAlignment="1">
      <alignment horizontal="right" vertical="top"/>
    </xf>
    <xf numFmtId="168" fontId="29" fillId="0" borderId="0" xfId="0" applyNumberFormat="1" applyFont="1" applyBorder="1" applyAlignment="1">
      <alignment horizontal="right" vertical="top"/>
    </xf>
    <xf numFmtId="166" fontId="29" fillId="0" borderId="0" xfId="0" applyNumberFormat="1" applyFont="1" applyBorder="1" applyAlignment="1">
      <alignment horizontal="right" vertical="top"/>
    </xf>
    <xf numFmtId="168" fontId="29" fillId="0" borderId="76" xfId="0" applyNumberFormat="1" applyFont="1" applyBorder="1" applyAlignment="1">
      <alignment horizontal="right" vertical="top"/>
    </xf>
    <xf numFmtId="0" fontId="29" fillId="0" borderId="53" xfId="0" applyFont="1" applyBorder="1" applyAlignment="1">
      <alignment horizontal="left" vertical="top" wrapText="1"/>
    </xf>
    <xf numFmtId="2" fontId="29" fillId="0" borderId="53" xfId="0" applyNumberFormat="1" applyFont="1" applyBorder="1" applyAlignment="1">
      <alignment horizontal="right" vertical="top"/>
    </xf>
    <xf numFmtId="177" fontId="16" fillId="0" borderId="16" xfId="28" applyNumberFormat="1" applyFont="1" applyBorder="1" applyAlignment="1">
      <alignment horizontal="right" vertical="top"/>
    </xf>
    <xf numFmtId="177" fontId="16" fillId="0" borderId="0" xfId="28" applyNumberFormat="1" applyFont="1" applyBorder="1" applyAlignment="1">
      <alignment horizontal="right" vertical="top"/>
    </xf>
    <xf numFmtId="177" fontId="16" fillId="0" borderId="53" xfId="28" applyNumberFormat="1" applyFont="1" applyBorder="1" applyAlignment="1">
      <alignment horizontal="right" vertical="top"/>
    </xf>
    <xf numFmtId="165" fontId="33" fillId="0" borderId="28" xfId="3" applyNumberFormat="1" applyFont="1" applyBorder="1" applyAlignment="1">
      <alignment horizontal="right" vertical="top"/>
    </xf>
    <xf numFmtId="166" fontId="33" fillId="0" borderId="28" xfId="3" applyNumberFormat="1" applyFont="1" applyBorder="1" applyAlignment="1">
      <alignment horizontal="right" vertical="top"/>
    </xf>
    <xf numFmtId="165" fontId="29" fillId="0" borderId="28" xfId="3" applyNumberFormat="1" applyFont="1" applyBorder="1" applyAlignment="1">
      <alignment horizontal="right" vertical="top"/>
    </xf>
    <xf numFmtId="166" fontId="29" fillId="0" borderId="28" xfId="3" applyNumberFormat="1" applyFont="1" applyBorder="1" applyAlignment="1">
      <alignment horizontal="right" vertical="top"/>
    </xf>
    <xf numFmtId="165" fontId="29" fillId="0" borderId="0" xfId="3" applyNumberFormat="1" applyFont="1" applyBorder="1" applyAlignment="1">
      <alignment horizontal="right" vertical="top"/>
    </xf>
    <xf numFmtId="165" fontId="33" fillId="0" borderId="0" xfId="3" applyNumberFormat="1" applyFont="1" applyBorder="1" applyAlignment="1">
      <alignment horizontal="right" vertical="top"/>
    </xf>
    <xf numFmtId="166" fontId="33" fillId="0" borderId="0" xfId="3" applyNumberFormat="1" applyFont="1" applyBorder="1" applyAlignment="1">
      <alignment horizontal="right" vertical="top"/>
    </xf>
    <xf numFmtId="177" fontId="29" fillId="0" borderId="0" xfId="3" applyNumberFormat="1" applyFont="1" applyBorder="1" applyAlignment="1">
      <alignment horizontal="right"/>
    </xf>
    <xf numFmtId="165" fontId="33" fillId="0" borderId="0" xfId="3" applyNumberFormat="1" applyFont="1" applyBorder="1" applyAlignment="1">
      <alignment horizontal="right"/>
    </xf>
    <xf numFmtId="177" fontId="33" fillId="0" borderId="0" xfId="3" applyNumberFormat="1" applyFont="1" applyBorder="1" applyAlignment="1">
      <alignment horizontal="right"/>
    </xf>
    <xf numFmtId="166" fontId="33" fillId="0" borderId="0" xfId="3" applyNumberFormat="1" applyFont="1" applyBorder="1" applyAlignment="1">
      <alignment horizontal="right"/>
    </xf>
    <xf numFmtId="166" fontId="29" fillId="0" borderId="0" xfId="3" applyNumberFormat="1" applyFont="1" applyFill="1" applyBorder="1" applyAlignment="1">
      <alignment horizontal="right" vertical="top"/>
    </xf>
    <xf numFmtId="165" fontId="29" fillId="0" borderId="0" xfId="3" applyNumberFormat="1" applyFont="1" applyBorder="1" applyAlignment="1">
      <alignment horizontal="right"/>
    </xf>
    <xf numFmtId="166" fontId="29" fillId="0" borderId="0" xfId="3" applyNumberFormat="1" applyFont="1" applyBorder="1" applyAlignment="1">
      <alignment horizontal="right"/>
    </xf>
    <xf numFmtId="166" fontId="29" fillId="0" borderId="0" xfId="3" quotePrefix="1" applyNumberFormat="1" applyFont="1" applyBorder="1" applyAlignment="1">
      <alignment horizontal="right" vertical="top"/>
    </xf>
    <xf numFmtId="166" fontId="33" fillId="0" borderId="0" xfId="3" quotePrefix="1" applyNumberFormat="1" applyFont="1" applyBorder="1" applyAlignment="1">
      <alignment horizontal="right" vertical="top"/>
    </xf>
    <xf numFmtId="166" fontId="28" fillId="0" borderId="0" xfId="3" applyNumberFormat="1" applyFont="1" applyBorder="1" applyAlignment="1">
      <alignment horizontal="right"/>
    </xf>
    <xf numFmtId="166" fontId="28" fillId="0" borderId="0" xfId="3" quotePrefix="1" applyNumberFormat="1" applyFont="1" applyBorder="1" applyAlignment="1">
      <alignment horizontal="right" vertical="top"/>
    </xf>
    <xf numFmtId="0" fontId="23" fillId="0" borderId="0" xfId="0" applyFont="1" applyBorder="1"/>
    <xf numFmtId="0" fontId="34" fillId="0" borderId="0" xfId="0" applyFont="1" applyBorder="1"/>
    <xf numFmtId="0" fontId="2" fillId="0" borderId="0" xfId="0" applyFont="1" applyBorder="1"/>
    <xf numFmtId="165" fontId="37" fillId="0" borderId="65" xfId="3" applyNumberFormat="1" applyFont="1" applyBorder="1" applyAlignment="1">
      <alignment horizontal="right" vertical="top"/>
    </xf>
    <xf numFmtId="166" fontId="37" fillId="0" borderId="65" xfId="3" applyNumberFormat="1" applyFont="1" applyBorder="1" applyAlignment="1">
      <alignment horizontal="right" vertical="top"/>
    </xf>
    <xf numFmtId="165" fontId="55" fillId="0" borderId="65" xfId="3" applyNumberFormat="1" applyFont="1" applyBorder="1" applyAlignment="1">
      <alignment horizontal="right" vertical="top"/>
    </xf>
    <xf numFmtId="166" fontId="55" fillId="0" borderId="65" xfId="3" applyNumberFormat="1" applyFont="1" applyBorder="1" applyAlignment="1">
      <alignment horizontal="right" vertical="top"/>
    </xf>
    <xf numFmtId="0" fontId="11" fillId="0" borderId="28" xfId="3" applyFont="1" applyFill="1" applyBorder="1" applyAlignment="1">
      <alignment vertical="center"/>
    </xf>
    <xf numFmtId="0" fontId="11" fillId="0" borderId="0" xfId="3" applyFont="1" applyFill="1" applyBorder="1" applyAlignment="1">
      <alignment vertical="center"/>
    </xf>
    <xf numFmtId="168" fontId="29" fillId="0" borderId="28" xfId="3" applyNumberFormat="1" applyFont="1" applyBorder="1" applyAlignment="1">
      <alignment horizontal="right"/>
    </xf>
    <xf numFmtId="166" fontId="29" fillId="0" borderId="28" xfId="3" applyNumberFormat="1" applyFont="1" applyBorder="1" applyAlignment="1">
      <alignment horizontal="right"/>
    </xf>
    <xf numFmtId="2" fontId="29" fillId="0" borderId="28" xfId="3" applyNumberFormat="1" applyFont="1" applyBorder="1" applyAlignment="1">
      <alignment horizontal="right"/>
    </xf>
    <xf numFmtId="2" fontId="29" fillId="0" borderId="110" xfId="3" applyNumberFormat="1" applyFont="1" applyBorder="1" applyAlignment="1">
      <alignment horizontal="right"/>
    </xf>
    <xf numFmtId="168" fontId="22" fillId="0" borderId="64" xfId="3" applyNumberFormat="1" applyFont="1" applyBorder="1" applyAlignment="1">
      <alignment horizontal="right"/>
    </xf>
    <xf numFmtId="166" fontId="22" fillId="0" borderId="64" xfId="3" applyNumberFormat="1" applyFont="1" applyBorder="1" applyAlignment="1">
      <alignment horizontal="right"/>
    </xf>
    <xf numFmtId="168" fontId="22" fillId="0" borderId="110" xfId="3" applyNumberFormat="1" applyFont="1" applyBorder="1" applyAlignment="1">
      <alignment horizontal="right"/>
    </xf>
    <xf numFmtId="168" fontId="29" fillId="0" borderId="64" xfId="3" applyNumberFormat="1" applyFont="1" applyBorder="1" applyAlignment="1">
      <alignment horizontal="right"/>
    </xf>
    <xf numFmtId="166" fontId="29" fillId="0" borderId="64" xfId="3" applyNumberFormat="1" applyFont="1" applyBorder="1" applyAlignment="1">
      <alignment horizontal="right"/>
    </xf>
    <xf numFmtId="2" fontId="29" fillId="0" borderId="64" xfId="3" applyNumberFormat="1" applyFont="1" applyBorder="1" applyAlignment="1">
      <alignment horizontal="right"/>
    </xf>
    <xf numFmtId="168" fontId="28" fillId="0" borderId="64" xfId="3" applyNumberFormat="1" applyFont="1" applyBorder="1" applyAlignment="1">
      <alignment horizontal="right"/>
    </xf>
    <xf numFmtId="166" fontId="28" fillId="0" borderId="64" xfId="3" applyNumberFormat="1" applyFont="1" applyBorder="1" applyAlignment="1">
      <alignment horizontal="right"/>
    </xf>
    <xf numFmtId="168" fontId="28" fillId="0" borderId="110" xfId="3" applyNumberFormat="1" applyFont="1" applyBorder="1" applyAlignment="1">
      <alignment horizontal="right"/>
    </xf>
    <xf numFmtId="168" fontId="29" fillId="0" borderId="0" xfId="3" quotePrefix="1" applyNumberFormat="1" applyFont="1" applyBorder="1" applyAlignment="1">
      <alignment horizontal="right"/>
    </xf>
    <xf numFmtId="2" fontId="29" fillId="0" borderId="110" xfId="3" quotePrefix="1" applyNumberFormat="1" applyFont="1" applyBorder="1" applyAlignment="1">
      <alignment horizontal="right"/>
    </xf>
    <xf numFmtId="2" fontId="29" fillId="0" borderId="76" xfId="3" quotePrefix="1" applyNumberFormat="1" applyFont="1" applyBorder="1" applyAlignment="1">
      <alignment horizontal="right"/>
    </xf>
    <xf numFmtId="168" fontId="29" fillId="0" borderId="0" xfId="3" applyNumberFormat="1" applyFont="1" applyBorder="1" applyAlignment="1">
      <alignment horizontal="right"/>
    </xf>
    <xf numFmtId="168" fontId="29" fillId="0" borderId="76" xfId="3" applyNumberFormat="1" applyFont="1" applyBorder="1" applyAlignment="1">
      <alignment horizontal="right"/>
    </xf>
    <xf numFmtId="168" fontId="29" fillId="0" borderId="75" xfId="3" quotePrefix="1" applyNumberFormat="1" applyFont="1" applyBorder="1" applyAlignment="1">
      <alignment horizontal="right"/>
    </xf>
    <xf numFmtId="2" fontId="29" fillId="0" borderId="76" xfId="3" applyNumberFormat="1" applyFont="1" applyBorder="1" applyAlignment="1">
      <alignment horizontal="right"/>
    </xf>
    <xf numFmtId="2" fontId="29" fillId="0" borderId="0" xfId="3" applyNumberFormat="1" applyFont="1" applyBorder="1" applyAlignment="1">
      <alignment horizontal="right"/>
    </xf>
    <xf numFmtId="168" fontId="29" fillId="0" borderId="76" xfId="3" quotePrefix="1" applyNumberFormat="1" applyFont="1" applyBorder="1" applyAlignment="1">
      <alignment horizontal="right"/>
    </xf>
    <xf numFmtId="0" fontId="34" fillId="0" borderId="0" xfId="0" applyFont="1" applyAlignment="1">
      <alignment horizontal="right" vertical="center"/>
    </xf>
    <xf numFmtId="2" fontId="28" fillId="0" borderId="76" xfId="3" applyNumberFormat="1" applyFont="1" applyBorder="1" applyAlignment="1">
      <alignment horizontal="right"/>
    </xf>
    <xf numFmtId="168" fontId="22" fillId="0" borderId="0" xfId="3" applyNumberFormat="1" applyFont="1" applyBorder="1" applyAlignment="1">
      <alignment horizontal="right"/>
    </xf>
    <xf numFmtId="2" fontId="22" fillId="0" borderId="0" xfId="3" applyNumberFormat="1" applyFont="1" applyBorder="1" applyAlignment="1">
      <alignment horizontal="right"/>
    </xf>
    <xf numFmtId="2" fontId="22" fillId="0" borderId="76" xfId="3" applyNumberFormat="1" applyFont="1" applyBorder="1" applyAlignment="1">
      <alignment horizontal="right"/>
    </xf>
    <xf numFmtId="168" fontId="28" fillId="0" borderId="76" xfId="3" applyNumberFormat="1" applyFont="1" applyBorder="1" applyAlignment="1">
      <alignment horizontal="right"/>
    </xf>
    <xf numFmtId="168" fontId="22" fillId="0" borderId="76" xfId="3" applyNumberFormat="1" applyFont="1" applyBorder="1" applyAlignment="1">
      <alignment horizontal="right"/>
    </xf>
    <xf numFmtId="168" fontId="20" fillId="0" borderId="65" xfId="3" applyNumberFormat="1" applyFont="1" applyBorder="1" applyAlignment="1">
      <alignment horizontal="right"/>
    </xf>
    <xf numFmtId="166" fontId="20" fillId="0" borderId="65" xfId="3" applyNumberFormat="1" applyFont="1" applyBorder="1" applyAlignment="1">
      <alignment horizontal="right" vertical="top"/>
    </xf>
    <xf numFmtId="166" fontId="20" fillId="0" borderId="65" xfId="3" applyNumberFormat="1" applyFont="1" applyBorder="1" applyAlignment="1">
      <alignment horizontal="right"/>
    </xf>
    <xf numFmtId="2" fontId="20" fillId="0" borderId="111" xfId="3" applyNumberFormat="1" applyFont="1" applyBorder="1" applyAlignment="1">
      <alignment horizontal="right"/>
    </xf>
    <xf numFmtId="168" fontId="55" fillId="0" borderId="65" xfId="3" applyNumberFormat="1" applyFont="1" applyBorder="1" applyAlignment="1">
      <alignment horizontal="right"/>
    </xf>
    <xf numFmtId="166" fontId="55" fillId="0" borderId="65" xfId="3" applyNumberFormat="1" applyFont="1" applyBorder="1" applyAlignment="1">
      <alignment horizontal="right"/>
    </xf>
    <xf numFmtId="168" fontId="55" fillId="0" borderId="111" xfId="3" applyNumberFormat="1" applyFont="1" applyBorder="1" applyAlignment="1">
      <alignment horizontal="right"/>
    </xf>
    <xf numFmtId="168" fontId="20" fillId="0" borderId="111" xfId="3" applyNumberFormat="1" applyFont="1" applyBorder="1" applyAlignment="1">
      <alignment horizontal="right"/>
    </xf>
    <xf numFmtId="0" fontId="16" fillId="0" borderId="64" xfId="3" applyFont="1" applyBorder="1" applyAlignment="1">
      <alignment horizontal="left" vertical="top"/>
    </xf>
    <xf numFmtId="165" fontId="22" fillId="0" borderId="64" xfId="3" applyNumberFormat="1" applyFont="1" applyBorder="1" applyAlignment="1">
      <alignment horizontal="right" vertical="top"/>
    </xf>
    <xf numFmtId="166" fontId="22" fillId="0" borderId="64" xfId="3" applyNumberFormat="1" applyFont="1" applyBorder="1" applyAlignment="1">
      <alignment horizontal="right" vertical="top"/>
    </xf>
    <xf numFmtId="165" fontId="28" fillId="0" borderId="64" xfId="3" applyNumberFormat="1" applyFont="1" applyBorder="1" applyAlignment="1">
      <alignment horizontal="right" vertical="top"/>
    </xf>
    <xf numFmtId="166" fontId="28" fillId="0" borderId="64" xfId="3" applyNumberFormat="1" applyFont="1" applyBorder="1" applyAlignment="1">
      <alignment horizontal="right" vertical="top"/>
    </xf>
    <xf numFmtId="165" fontId="29" fillId="0" borderId="64" xfId="3" applyNumberFormat="1" applyFont="1" applyBorder="1" applyAlignment="1">
      <alignment horizontal="right" vertical="top"/>
    </xf>
    <xf numFmtId="166" fontId="29" fillId="0" borderId="64" xfId="3" applyNumberFormat="1" applyFont="1" applyBorder="1" applyAlignment="1">
      <alignment horizontal="right" vertical="top"/>
    </xf>
    <xf numFmtId="165" fontId="22" fillId="0" borderId="0" xfId="3" applyNumberFormat="1" applyFont="1" applyBorder="1" applyAlignment="1">
      <alignment horizontal="right"/>
    </xf>
    <xf numFmtId="177" fontId="22" fillId="0" borderId="0" xfId="3" applyNumberFormat="1" applyFont="1" applyBorder="1" applyAlignment="1">
      <alignment horizontal="right"/>
    </xf>
    <xf numFmtId="165" fontId="29" fillId="0" borderId="0" xfId="3" quotePrefix="1" applyNumberFormat="1" applyFont="1" applyBorder="1" applyAlignment="1">
      <alignment horizontal="right"/>
    </xf>
    <xf numFmtId="165" fontId="29" fillId="0" borderId="0" xfId="3" quotePrefix="1" applyNumberFormat="1" applyFont="1" applyBorder="1" applyAlignment="1">
      <alignment horizontal="right" vertical="top"/>
    </xf>
    <xf numFmtId="166" fontId="29" fillId="0" borderId="0" xfId="3" quotePrefix="1" applyNumberFormat="1" applyFont="1" applyBorder="1" applyAlignment="1">
      <alignment horizontal="right"/>
    </xf>
    <xf numFmtId="165" fontId="20" fillId="0" borderId="65" xfId="3" applyNumberFormat="1" applyFont="1" applyBorder="1" applyAlignment="1">
      <alignment horizontal="right" vertical="top"/>
    </xf>
    <xf numFmtId="0" fontId="11" fillId="0" borderId="64" xfId="3" applyFont="1" applyFill="1" applyBorder="1" applyAlignment="1">
      <alignment vertical="center"/>
    </xf>
    <xf numFmtId="0" fontId="34" fillId="0" borderId="0" xfId="0" quotePrefix="1" applyFont="1" applyAlignment="1">
      <alignment horizontal="right"/>
    </xf>
    <xf numFmtId="0" fontId="22" fillId="0" borderId="64" xfId="3" applyFont="1" applyBorder="1" applyAlignment="1">
      <alignment horizontal="left" vertical="top"/>
    </xf>
    <xf numFmtId="0" fontId="22" fillId="0" borderId="0" xfId="3" applyFont="1" applyBorder="1" applyAlignment="1">
      <alignment horizontal="left" vertical="top"/>
    </xf>
    <xf numFmtId="0" fontId="20" fillId="0" borderId="65" xfId="3" applyFont="1" applyBorder="1" applyAlignment="1">
      <alignment horizontal="left" vertical="top"/>
    </xf>
    <xf numFmtId="177" fontId="20" fillId="0" borderId="65" xfId="3" applyNumberFormat="1" applyFont="1" applyBorder="1" applyAlignment="1">
      <alignment horizontal="right" vertical="top"/>
    </xf>
    <xf numFmtId="0" fontId="22" fillId="0" borderId="0" xfId="29" applyFont="1" applyBorder="1" applyAlignment="1">
      <alignment vertical="top"/>
    </xf>
    <xf numFmtId="0" fontId="16" fillId="0" borderId="0" xfId="29" applyFont="1" applyBorder="1" applyAlignment="1">
      <alignment vertical="top"/>
    </xf>
    <xf numFmtId="0" fontId="16" fillId="0" borderId="0" xfId="30" applyFont="1" applyBorder="1" applyAlignment="1">
      <alignment vertical="top"/>
    </xf>
    <xf numFmtId="168" fontId="29" fillId="0" borderId="110" xfId="3" applyNumberFormat="1" applyFont="1" applyBorder="1" applyAlignment="1">
      <alignment horizontal="right"/>
    </xf>
    <xf numFmtId="2" fontId="34" fillId="0" borderId="0" xfId="0" quotePrefix="1" applyNumberFormat="1" applyFont="1" applyAlignment="1">
      <alignment horizontal="right"/>
    </xf>
    <xf numFmtId="2" fontId="34" fillId="0" borderId="0" xfId="0" applyNumberFormat="1" applyFont="1" applyAlignment="1">
      <alignment horizontal="right"/>
    </xf>
    <xf numFmtId="0" fontId="34" fillId="0" borderId="0" xfId="0" applyFont="1" applyAlignment="1">
      <alignment horizontal="right"/>
    </xf>
    <xf numFmtId="0" fontId="11" fillId="0" borderId="0" xfId="0" quotePrefix="1" applyFont="1" applyAlignment="1">
      <alignment horizontal="right"/>
    </xf>
    <xf numFmtId="0" fontId="0" fillId="0" borderId="0" xfId="0" applyAlignment="1">
      <alignment vertical="center"/>
    </xf>
    <xf numFmtId="1" fontId="0" fillId="0" borderId="0" xfId="0" applyNumberFormat="1" applyFill="1" applyBorder="1"/>
    <xf numFmtId="9" fontId="0" fillId="0" borderId="0" xfId="2" applyFont="1" applyFill="1" applyBorder="1"/>
    <xf numFmtId="1" fontId="0" fillId="0" borderId="75" xfId="0" applyNumberFormat="1" applyBorder="1"/>
    <xf numFmtId="1" fontId="0" fillId="0" borderId="0" xfId="0" applyNumberFormat="1" applyBorder="1"/>
    <xf numFmtId="0" fontId="0" fillId="0" borderId="16" xfId="0" applyBorder="1"/>
    <xf numFmtId="177" fontId="0" fillId="0" borderId="0" xfId="2" applyNumberFormat="1" applyFont="1"/>
    <xf numFmtId="177" fontId="0" fillId="0" borderId="0" xfId="2" applyNumberFormat="1" applyFont="1" applyBorder="1"/>
    <xf numFmtId="177" fontId="11" fillId="0" borderId="0" xfId="2" applyNumberFormat="1" applyFont="1" applyBorder="1"/>
    <xf numFmtId="0" fontId="0" fillId="0" borderId="113" xfId="0" applyBorder="1"/>
    <xf numFmtId="0" fontId="0" fillId="0" borderId="53" xfId="0" applyBorder="1"/>
    <xf numFmtId="0" fontId="11" fillId="0" borderId="66" xfId="3" applyFont="1" applyBorder="1" applyAlignment="1">
      <alignment horizontal="center" vertical="center" wrapText="1"/>
    </xf>
    <xf numFmtId="166" fontId="16" fillId="0" borderId="16" xfId="3" applyNumberFormat="1" applyFont="1" applyBorder="1" applyAlignment="1">
      <alignment horizontal="right" vertical="top"/>
    </xf>
    <xf numFmtId="166" fontId="16" fillId="0" borderId="57" xfId="3" applyNumberFormat="1" applyFont="1" applyBorder="1" applyAlignment="1">
      <alignment horizontal="right" vertical="top"/>
    </xf>
    <xf numFmtId="0" fontId="16" fillId="0" borderId="53" xfId="3" applyFont="1" applyBorder="1" applyAlignment="1">
      <alignment horizontal="left" vertical="top"/>
    </xf>
    <xf numFmtId="169" fontId="16" fillId="0" borderId="53" xfId="3" applyNumberFormat="1" applyFont="1" applyFill="1" applyBorder="1" applyAlignment="1">
      <alignment horizontal="right" vertical="top"/>
    </xf>
    <xf numFmtId="0" fontId="16" fillId="0" borderId="16" xfId="3" applyFont="1" applyBorder="1" applyAlignment="1">
      <alignment horizontal="left" vertical="top"/>
    </xf>
    <xf numFmtId="2" fontId="0" fillId="0" borderId="0" xfId="0" applyNumberFormat="1" applyAlignment="1"/>
    <xf numFmtId="0" fontId="22" fillId="0" borderId="0" xfId="3" applyFont="1" applyAlignment="1"/>
    <xf numFmtId="0" fontId="11" fillId="0" borderId="0" xfId="67" applyAlignment="1"/>
    <xf numFmtId="0" fontId="16" fillId="0" borderId="4" xfId="3" applyFont="1" applyBorder="1" applyAlignment="1">
      <alignment horizontal="left" vertical="top"/>
    </xf>
    <xf numFmtId="168" fontId="16" fillId="0" borderId="4" xfId="3" applyNumberFormat="1" applyFont="1" applyBorder="1" applyAlignment="1">
      <alignment horizontal="right" vertical="top"/>
    </xf>
    <xf numFmtId="0" fontId="0" fillId="0" borderId="0" xfId="0" applyAlignment="1">
      <alignment horizontal="center"/>
    </xf>
    <xf numFmtId="10" fontId="16" fillId="0" borderId="28" xfId="20" applyNumberFormat="1" applyFont="1" applyBorder="1" applyAlignment="1">
      <alignment horizontal="right" vertical="top"/>
    </xf>
    <xf numFmtId="10" fontId="0" fillId="0" borderId="0" xfId="2" applyNumberFormat="1" applyFont="1"/>
    <xf numFmtId="10" fontId="16" fillId="0" borderId="0" xfId="20" applyNumberFormat="1" applyFont="1" applyBorder="1" applyAlignment="1">
      <alignment horizontal="right" vertical="top"/>
    </xf>
    <xf numFmtId="10" fontId="16" fillId="0" borderId="4" xfId="20" applyNumberFormat="1" applyFont="1" applyBorder="1" applyAlignment="1">
      <alignment horizontal="right" vertical="top"/>
    </xf>
    <xf numFmtId="166" fontId="28" fillId="0" borderId="4" xfId="3" applyNumberFormat="1" applyFont="1" applyBorder="1" applyAlignment="1">
      <alignment horizontal="right" vertical="top"/>
    </xf>
    <xf numFmtId="10" fontId="28" fillId="0" borderId="4" xfId="20" applyNumberFormat="1" applyFont="1" applyBorder="1" applyAlignment="1">
      <alignment horizontal="right" vertical="top"/>
    </xf>
    <xf numFmtId="10" fontId="23" fillId="0" borderId="0" xfId="2" applyNumberFormat="1" applyFont="1"/>
    <xf numFmtId="1" fontId="23" fillId="0" borderId="0" xfId="0" applyNumberFormat="1" applyFont="1"/>
    <xf numFmtId="10" fontId="16" fillId="0" borderId="65" xfId="20" applyNumberFormat="1" applyFont="1" applyBorder="1" applyAlignment="1">
      <alignment horizontal="right" vertical="top"/>
    </xf>
    <xf numFmtId="0" fontId="11" fillId="0" borderId="0" xfId="0" applyFont="1" applyAlignment="1">
      <alignment wrapText="1"/>
    </xf>
    <xf numFmtId="0" fontId="22" fillId="0" borderId="28" xfId="3" applyFont="1" applyBorder="1" applyAlignment="1">
      <alignment horizontal="left" vertical="top"/>
    </xf>
    <xf numFmtId="2" fontId="22" fillId="0" borderId="28" xfId="3" applyNumberFormat="1" applyFont="1" applyBorder="1" applyAlignment="1">
      <alignment horizontal="right" vertical="top"/>
    </xf>
    <xf numFmtId="0" fontId="22" fillId="0" borderId="4" xfId="3" applyFont="1" applyBorder="1" applyAlignment="1">
      <alignment horizontal="left" vertical="top"/>
    </xf>
    <xf numFmtId="0" fontId="22" fillId="0" borderId="16" xfId="3" applyFont="1" applyBorder="1" applyAlignment="1">
      <alignment horizontal="left" vertical="top"/>
    </xf>
    <xf numFmtId="168" fontId="22" fillId="0" borderId="16" xfId="3" applyNumberFormat="1" applyFont="1" applyBorder="1" applyAlignment="1">
      <alignment horizontal="right" vertical="top"/>
    </xf>
    <xf numFmtId="168" fontId="22" fillId="0" borderId="0" xfId="3" applyNumberFormat="1" applyFont="1" applyFill="1" applyBorder="1" applyAlignment="1">
      <alignment horizontal="right" vertical="top"/>
    </xf>
    <xf numFmtId="166" fontId="22" fillId="0" borderId="0" xfId="3" applyNumberFormat="1" applyFont="1" applyFill="1" applyBorder="1" applyAlignment="1">
      <alignment horizontal="right" vertical="top"/>
    </xf>
    <xf numFmtId="0" fontId="22" fillId="0" borderId="57" xfId="3" applyFont="1" applyBorder="1" applyAlignment="1">
      <alignment horizontal="left" vertical="top"/>
    </xf>
    <xf numFmtId="168" fontId="22" fillId="0" borderId="65" xfId="3" applyNumberFormat="1" applyFont="1" applyFill="1" applyBorder="1" applyAlignment="1">
      <alignment horizontal="right" vertical="top"/>
    </xf>
    <xf numFmtId="2" fontId="22" fillId="0" borderId="65" xfId="3" applyNumberFormat="1" applyFont="1" applyBorder="1" applyAlignment="1">
      <alignment horizontal="right" vertical="top"/>
    </xf>
    <xf numFmtId="168" fontId="28" fillId="0" borderId="16" xfId="3" applyNumberFormat="1" applyFont="1" applyBorder="1" applyAlignment="1">
      <alignment horizontal="right" vertical="top"/>
    </xf>
    <xf numFmtId="2" fontId="22" fillId="0" borderId="16" xfId="3" applyNumberFormat="1" applyFont="1" applyBorder="1" applyAlignment="1">
      <alignment horizontal="right" vertical="top"/>
    </xf>
    <xf numFmtId="168" fontId="28" fillId="0" borderId="4" xfId="3" applyNumberFormat="1" applyFont="1" applyBorder="1" applyAlignment="1">
      <alignment horizontal="right" vertical="top"/>
    </xf>
    <xf numFmtId="2" fontId="28" fillId="0" borderId="16" xfId="3" applyNumberFormat="1" applyFont="1" applyBorder="1" applyAlignment="1">
      <alignment horizontal="right" vertical="top"/>
    </xf>
    <xf numFmtId="168" fontId="22" fillId="0" borderId="16" xfId="3" applyNumberFormat="1" applyFont="1" applyFill="1" applyBorder="1" applyAlignment="1">
      <alignment horizontal="right" vertical="top"/>
    </xf>
    <xf numFmtId="2" fontId="22" fillId="0" borderId="57" xfId="3" applyNumberFormat="1" applyFont="1" applyBorder="1" applyAlignment="1">
      <alignment horizontal="right" vertical="top"/>
    </xf>
    <xf numFmtId="2" fontId="22" fillId="0" borderId="57" xfId="3" applyNumberFormat="1" applyFont="1" applyFill="1" applyBorder="1" applyAlignment="1">
      <alignment horizontal="right" vertical="top"/>
    </xf>
    <xf numFmtId="168" fontId="22" fillId="0" borderId="57" xfId="3" applyNumberFormat="1" applyFont="1" applyBorder="1" applyAlignment="1">
      <alignment horizontal="right" vertical="top"/>
    </xf>
    <xf numFmtId="168" fontId="22" fillId="0" borderId="57" xfId="3" applyNumberFormat="1" applyFont="1" applyFill="1" applyBorder="1" applyAlignment="1">
      <alignment horizontal="right" vertical="top"/>
    </xf>
    <xf numFmtId="0" fontId="16" fillId="0" borderId="0" xfId="29" applyFont="1" applyBorder="1" applyAlignment="1">
      <alignment vertical="top" wrapText="1"/>
    </xf>
    <xf numFmtId="166" fontId="16" fillId="0" borderId="0" xfId="29" applyNumberFormat="1" applyFont="1" applyBorder="1" applyAlignment="1">
      <alignment horizontal="right" vertical="top"/>
    </xf>
    <xf numFmtId="169" fontId="16" fillId="0" borderId="0" xfId="29" applyNumberFormat="1" applyFont="1" applyBorder="1" applyAlignment="1">
      <alignment horizontal="right" vertical="top"/>
    </xf>
    <xf numFmtId="169" fontId="16" fillId="0" borderId="4" xfId="29" applyNumberFormat="1" applyFont="1" applyBorder="1" applyAlignment="1">
      <alignment horizontal="right" vertical="top"/>
    </xf>
    <xf numFmtId="0" fontId="16" fillId="0" borderId="16" xfId="29" applyFont="1" applyBorder="1" applyAlignment="1">
      <alignment vertical="top" wrapText="1"/>
    </xf>
    <xf numFmtId="0" fontId="16" fillId="0" borderId="4" xfId="29" applyFont="1" applyBorder="1" applyAlignment="1">
      <alignment vertical="top" wrapText="1"/>
    </xf>
    <xf numFmtId="166" fontId="16" fillId="0" borderId="16" xfId="29" applyNumberFormat="1" applyFont="1" applyBorder="1" applyAlignment="1">
      <alignment horizontal="right" vertical="top"/>
    </xf>
    <xf numFmtId="0" fontId="16" fillId="0" borderId="57" xfId="29" applyFont="1" applyBorder="1" applyAlignment="1">
      <alignment vertical="top" wrapText="1"/>
    </xf>
    <xf numFmtId="169" fontId="16" fillId="0" borderId="57" xfId="29" applyNumberFormat="1" applyFont="1" applyBorder="1" applyAlignment="1">
      <alignment horizontal="right" vertical="top"/>
    </xf>
    <xf numFmtId="184" fontId="16" fillId="0" borderId="0" xfId="29" applyNumberFormat="1" applyFont="1" applyBorder="1" applyAlignment="1">
      <alignment horizontal="right" vertical="top"/>
    </xf>
    <xf numFmtId="169" fontId="0" fillId="0" borderId="57" xfId="0" applyNumberFormat="1" applyBorder="1"/>
    <xf numFmtId="0" fontId="33" fillId="0" borderId="117" xfId="0" applyFont="1" applyBorder="1"/>
    <xf numFmtId="0" fontId="33" fillId="0" borderId="4" xfId="0" applyFont="1" applyBorder="1" applyAlignment="1">
      <alignment wrapText="1"/>
    </xf>
    <xf numFmtId="2" fontId="33" fillId="0" borderId="4" xfId="0" applyNumberFormat="1" applyFont="1" applyBorder="1"/>
    <xf numFmtId="0" fontId="33" fillId="0" borderId="16" xfId="0" applyFont="1" applyBorder="1"/>
    <xf numFmtId="2" fontId="33" fillId="0" borderId="16" xfId="0" applyNumberFormat="1" applyFont="1" applyBorder="1"/>
    <xf numFmtId="2" fontId="33" fillId="0" borderId="57" xfId="0" applyNumberFormat="1" applyFont="1" applyBorder="1"/>
    <xf numFmtId="0" fontId="51" fillId="0" borderId="0" xfId="0" applyFont="1" applyAlignment="1"/>
    <xf numFmtId="0" fontId="33" fillId="0" borderId="4" xfId="0" applyFont="1" applyBorder="1" applyAlignment="1">
      <alignment vertical="center" wrapText="1"/>
    </xf>
    <xf numFmtId="177" fontId="33" fillId="0" borderId="76" xfId="2" applyNumberFormat="1" applyFont="1" applyBorder="1"/>
    <xf numFmtId="1" fontId="33" fillId="0" borderId="75" xfId="0" applyNumberFormat="1" applyFont="1" applyBorder="1"/>
    <xf numFmtId="1" fontId="28" fillId="0" borderId="75" xfId="0" applyNumberFormat="1" applyFont="1" applyBorder="1"/>
    <xf numFmtId="0" fontId="28" fillId="0" borderId="0" xfId="0" applyFont="1" applyBorder="1"/>
    <xf numFmtId="177" fontId="28" fillId="0" borderId="0" xfId="2" applyNumberFormat="1" applyFont="1" applyBorder="1"/>
    <xf numFmtId="177" fontId="28" fillId="0" borderId="76" xfId="2" applyNumberFormat="1" applyFont="1" applyBorder="1"/>
    <xf numFmtId="0" fontId="33" fillId="0" borderId="113" xfId="0" applyFont="1" applyBorder="1"/>
    <xf numFmtId="1" fontId="33" fillId="0" borderId="113" xfId="0" applyNumberFormat="1" applyFont="1" applyBorder="1"/>
    <xf numFmtId="177" fontId="33" fillId="0" borderId="113" xfId="2" applyNumberFormat="1" applyFont="1" applyBorder="1"/>
    <xf numFmtId="177" fontId="33" fillId="0" borderId="119" xfId="2" applyNumberFormat="1" applyFont="1" applyBorder="1"/>
    <xf numFmtId="1" fontId="33" fillId="0" borderId="114" xfId="0" applyNumberFormat="1" applyFont="1" applyBorder="1"/>
    <xf numFmtId="0" fontId="37" fillId="0" borderId="0" xfId="0" applyFont="1" applyAlignment="1"/>
    <xf numFmtId="0" fontId="33" fillId="0" borderId="0" xfId="0" applyFont="1" applyAlignment="1">
      <alignment horizontal="center"/>
    </xf>
    <xf numFmtId="0" fontId="33" fillId="0" borderId="4" xfId="0" quotePrefix="1" applyFont="1" applyBorder="1" applyAlignment="1">
      <alignment wrapText="1"/>
    </xf>
    <xf numFmtId="0" fontId="33" fillId="0" borderId="118" xfId="0" quotePrefix="1" applyFont="1" applyBorder="1" applyAlignment="1">
      <alignment wrapText="1"/>
    </xf>
    <xf numFmtId="0" fontId="33" fillId="0" borderId="115" xfId="0" applyFont="1" applyBorder="1" applyAlignment="1">
      <alignment wrapText="1"/>
    </xf>
    <xf numFmtId="182" fontId="33" fillId="0" borderId="0" xfId="0" applyNumberFormat="1" applyFont="1" applyBorder="1"/>
    <xf numFmtId="182" fontId="33" fillId="0" borderId="76" xfId="0" applyNumberFormat="1" applyFont="1" applyBorder="1"/>
    <xf numFmtId="0" fontId="22" fillId="0" borderId="75" xfId="68" applyFont="1" applyBorder="1"/>
    <xf numFmtId="182" fontId="28" fillId="0" borderId="0" xfId="0" applyNumberFormat="1" applyFont="1"/>
    <xf numFmtId="182" fontId="29" fillId="0" borderId="0" xfId="0" applyNumberFormat="1" applyFont="1"/>
    <xf numFmtId="0" fontId="28" fillId="0" borderId="75" xfId="0" applyFont="1" applyBorder="1"/>
    <xf numFmtId="1" fontId="28" fillId="0" borderId="0" xfId="0" applyNumberFormat="1" applyFont="1" applyBorder="1"/>
    <xf numFmtId="182" fontId="28" fillId="0" borderId="0" xfId="0" applyNumberFormat="1" applyFont="1" applyBorder="1"/>
    <xf numFmtId="182" fontId="28" fillId="0" borderId="76" xfId="0" applyNumberFormat="1" applyFont="1" applyBorder="1"/>
    <xf numFmtId="0" fontId="29" fillId="0" borderId="75" xfId="0" applyFont="1" applyBorder="1"/>
    <xf numFmtId="1" fontId="29" fillId="0" borderId="0" xfId="0" applyNumberFormat="1" applyFont="1" applyBorder="1"/>
    <xf numFmtId="182" fontId="29" fillId="0" borderId="0" xfId="0" applyNumberFormat="1" applyFont="1" applyBorder="1"/>
    <xf numFmtId="182" fontId="29" fillId="0" borderId="76" xfId="0" applyNumberFormat="1" applyFont="1" applyBorder="1"/>
    <xf numFmtId="0" fontId="28" fillId="0" borderId="75" xfId="68" applyFont="1" applyBorder="1"/>
    <xf numFmtId="0" fontId="29" fillId="0" borderId="75" xfId="68" applyFont="1" applyBorder="1"/>
    <xf numFmtId="182" fontId="33" fillId="0" borderId="113" xfId="0" applyNumberFormat="1" applyFont="1" applyBorder="1"/>
    <xf numFmtId="182" fontId="33" fillId="0" borderId="119" xfId="0" applyNumberFormat="1" applyFont="1" applyBorder="1"/>
    <xf numFmtId="0" fontId="22" fillId="0" borderId="114" xfId="68" applyFont="1" applyBorder="1"/>
    <xf numFmtId="0" fontId="33" fillId="0" borderId="114" xfId="0" applyFont="1" applyBorder="1"/>
    <xf numFmtId="0" fontId="51" fillId="0" borderId="0" xfId="0" applyFont="1"/>
    <xf numFmtId="0" fontId="33" fillId="0" borderId="4" xfId="0" quotePrefix="1" applyFont="1" applyBorder="1" applyAlignment="1">
      <alignment vertical="center" wrapText="1"/>
    </xf>
    <xf numFmtId="1" fontId="33" fillId="0" borderId="16" xfId="0" applyNumberFormat="1" applyFont="1" applyBorder="1"/>
    <xf numFmtId="0" fontId="33" fillId="0" borderId="57" xfId="0" quotePrefix="1" applyFont="1" applyBorder="1" applyAlignment="1">
      <alignment vertical="center" wrapText="1"/>
    </xf>
    <xf numFmtId="0" fontId="33" fillId="0" borderId="0" xfId="0" quotePrefix="1" applyFont="1" applyFill="1" applyBorder="1"/>
    <xf numFmtId="0" fontId="22" fillId="0" borderId="0" xfId="3" applyFont="1" applyBorder="1" applyAlignment="1">
      <alignment vertical="top" wrapText="1"/>
    </xf>
    <xf numFmtId="180" fontId="0" fillId="0" borderId="0" xfId="0" applyNumberFormat="1"/>
    <xf numFmtId="0" fontId="33" fillId="0" borderId="4" xfId="0" quotePrefix="1" applyFont="1" applyBorder="1"/>
    <xf numFmtId="177" fontId="33" fillId="0" borderId="75" xfId="2" applyNumberFormat="1" applyFont="1" applyBorder="1"/>
    <xf numFmtId="177" fontId="22" fillId="0" borderId="0" xfId="2" applyNumberFormat="1" applyFont="1" applyBorder="1"/>
    <xf numFmtId="177" fontId="29" fillId="0" borderId="0" xfId="2" applyNumberFormat="1" applyFont="1" applyBorder="1"/>
    <xf numFmtId="177" fontId="29" fillId="0" borderId="75" xfId="2" applyNumberFormat="1" applyFont="1" applyBorder="1"/>
    <xf numFmtId="177" fontId="28" fillId="0" borderId="75" xfId="2" applyNumberFormat="1" applyFont="1" applyBorder="1"/>
    <xf numFmtId="177" fontId="33" fillId="0" borderId="114" xfId="2" applyNumberFormat="1" applyFont="1" applyBorder="1"/>
    <xf numFmtId="177" fontId="22" fillId="0" borderId="113" xfId="2" applyNumberFormat="1" applyFont="1" applyBorder="1"/>
    <xf numFmtId="0" fontId="33" fillId="0" borderId="12" xfId="0" applyFont="1" applyBorder="1" applyAlignment="1">
      <alignment wrapText="1"/>
    </xf>
    <xf numFmtId="0" fontId="33" fillId="0" borderId="72" xfId="0" applyFont="1" applyBorder="1" applyAlignment="1">
      <alignment wrapText="1"/>
    </xf>
    <xf numFmtId="2" fontId="33" fillId="0" borderId="0" xfId="2" applyNumberFormat="1" applyFont="1" applyBorder="1"/>
    <xf numFmtId="2" fontId="33" fillId="0" borderId="76" xfId="2" applyNumberFormat="1" applyFont="1" applyBorder="1"/>
    <xf numFmtId="0" fontId="11" fillId="0" borderId="0" xfId="69"/>
    <xf numFmtId="2" fontId="28" fillId="0" borderId="0" xfId="0" applyNumberFormat="1" applyFont="1" applyBorder="1"/>
    <xf numFmtId="1" fontId="33" fillId="0" borderId="4" xfId="0" applyNumberFormat="1" applyFont="1" applyBorder="1"/>
    <xf numFmtId="2" fontId="33" fillId="0" borderId="4" xfId="2" applyNumberFormat="1" applyFont="1" applyBorder="1"/>
    <xf numFmtId="2" fontId="33" fillId="0" borderId="118" xfId="2" applyNumberFormat="1" applyFont="1" applyBorder="1"/>
    <xf numFmtId="0" fontId="29" fillId="0" borderId="0" xfId="0" applyFont="1" applyBorder="1"/>
    <xf numFmtId="2" fontId="29" fillId="0" borderId="0" xfId="0" applyNumberFormat="1" applyFont="1" applyBorder="1"/>
    <xf numFmtId="2" fontId="29" fillId="0" borderId="0" xfId="2" applyNumberFormat="1" applyFont="1" applyBorder="1"/>
    <xf numFmtId="2" fontId="29" fillId="0" borderId="76" xfId="2" applyNumberFormat="1" applyFont="1" applyBorder="1"/>
    <xf numFmtId="2" fontId="28" fillId="0" borderId="0" xfId="2" applyNumberFormat="1" applyFont="1" applyBorder="1"/>
    <xf numFmtId="2" fontId="28" fillId="0" borderId="76" xfId="2" applyNumberFormat="1" applyFont="1" applyBorder="1"/>
    <xf numFmtId="2" fontId="33" fillId="0" borderId="16" xfId="2" applyNumberFormat="1" applyFont="1" applyBorder="1"/>
    <xf numFmtId="1" fontId="33" fillId="0" borderId="57" xfId="0" applyNumberFormat="1" applyFont="1" applyBorder="1"/>
    <xf numFmtId="2" fontId="33" fillId="0" borderId="57" xfId="2" applyNumberFormat="1" applyFont="1" applyBorder="1"/>
    <xf numFmtId="2" fontId="33" fillId="0" borderId="78" xfId="2" applyNumberFormat="1" applyFont="1" applyBorder="1"/>
    <xf numFmtId="2" fontId="33" fillId="0" borderId="120" xfId="2" applyNumberFormat="1" applyFont="1" applyBorder="1"/>
    <xf numFmtId="0" fontId="11" fillId="0" borderId="57" xfId="0" applyFont="1" applyBorder="1"/>
    <xf numFmtId="0" fontId="11" fillId="0" borderId="57" xfId="0" quotePrefix="1" applyFont="1" applyBorder="1"/>
    <xf numFmtId="10" fontId="34" fillId="0" borderId="0" xfId="2" applyNumberFormat="1" applyFont="1"/>
    <xf numFmtId="0" fontId="11" fillId="0" borderId="113" xfId="0" applyFont="1" applyBorder="1"/>
    <xf numFmtId="177" fontId="11" fillId="0" borderId="113" xfId="2" applyNumberFormat="1" applyFont="1" applyBorder="1"/>
    <xf numFmtId="177" fontId="23" fillId="0" borderId="113" xfId="2" applyNumberFormat="1" applyFont="1" applyBorder="1"/>
    <xf numFmtId="177" fontId="34" fillId="0" borderId="113" xfId="2" applyNumberFormat="1" applyFont="1" applyBorder="1"/>
    <xf numFmtId="0" fontId="0" fillId="0" borderId="0" xfId="0" applyFont="1"/>
    <xf numFmtId="2" fontId="0" fillId="0" borderId="57" xfId="0" applyNumberFormat="1" applyBorder="1"/>
    <xf numFmtId="2" fontId="0" fillId="0" borderId="57" xfId="0" quotePrefix="1" applyNumberFormat="1" applyBorder="1"/>
    <xf numFmtId="2" fontId="0" fillId="0" borderId="78" xfId="0" quotePrefix="1" applyNumberFormat="1" applyBorder="1"/>
    <xf numFmtId="2" fontId="0" fillId="0" borderId="77" xfId="0" applyNumberFormat="1" applyBorder="1"/>
    <xf numFmtId="2" fontId="51" fillId="0" borderId="0" xfId="0" applyNumberFormat="1" applyFont="1"/>
    <xf numFmtId="1" fontId="51" fillId="0" borderId="0" xfId="0" applyNumberFormat="1" applyFont="1" applyBorder="1"/>
    <xf numFmtId="10" fontId="51" fillId="0" borderId="0" xfId="2" applyNumberFormat="1" applyFont="1" applyBorder="1"/>
    <xf numFmtId="10" fontId="51" fillId="0" borderId="76" xfId="2" applyNumberFormat="1" applyFont="1" applyBorder="1"/>
    <xf numFmtId="1" fontId="51" fillId="0" borderId="75" xfId="0" applyNumberFormat="1" applyFont="1" applyBorder="1"/>
    <xf numFmtId="1" fontId="51" fillId="0" borderId="0" xfId="0" applyNumberFormat="1" applyFont="1"/>
    <xf numFmtId="10" fontId="51" fillId="0" borderId="0" xfId="2" applyNumberFormat="1" applyFont="1"/>
    <xf numFmtId="10" fontId="0" fillId="0" borderId="0" xfId="2" applyNumberFormat="1" applyFont="1" applyBorder="1"/>
    <xf numFmtId="10" fontId="0" fillId="0" borderId="76" xfId="2" applyNumberFormat="1" applyFont="1" applyBorder="1"/>
    <xf numFmtId="1" fontId="23" fillId="0" borderId="75" xfId="0" applyNumberFormat="1" applyFont="1" applyBorder="1"/>
    <xf numFmtId="1" fontId="23" fillId="0" borderId="0" xfId="0" applyNumberFormat="1" applyFont="1" applyBorder="1"/>
    <xf numFmtId="10" fontId="23" fillId="0" borderId="0" xfId="2" applyNumberFormat="1" applyFont="1" applyBorder="1"/>
    <xf numFmtId="10" fontId="23" fillId="0" borderId="76" xfId="2" applyNumberFormat="1" applyFont="1" applyBorder="1"/>
    <xf numFmtId="1" fontId="34" fillId="0" borderId="0" xfId="0" applyNumberFormat="1" applyFont="1" applyBorder="1"/>
    <xf numFmtId="10" fontId="34" fillId="0" borderId="0" xfId="2" applyNumberFormat="1" applyFont="1" applyBorder="1"/>
    <xf numFmtId="10" fontId="34" fillId="0" borderId="76" xfId="2" applyNumberFormat="1" applyFont="1" applyBorder="1"/>
    <xf numFmtId="1" fontId="34" fillId="0" borderId="75" xfId="0" applyNumberFormat="1" applyFont="1" applyBorder="1"/>
    <xf numFmtId="2" fontId="0" fillId="0" borderId="4" xfId="0" applyNumberFormat="1" applyBorder="1"/>
    <xf numFmtId="1" fontId="0" fillId="0" borderId="4" xfId="0" applyNumberFormat="1" applyBorder="1"/>
    <xf numFmtId="10" fontId="0" fillId="0" borderId="4" xfId="2" applyNumberFormat="1" applyFont="1" applyBorder="1"/>
    <xf numFmtId="10" fontId="0" fillId="0" borderId="118" xfId="2" applyNumberFormat="1" applyFont="1" applyBorder="1"/>
    <xf numFmtId="1" fontId="23" fillId="0" borderId="115" xfId="0" applyNumberFormat="1" applyFont="1" applyBorder="1"/>
    <xf numFmtId="1" fontId="23" fillId="0" borderId="4" xfId="0" applyNumberFormat="1" applyFont="1" applyBorder="1"/>
    <xf numFmtId="10" fontId="23" fillId="0" borderId="4" xfId="2" applyNumberFormat="1" applyFont="1" applyBorder="1"/>
    <xf numFmtId="10" fontId="23" fillId="0" borderId="118" xfId="2" applyNumberFormat="1" applyFont="1" applyBorder="1"/>
    <xf numFmtId="1" fontId="0" fillId="0" borderId="115" xfId="0" applyNumberFormat="1" applyBorder="1"/>
    <xf numFmtId="1" fontId="34" fillId="0" borderId="115" xfId="0" applyNumberFormat="1" applyFont="1" applyBorder="1"/>
    <xf numFmtId="1" fontId="34" fillId="0" borderId="4" xfId="0" applyNumberFormat="1" applyFont="1" applyBorder="1"/>
    <xf numFmtId="10" fontId="34" fillId="0" borderId="4" xfId="2" applyNumberFormat="1" applyFont="1" applyBorder="1"/>
    <xf numFmtId="10" fontId="34" fillId="0" borderId="118" xfId="2" applyNumberFormat="1" applyFont="1" applyBorder="1"/>
    <xf numFmtId="1" fontId="57" fillId="0" borderId="75" xfId="0" applyNumberFormat="1" applyFont="1" applyBorder="1"/>
    <xf numFmtId="1" fontId="57" fillId="0" borderId="0" xfId="0" applyNumberFormat="1" applyFont="1" applyBorder="1"/>
    <xf numFmtId="10" fontId="57" fillId="0" borderId="0" xfId="2" applyNumberFormat="1" applyFont="1" applyBorder="1"/>
    <xf numFmtId="10" fontId="57" fillId="0" borderId="76" xfId="2" applyNumberFormat="1" applyFont="1" applyBorder="1"/>
    <xf numFmtId="1" fontId="58" fillId="0" borderId="75" xfId="0" applyNumberFormat="1" applyFont="1" applyBorder="1"/>
    <xf numFmtId="1" fontId="58" fillId="0" borderId="0" xfId="0" applyNumberFormat="1" applyFont="1" applyBorder="1"/>
    <xf numFmtId="10" fontId="58" fillId="0" borderId="0" xfId="2" applyNumberFormat="1" applyFont="1" applyBorder="1"/>
    <xf numFmtId="10" fontId="58" fillId="0" borderId="76" xfId="2" applyNumberFormat="1" applyFont="1" applyBorder="1"/>
    <xf numFmtId="1" fontId="34" fillId="0" borderId="0" xfId="0" applyNumberFormat="1" applyFont="1"/>
    <xf numFmtId="2" fontId="51" fillId="0" borderId="113" xfId="0" applyNumberFormat="1" applyFont="1" applyBorder="1"/>
    <xf numFmtId="1" fontId="51" fillId="0" borderId="113" xfId="0" applyNumberFormat="1" applyFont="1" applyBorder="1"/>
    <xf numFmtId="10" fontId="51" fillId="0" borderId="113" xfId="2" applyNumberFormat="1" applyFont="1" applyBorder="1"/>
    <xf numFmtId="10" fontId="51" fillId="0" borderId="119" xfId="2" applyNumberFormat="1" applyFont="1" applyBorder="1"/>
    <xf numFmtId="1" fontId="51" fillId="0" borderId="114" xfId="0" applyNumberFormat="1" applyFont="1" applyBorder="1"/>
    <xf numFmtId="0" fontId="0" fillId="0" borderId="57" xfId="0" applyBorder="1" applyAlignment="1">
      <alignment vertical="center" wrapText="1"/>
    </xf>
    <xf numFmtId="2" fontId="33" fillId="0" borderId="0" xfId="0" applyNumberFormat="1" applyFont="1" applyAlignment="1">
      <alignment wrapText="1"/>
    </xf>
    <xf numFmtId="2" fontId="28" fillId="0" borderId="0" xfId="0" applyNumberFormat="1" applyFont="1" applyAlignment="1"/>
    <xf numFmtId="2" fontId="33" fillId="0" borderId="0" xfId="0" applyNumberFormat="1" applyFont="1" applyAlignment="1"/>
    <xf numFmtId="1" fontId="28" fillId="0" borderId="0" xfId="0" applyNumberFormat="1" applyFont="1" applyAlignment="1">
      <alignment horizontal="right"/>
    </xf>
    <xf numFmtId="1" fontId="33" fillId="0" borderId="0" xfId="0" applyNumberFormat="1" applyFont="1" applyAlignment="1">
      <alignment horizontal="right"/>
    </xf>
    <xf numFmtId="2" fontId="33" fillId="0" borderId="0" xfId="0" applyNumberFormat="1" applyFont="1" applyAlignment="1">
      <alignment horizontal="right" wrapText="1"/>
    </xf>
    <xf numFmtId="2" fontId="28" fillId="0" borderId="0" xfId="0" applyNumberFormat="1" applyFont="1" applyAlignment="1">
      <alignment horizontal="right"/>
    </xf>
    <xf numFmtId="2" fontId="33" fillId="0" borderId="0" xfId="0" applyNumberFormat="1" applyFont="1" applyAlignment="1">
      <alignment horizontal="right"/>
    </xf>
    <xf numFmtId="0" fontId="16" fillId="0" borderId="16" xfId="3" applyFont="1" applyFill="1" applyBorder="1" applyAlignment="1">
      <alignment horizontal="left" vertical="top"/>
    </xf>
    <xf numFmtId="2" fontId="22" fillId="0" borderId="0" xfId="0" applyNumberFormat="1" applyFont="1" applyFill="1" applyAlignment="1">
      <alignment wrapText="1"/>
    </xf>
    <xf numFmtId="2" fontId="22" fillId="0" borderId="0" xfId="0" applyNumberFormat="1" applyFont="1" applyFill="1" applyAlignment="1"/>
    <xf numFmtId="0" fontId="16" fillId="0" borderId="0" xfId="3" applyFont="1" applyFill="1" applyBorder="1" applyAlignment="1">
      <alignment horizontal="left" vertical="top"/>
    </xf>
    <xf numFmtId="1" fontId="22" fillId="0" borderId="0" xfId="3" applyNumberFormat="1" applyFont="1" applyFill="1" applyBorder="1" applyAlignment="1">
      <alignment horizontal="right" vertical="top"/>
    </xf>
    <xf numFmtId="1" fontId="22" fillId="0" borderId="0" xfId="0" applyNumberFormat="1" applyFont="1" applyFill="1" applyAlignment="1">
      <alignment horizontal="right"/>
    </xf>
    <xf numFmtId="2" fontId="22" fillId="0" borderId="0" xfId="0" applyNumberFormat="1" applyFont="1" applyFill="1" applyAlignment="1">
      <alignment horizontal="right" wrapText="1"/>
    </xf>
    <xf numFmtId="2" fontId="22" fillId="0" borderId="0" xfId="0" applyNumberFormat="1" applyFont="1" applyFill="1" applyAlignment="1">
      <alignment horizontal="right"/>
    </xf>
    <xf numFmtId="0" fontId="16" fillId="0" borderId="4" xfId="3" applyFont="1" applyFill="1" applyBorder="1" applyAlignment="1">
      <alignment horizontal="left" vertical="top"/>
    </xf>
    <xf numFmtId="2" fontId="22" fillId="0" borderId="4" xfId="3" applyNumberFormat="1" applyFont="1" applyFill="1" applyBorder="1" applyAlignment="1">
      <alignment horizontal="right" vertical="top"/>
    </xf>
    <xf numFmtId="0" fontId="22" fillId="0" borderId="0" xfId="0" applyFont="1" applyAlignment="1"/>
    <xf numFmtId="0" fontId="22" fillId="0" borderId="4" xfId="0" applyFont="1" applyBorder="1" applyAlignment="1">
      <alignment horizontal="left"/>
    </xf>
    <xf numFmtId="2" fontId="22" fillId="0" borderId="0" xfId="0" applyNumberFormat="1" applyFont="1" applyAlignment="1">
      <alignment wrapText="1"/>
    </xf>
    <xf numFmtId="2" fontId="22" fillId="0" borderId="0" xfId="0" applyNumberFormat="1" applyFont="1" applyAlignment="1"/>
    <xf numFmtId="1" fontId="22" fillId="0" borderId="0" xfId="0" applyNumberFormat="1" applyFont="1" applyAlignment="1">
      <alignment horizontal="right"/>
    </xf>
    <xf numFmtId="1" fontId="22" fillId="0" borderId="0" xfId="0" applyNumberFormat="1" applyFont="1" applyBorder="1" applyAlignment="1">
      <alignment horizontal="right"/>
    </xf>
    <xf numFmtId="2" fontId="22" fillId="0" borderId="0" xfId="0" applyNumberFormat="1" applyFont="1" applyAlignment="1">
      <alignment horizontal="right" wrapText="1"/>
    </xf>
    <xf numFmtId="2" fontId="22" fillId="0" borderId="0" xfId="0" applyNumberFormat="1" applyFont="1" applyAlignment="1">
      <alignment horizontal="right"/>
    </xf>
    <xf numFmtId="1" fontId="28" fillId="0" borderId="0" xfId="0" applyNumberFormat="1" applyFont="1" applyBorder="1" applyAlignment="1">
      <alignment horizontal="right"/>
    </xf>
    <xf numFmtId="2" fontId="22" fillId="0" borderId="16" xfId="0" applyNumberFormat="1" applyFont="1" applyBorder="1" applyAlignment="1">
      <alignment wrapText="1"/>
    </xf>
    <xf numFmtId="2" fontId="28" fillId="0" borderId="16" xfId="0" applyNumberFormat="1" applyFont="1" applyBorder="1" applyAlignment="1">
      <alignment wrapText="1"/>
    </xf>
    <xf numFmtId="2" fontId="22" fillId="0" borderId="16" xfId="0" applyNumberFormat="1" applyFont="1" applyBorder="1" applyAlignment="1"/>
    <xf numFmtId="2" fontId="28" fillId="0" borderId="16" xfId="0" applyNumberFormat="1" applyFont="1" applyBorder="1" applyAlignment="1"/>
    <xf numFmtId="2" fontId="22" fillId="0" borderId="0" xfId="0" applyNumberFormat="1" applyFont="1" applyBorder="1" applyAlignment="1">
      <alignment wrapText="1"/>
    </xf>
    <xf numFmtId="2" fontId="28" fillId="0" borderId="0" xfId="0" applyNumberFormat="1" applyFont="1" applyBorder="1" applyAlignment="1">
      <alignment wrapText="1"/>
    </xf>
    <xf numFmtId="2" fontId="22" fillId="0" borderId="0" xfId="0" applyNumberFormat="1" applyFont="1" applyBorder="1" applyAlignment="1"/>
    <xf numFmtId="2" fontId="28" fillId="0" borderId="0" xfId="0" applyNumberFormat="1" applyFont="1" applyBorder="1" applyAlignment="1"/>
    <xf numFmtId="2" fontId="22" fillId="0" borderId="0" xfId="0" applyNumberFormat="1" applyFont="1" applyBorder="1" applyAlignment="1">
      <alignment horizontal="right" wrapText="1"/>
    </xf>
    <xf numFmtId="2" fontId="28" fillId="0" borderId="0" xfId="0" applyNumberFormat="1" applyFont="1" applyBorder="1" applyAlignment="1">
      <alignment horizontal="right" wrapText="1"/>
    </xf>
    <xf numFmtId="2" fontId="22" fillId="0" borderId="0" xfId="0" applyNumberFormat="1" applyFont="1" applyBorder="1" applyAlignment="1">
      <alignment horizontal="right"/>
    </xf>
    <xf numFmtId="2" fontId="28" fillId="0" borderId="0" xfId="0" applyNumberFormat="1" applyFont="1" applyBorder="1" applyAlignment="1">
      <alignment horizontal="right"/>
    </xf>
    <xf numFmtId="2" fontId="28" fillId="0" borderId="0" xfId="0" applyNumberFormat="1" applyFont="1" applyAlignment="1">
      <alignment wrapText="1"/>
    </xf>
    <xf numFmtId="2" fontId="28" fillId="0" borderId="0" xfId="0" applyNumberFormat="1" applyFont="1" applyAlignment="1">
      <alignment horizontal="right" wrapText="1"/>
    </xf>
    <xf numFmtId="0" fontId="0" fillId="0" borderId="4" xfId="0" applyBorder="1"/>
    <xf numFmtId="0" fontId="16" fillId="0" borderId="116" xfId="3" applyFont="1" applyBorder="1" applyAlignment="1">
      <alignment horizontal="right"/>
    </xf>
    <xf numFmtId="0" fontId="11" fillId="0" borderId="4" xfId="0" applyFont="1" applyBorder="1" applyAlignment="1">
      <alignment horizontal="left"/>
    </xf>
    <xf numFmtId="0" fontId="16" fillId="0" borderId="70" xfId="3" applyFont="1" applyBorder="1" applyAlignment="1">
      <alignment horizontal="left" vertical="top"/>
    </xf>
    <xf numFmtId="168" fontId="16" fillId="0" borderId="70" xfId="3" applyNumberFormat="1" applyFont="1" applyBorder="1" applyAlignment="1">
      <alignment horizontal="right" vertical="top"/>
    </xf>
    <xf numFmtId="168" fontId="28" fillId="0" borderId="70" xfId="3" applyNumberFormat="1" applyFont="1" applyBorder="1" applyAlignment="1">
      <alignment horizontal="right" vertical="top"/>
    </xf>
    <xf numFmtId="168" fontId="22" fillId="0" borderId="70" xfId="3" applyNumberFormat="1" applyFont="1" applyBorder="1" applyAlignment="1">
      <alignment horizontal="right" vertical="top"/>
    </xf>
    <xf numFmtId="0" fontId="22" fillId="0" borderId="70" xfId="3" applyFont="1" applyBorder="1" applyAlignment="1">
      <alignment horizontal="left" vertical="top"/>
    </xf>
    <xf numFmtId="2" fontId="28" fillId="0" borderId="70" xfId="3" applyNumberFormat="1" applyFont="1" applyBorder="1" applyAlignment="1">
      <alignment horizontal="right" vertical="top"/>
    </xf>
    <xf numFmtId="2" fontId="22" fillId="0" borderId="70" xfId="3" applyNumberFormat="1" applyFont="1" applyBorder="1" applyAlignment="1">
      <alignment horizontal="right" vertical="top"/>
    </xf>
    <xf numFmtId="0" fontId="12" fillId="0" borderId="0" xfId="3" applyFont="1" applyFill="1"/>
    <xf numFmtId="0" fontId="0" fillId="0" borderId="0" xfId="0" applyFill="1" applyAlignment="1"/>
    <xf numFmtId="0" fontId="13" fillId="0" borderId="0" xfId="4" applyFill="1"/>
    <xf numFmtId="0" fontId="11" fillId="0" borderId="0" xfId="3" applyFill="1"/>
    <xf numFmtId="2" fontId="12" fillId="0" borderId="0" xfId="3" applyNumberFormat="1" applyFont="1" applyAlignment="1">
      <alignment vertical="center"/>
    </xf>
    <xf numFmtId="0" fontId="13" fillId="0" borderId="0" xfId="4" applyAlignment="1">
      <alignment vertical="center"/>
    </xf>
    <xf numFmtId="0" fontId="16" fillId="0" borderId="28" xfId="0" applyFont="1" applyBorder="1" applyAlignment="1">
      <alignment horizontal="left" vertical="top"/>
    </xf>
    <xf numFmtId="0" fontId="16" fillId="0" borderId="0" xfId="0" applyFont="1" applyBorder="1" applyAlignment="1">
      <alignment horizontal="left" vertical="top"/>
    </xf>
    <xf numFmtId="0" fontId="16" fillId="0" borderId="4" xfId="0" applyFont="1" applyBorder="1" applyAlignment="1">
      <alignment horizontal="left" vertical="top"/>
    </xf>
    <xf numFmtId="2" fontId="16" fillId="0" borderId="4" xfId="0" applyNumberFormat="1" applyFont="1" applyBorder="1" applyAlignment="1">
      <alignment horizontal="right" vertical="top"/>
    </xf>
    <xf numFmtId="0" fontId="16" fillId="0" borderId="65" xfId="0" applyFont="1" applyBorder="1" applyAlignment="1">
      <alignment horizontal="left" vertical="top"/>
    </xf>
    <xf numFmtId="2" fontId="16" fillId="0" borderId="65" xfId="0" applyNumberFormat="1" applyFont="1" applyBorder="1" applyAlignment="1">
      <alignment horizontal="right" vertical="top"/>
    </xf>
    <xf numFmtId="0" fontId="60" fillId="0" borderId="0" xfId="0" applyFont="1"/>
    <xf numFmtId="182" fontId="16" fillId="0" borderId="28" xfId="3" applyNumberFormat="1" applyFont="1" applyBorder="1" applyAlignment="1">
      <alignment horizontal="right" vertical="top"/>
    </xf>
    <xf numFmtId="182" fontId="16" fillId="0" borderId="123" xfId="3" applyNumberFormat="1" applyFont="1" applyBorder="1" applyAlignment="1">
      <alignment horizontal="right" vertical="top"/>
    </xf>
    <xf numFmtId="182" fontId="16" fillId="0" borderId="0" xfId="3" applyNumberFormat="1" applyFont="1" applyBorder="1" applyAlignment="1">
      <alignment horizontal="right" vertical="top"/>
    </xf>
    <xf numFmtId="182" fontId="16" fillId="0" borderId="75" xfId="3" applyNumberFormat="1" applyFont="1" applyBorder="1" applyAlignment="1">
      <alignment horizontal="right" vertical="top"/>
    </xf>
    <xf numFmtId="182" fontId="16" fillId="0" borderId="4" xfId="3" applyNumberFormat="1" applyFont="1" applyBorder="1" applyAlignment="1">
      <alignment horizontal="right" vertical="top"/>
    </xf>
    <xf numFmtId="182" fontId="28" fillId="0" borderId="115" xfId="3" applyNumberFormat="1" applyFont="1" applyBorder="1" applyAlignment="1">
      <alignment horizontal="right" vertical="top"/>
    </xf>
    <xf numFmtId="2" fontId="16" fillId="0" borderId="75" xfId="3" applyNumberFormat="1" applyFont="1" applyBorder="1" applyAlignment="1">
      <alignment horizontal="right" vertical="top"/>
    </xf>
    <xf numFmtId="2" fontId="28" fillId="0" borderId="75" xfId="3" applyNumberFormat="1" applyFont="1" applyBorder="1" applyAlignment="1">
      <alignment horizontal="right" vertical="top"/>
    </xf>
    <xf numFmtId="2" fontId="28" fillId="0" borderId="115" xfId="3" applyNumberFormat="1" applyFont="1" applyBorder="1" applyAlignment="1">
      <alignment horizontal="right" vertical="top"/>
    </xf>
    <xf numFmtId="2" fontId="28" fillId="0" borderId="77" xfId="3" applyNumberFormat="1" applyFont="1" applyBorder="1" applyAlignment="1">
      <alignment horizontal="right" vertical="top"/>
    </xf>
    <xf numFmtId="166" fontId="28" fillId="0" borderId="57" xfId="3" applyNumberFormat="1" applyFont="1" applyBorder="1" applyAlignment="1">
      <alignment horizontal="right" vertical="top"/>
    </xf>
    <xf numFmtId="2" fontId="28" fillId="0" borderId="57" xfId="3" applyNumberFormat="1" applyFont="1" applyBorder="1" applyAlignment="1">
      <alignment horizontal="right" vertical="top"/>
    </xf>
    <xf numFmtId="182" fontId="16" fillId="0" borderId="115" xfId="3" applyNumberFormat="1" applyFont="1" applyBorder="1" applyAlignment="1">
      <alignment horizontal="right" vertical="top"/>
    </xf>
    <xf numFmtId="182" fontId="16" fillId="0" borderId="16" xfId="3" applyNumberFormat="1" applyFont="1" applyBorder="1" applyAlignment="1">
      <alignment horizontal="right" vertical="top"/>
    </xf>
    <xf numFmtId="182" fontId="16" fillId="0" borderId="108" xfId="3" applyNumberFormat="1" applyFont="1" applyBorder="1" applyAlignment="1">
      <alignment horizontal="right" vertical="top"/>
    </xf>
    <xf numFmtId="2" fontId="16" fillId="0" borderId="108" xfId="3" applyNumberFormat="1" applyFont="1" applyBorder="1" applyAlignment="1">
      <alignment horizontal="right" vertical="top"/>
    </xf>
    <xf numFmtId="2" fontId="16" fillId="0" borderId="115" xfId="3" applyNumberFormat="1" applyFont="1" applyBorder="1" applyAlignment="1">
      <alignment horizontal="right" vertical="top"/>
    </xf>
    <xf numFmtId="2" fontId="16" fillId="0" borderId="77" xfId="3" applyNumberFormat="1" applyFont="1" applyBorder="1" applyAlignment="1">
      <alignment horizontal="right" vertical="top"/>
    </xf>
    <xf numFmtId="166" fontId="16" fillId="0" borderId="75" xfId="3" applyNumberFormat="1" applyFont="1" applyBorder="1" applyAlignment="1">
      <alignment horizontal="right" vertical="top"/>
    </xf>
    <xf numFmtId="182" fontId="29" fillId="0" borderId="75" xfId="3" applyNumberFormat="1" applyFont="1" applyBorder="1" applyAlignment="1">
      <alignment horizontal="right" vertical="top"/>
    </xf>
    <xf numFmtId="182" fontId="28" fillId="0" borderId="0" xfId="3" applyNumberFormat="1" applyFont="1" applyBorder="1" applyAlignment="1">
      <alignment horizontal="right" vertical="top"/>
    </xf>
    <xf numFmtId="166" fontId="29" fillId="0" borderId="75" xfId="3" applyNumberFormat="1" applyFont="1" applyBorder="1" applyAlignment="1">
      <alignment horizontal="right" vertical="top"/>
    </xf>
    <xf numFmtId="2" fontId="29" fillId="0" borderId="115" xfId="3" applyNumberFormat="1" applyFont="1" applyBorder="1" applyAlignment="1">
      <alignment horizontal="right" vertical="top"/>
    </xf>
    <xf numFmtId="2" fontId="28" fillId="0" borderId="65" xfId="3" applyNumberFormat="1" applyFont="1" applyBorder="1" applyAlignment="1">
      <alignment horizontal="right" vertical="top"/>
    </xf>
    <xf numFmtId="2" fontId="29" fillId="0" borderId="122" xfId="3" applyNumberFormat="1" applyFont="1" applyBorder="1" applyAlignment="1">
      <alignment horizontal="right" vertical="top"/>
    </xf>
    <xf numFmtId="0" fontId="11" fillId="0" borderId="65" xfId="3" applyFont="1" applyBorder="1" applyAlignment="1">
      <alignment horizontal="center" vertical="center"/>
    </xf>
    <xf numFmtId="182" fontId="16" fillId="0" borderId="28" xfId="3" applyNumberFormat="1" applyFont="1" applyBorder="1" applyAlignment="1">
      <alignment horizontal="right"/>
    </xf>
    <xf numFmtId="166" fontId="16" fillId="0" borderId="28" xfId="3" applyNumberFormat="1" applyFont="1" applyBorder="1" applyAlignment="1">
      <alignment horizontal="right"/>
    </xf>
    <xf numFmtId="2" fontId="16" fillId="0" borderId="28" xfId="3" applyNumberFormat="1" applyFont="1" applyBorder="1" applyAlignment="1">
      <alignment horizontal="right"/>
    </xf>
    <xf numFmtId="182" fontId="28" fillId="0" borderId="123" xfId="3" applyNumberFormat="1" applyFont="1" applyBorder="1" applyAlignment="1">
      <alignment horizontal="right"/>
    </xf>
    <xf numFmtId="166" fontId="28" fillId="0" borderId="28" xfId="3" applyNumberFormat="1" applyFont="1" applyBorder="1" applyAlignment="1">
      <alignment horizontal="right"/>
    </xf>
    <xf numFmtId="2" fontId="28" fillId="0" borderId="28" xfId="3" applyNumberFormat="1" applyFont="1" applyBorder="1" applyAlignment="1">
      <alignment horizontal="right"/>
    </xf>
    <xf numFmtId="182" fontId="16" fillId="0" borderId="0" xfId="3" applyNumberFormat="1" applyFont="1" applyBorder="1" applyAlignment="1">
      <alignment horizontal="right"/>
    </xf>
    <xf numFmtId="182" fontId="16" fillId="0" borderId="75" xfId="3" applyNumberFormat="1" applyFont="1" applyBorder="1" applyAlignment="1">
      <alignment horizontal="right"/>
    </xf>
    <xf numFmtId="182" fontId="29" fillId="0" borderId="75" xfId="3" applyNumberFormat="1" applyFont="1" applyBorder="1" applyAlignment="1">
      <alignment horizontal="right"/>
    </xf>
    <xf numFmtId="182" fontId="28" fillId="0" borderId="75" xfId="3" applyNumberFormat="1" applyFont="1" applyBorder="1" applyAlignment="1">
      <alignment horizontal="right"/>
    </xf>
    <xf numFmtId="182" fontId="16" fillId="0" borderId="65" xfId="3" applyNumberFormat="1" applyFont="1" applyBorder="1" applyAlignment="1">
      <alignment horizontal="right"/>
    </xf>
    <xf numFmtId="166" fontId="16" fillId="0" borderId="65" xfId="3" applyNumberFormat="1" applyFont="1" applyBorder="1" applyAlignment="1">
      <alignment horizontal="right"/>
    </xf>
    <xf numFmtId="2" fontId="16" fillId="0" borderId="65" xfId="3" applyNumberFormat="1" applyFont="1" applyBorder="1" applyAlignment="1">
      <alignment horizontal="right"/>
    </xf>
    <xf numFmtId="182" fontId="16" fillId="0" borderId="122" xfId="3" applyNumberFormat="1" applyFont="1" applyBorder="1" applyAlignment="1">
      <alignment horizontal="right"/>
    </xf>
    <xf numFmtId="0" fontId="61" fillId="0" borderId="0" xfId="3" applyFont="1" applyFill="1" applyBorder="1" applyAlignment="1">
      <alignment horizontal="left" vertical="top"/>
    </xf>
    <xf numFmtId="0" fontId="11" fillId="0" borderId="0" xfId="71"/>
    <xf numFmtId="182" fontId="33" fillId="0" borderId="75" xfId="0" applyNumberFormat="1" applyFont="1" applyBorder="1"/>
    <xf numFmtId="165" fontId="16" fillId="0" borderId="4" xfId="3" applyNumberFormat="1" applyFont="1" applyBorder="1" applyAlignment="1">
      <alignment horizontal="right" vertical="top"/>
    </xf>
    <xf numFmtId="182" fontId="33" fillId="0" borderId="16" xfId="0" applyNumberFormat="1" applyFont="1" applyBorder="1"/>
    <xf numFmtId="182" fontId="33" fillId="0" borderId="108" xfId="0" applyNumberFormat="1" applyFont="1" applyBorder="1"/>
    <xf numFmtId="182" fontId="28" fillId="0" borderId="16" xfId="0" applyNumberFormat="1" applyFont="1" applyBorder="1"/>
    <xf numFmtId="182" fontId="28" fillId="0" borderId="28" xfId="3" applyNumberFormat="1" applyFont="1" applyBorder="1" applyAlignment="1">
      <alignment horizontal="right" vertical="top" wrapText="1"/>
    </xf>
    <xf numFmtId="182" fontId="28" fillId="0" borderId="28" xfId="3" applyNumberFormat="1" applyFont="1" applyBorder="1" applyAlignment="1">
      <alignment horizontal="right" vertical="top"/>
    </xf>
    <xf numFmtId="182" fontId="29" fillId="0" borderId="28" xfId="3" applyNumberFormat="1" applyFont="1" applyBorder="1" applyAlignment="1">
      <alignment horizontal="right" vertical="top" wrapText="1"/>
    </xf>
    <xf numFmtId="182" fontId="29" fillId="0" borderId="28" xfId="3" applyNumberFormat="1" applyFont="1" applyBorder="1" applyAlignment="1">
      <alignment horizontal="right" vertical="top"/>
    </xf>
    <xf numFmtId="1" fontId="28" fillId="0" borderId="0" xfId="3" applyNumberFormat="1" applyFont="1" applyBorder="1" applyAlignment="1">
      <alignment horizontal="right" vertical="top" wrapText="1"/>
    </xf>
    <xf numFmtId="1" fontId="16" fillId="0" borderId="75" xfId="3" applyNumberFormat="1" applyFont="1" applyBorder="1" applyAlignment="1">
      <alignment horizontal="right" vertical="top"/>
    </xf>
    <xf numFmtId="1" fontId="29" fillId="0" borderId="0" xfId="3" applyNumberFormat="1" applyFont="1" applyBorder="1" applyAlignment="1">
      <alignment horizontal="right" vertical="top" wrapText="1"/>
    </xf>
    <xf numFmtId="1" fontId="29" fillId="0" borderId="0" xfId="3" applyNumberFormat="1" applyFont="1" applyBorder="1" applyAlignment="1">
      <alignment horizontal="right" vertical="top"/>
    </xf>
    <xf numFmtId="2" fontId="28" fillId="0" borderId="4" xfId="3" applyNumberFormat="1" applyFont="1" applyBorder="1" applyAlignment="1">
      <alignment horizontal="right" vertical="top" wrapText="1"/>
    </xf>
    <xf numFmtId="2" fontId="29" fillId="0" borderId="4" xfId="3" applyNumberFormat="1" applyFont="1" applyBorder="1" applyAlignment="1">
      <alignment horizontal="right" vertical="top" wrapText="1"/>
    </xf>
    <xf numFmtId="2" fontId="29" fillId="0" borderId="4" xfId="3" applyNumberFormat="1" applyFont="1" applyBorder="1" applyAlignment="1">
      <alignment horizontal="right" vertical="top"/>
    </xf>
    <xf numFmtId="182" fontId="29" fillId="0" borderId="0" xfId="3" applyNumberFormat="1" applyFont="1" applyBorder="1" applyAlignment="1">
      <alignment horizontal="right" vertical="top"/>
    </xf>
    <xf numFmtId="2" fontId="16" fillId="0" borderId="122" xfId="3" applyNumberFormat="1" applyFont="1" applyBorder="1" applyAlignment="1">
      <alignment horizontal="right" vertical="top"/>
    </xf>
    <xf numFmtId="2" fontId="29" fillId="0" borderId="65" xfId="3" applyNumberFormat="1" applyFont="1" applyBorder="1" applyAlignment="1">
      <alignment horizontal="right" vertical="top"/>
    </xf>
    <xf numFmtId="182" fontId="16" fillId="0" borderId="65" xfId="3" applyNumberFormat="1" applyFont="1" applyBorder="1" applyAlignment="1">
      <alignment horizontal="right" vertical="top"/>
    </xf>
    <xf numFmtId="182" fontId="16" fillId="0" borderId="122" xfId="3" applyNumberFormat="1" applyFont="1" applyBorder="1" applyAlignment="1">
      <alignment horizontal="right" vertical="top"/>
    </xf>
    <xf numFmtId="0" fontId="0" fillId="0" borderId="53" xfId="0" quotePrefix="1" applyBorder="1"/>
    <xf numFmtId="177" fontId="0" fillId="0" borderId="75" xfId="2" applyNumberFormat="1" applyFont="1" applyBorder="1"/>
    <xf numFmtId="177" fontId="23" fillId="0" borderId="0" xfId="2" applyNumberFormat="1" applyFont="1" applyBorder="1"/>
    <xf numFmtId="177" fontId="34" fillId="0" borderId="0" xfId="2" applyNumberFormat="1" applyFont="1" applyBorder="1"/>
    <xf numFmtId="177" fontId="0" fillId="0" borderId="113" xfId="2" applyNumberFormat="1" applyFont="1" applyBorder="1"/>
    <xf numFmtId="177" fontId="0" fillId="0" borderId="114" xfId="2" applyNumberFormat="1" applyFont="1" applyBorder="1"/>
    <xf numFmtId="166" fontId="16" fillId="0" borderId="0" xfId="72" applyNumberFormat="1" applyFont="1" applyBorder="1" applyAlignment="1">
      <alignment horizontal="right" vertical="top"/>
    </xf>
    <xf numFmtId="0" fontId="11" fillId="0" borderId="64" xfId="72" applyFont="1" applyBorder="1" applyAlignment="1">
      <alignment vertical="center" wrapText="1"/>
    </xf>
    <xf numFmtId="0" fontId="11" fillId="0" borderId="65" xfId="72" applyFont="1" applyBorder="1" applyAlignment="1">
      <alignment vertical="center" wrapText="1"/>
    </xf>
    <xf numFmtId="0" fontId="16" fillId="0" borderId="64" xfId="72" applyFont="1" applyBorder="1" applyAlignment="1">
      <alignment horizontal="left" vertical="top" wrapText="1"/>
    </xf>
    <xf numFmtId="0" fontId="16" fillId="0" borderId="64" xfId="72" applyFont="1" applyBorder="1" applyAlignment="1">
      <alignment vertical="top" wrapText="1"/>
    </xf>
    <xf numFmtId="10" fontId="16" fillId="0" borderId="64" xfId="2" applyNumberFormat="1" applyFont="1" applyBorder="1" applyAlignment="1">
      <alignment vertical="top" wrapText="1"/>
    </xf>
    <xf numFmtId="166" fontId="16" fillId="0" borderId="64" xfId="72" applyNumberFormat="1" applyFont="1" applyBorder="1" applyAlignment="1">
      <alignment horizontal="right" vertical="top"/>
    </xf>
    <xf numFmtId="10" fontId="16" fillId="0" borderId="64" xfId="2" applyNumberFormat="1" applyFont="1" applyBorder="1" applyAlignment="1">
      <alignment horizontal="right" vertical="top"/>
    </xf>
    <xf numFmtId="0" fontId="16" fillId="0" borderId="0" xfId="72" applyFont="1" applyBorder="1" applyAlignment="1">
      <alignment horizontal="left" vertical="top" wrapText="1"/>
    </xf>
    <xf numFmtId="0" fontId="16" fillId="0" borderId="0" xfId="72" applyFont="1" applyBorder="1" applyAlignment="1">
      <alignment vertical="top" wrapText="1"/>
    </xf>
    <xf numFmtId="10" fontId="16" fillId="0" borderId="0" xfId="2" applyNumberFormat="1" applyFont="1" applyBorder="1" applyAlignment="1">
      <alignment vertical="top" wrapText="1"/>
    </xf>
    <xf numFmtId="10" fontId="16" fillId="0" borderId="0" xfId="2" applyNumberFormat="1" applyFont="1" applyBorder="1" applyAlignment="1">
      <alignment horizontal="right" vertical="top"/>
    </xf>
    <xf numFmtId="0" fontId="16" fillId="0" borderId="65" xfId="72" applyFont="1" applyBorder="1" applyAlignment="1">
      <alignment vertical="top" wrapText="1"/>
    </xf>
    <xf numFmtId="9" fontId="16" fillId="0" borderId="65" xfId="2" applyFont="1" applyBorder="1" applyAlignment="1">
      <alignment horizontal="right" vertical="top"/>
    </xf>
    <xf numFmtId="166" fontId="16" fillId="0" borderId="65" xfId="72" applyNumberFormat="1" applyFont="1" applyBorder="1" applyAlignment="1">
      <alignment horizontal="right" vertical="top"/>
    </xf>
    <xf numFmtId="10" fontId="16" fillId="0" borderId="65" xfId="2" applyNumberFormat="1" applyFont="1" applyBorder="1" applyAlignment="1">
      <alignment horizontal="right" vertical="top"/>
    </xf>
    <xf numFmtId="165" fontId="16" fillId="0" borderId="65" xfId="72" applyNumberFormat="1" applyFont="1" applyBorder="1" applyAlignment="1">
      <alignment horizontal="right" vertical="top"/>
    </xf>
    <xf numFmtId="0" fontId="16" fillId="0" borderId="0" xfId="3" applyFont="1" applyBorder="1" applyAlignment="1">
      <alignment horizontal="left" vertical="top" wrapText="1"/>
    </xf>
    <xf numFmtId="0" fontId="16" fillId="0" borderId="0" xfId="3" applyFont="1" applyFill="1" applyBorder="1" applyAlignment="1">
      <alignment horizontal="left" vertical="top" wrapText="1"/>
    </xf>
    <xf numFmtId="0" fontId="16" fillId="0" borderId="53" xfId="3" applyFont="1" applyBorder="1" applyAlignment="1">
      <alignment horizontal="left" vertical="top" wrapText="1"/>
    </xf>
    <xf numFmtId="0" fontId="16" fillId="0" borderId="31" xfId="3" applyFont="1" applyFill="1" applyBorder="1" applyAlignment="1">
      <alignment horizontal="left" vertical="top" wrapText="1"/>
    </xf>
    <xf numFmtId="0" fontId="33" fillId="0" borderId="0" xfId="0" applyFont="1"/>
    <xf numFmtId="0" fontId="16" fillId="0" borderId="15" xfId="3" applyFont="1" applyBorder="1" applyAlignment="1">
      <alignment horizontal="left" vertical="top" wrapText="1"/>
    </xf>
    <xf numFmtId="0" fontId="16" fillId="0" borderId="28" xfId="3" applyFont="1" applyBorder="1" applyAlignment="1">
      <alignment horizontal="left" vertical="top" wrapText="1"/>
    </xf>
    <xf numFmtId="0" fontId="16" fillId="0" borderId="65" xfId="3" applyFont="1" applyBorder="1" applyAlignment="1">
      <alignment horizontal="left" vertical="top" wrapText="1"/>
    </xf>
    <xf numFmtId="0" fontId="16" fillId="0" borderId="28" xfId="3" applyFont="1" applyBorder="1" applyAlignment="1">
      <alignment horizontal="left" wrapText="1"/>
    </xf>
    <xf numFmtId="0" fontId="16" fillId="0" borderId="57" xfId="3" applyFont="1" applyFill="1" applyBorder="1" applyAlignment="1">
      <alignment horizontal="left" vertical="top" wrapText="1"/>
    </xf>
    <xf numFmtId="0" fontId="33" fillId="0" borderId="4" xfId="0" applyFont="1" applyBorder="1" applyAlignment="1">
      <alignment horizontal="left" vertical="center" wrapText="1"/>
    </xf>
    <xf numFmtId="166" fontId="16" fillId="0" borderId="64" xfId="3" applyNumberFormat="1" applyFont="1" applyFill="1" applyBorder="1" applyAlignment="1">
      <alignment horizontal="right" vertical="top"/>
    </xf>
    <xf numFmtId="1" fontId="16" fillId="0" borderId="64" xfId="3" applyNumberFormat="1" applyFont="1" applyFill="1" applyBorder="1" applyAlignment="1">
      <alignment horizontal="right" vertical="top"/>
    </xf>
    <xf numFmtId="167" fontId="16" fillId="0" borderId="64" xfId="3" applyNumberFormat="1" applyFont="1" applyFill="1" applyBorder="1" applyAlignment="1">
      <alignment horizontal="right" vertical="top"/>
    </xf>
    <xf numFmtId="167" fontId="16" fillId="0" borderId="0" xfId="3" applyNumberFormat="1" applyFont="1" applyFill="1" applyBorder="1" applyAlignment="1">
      <alignment horizontal="right" vertical="top"/>
    </xf>
    <xf numFmtId="166" fontId="16" fillId="0" borderId="65" xfId="3" applyNumberFormat="1" applyFont="1" applyFill="1" applyBorder="1" applyAlignment="1">
      <alignment horizontal="right" vertical="top"/>
    </xf>
    <xf numFmtId="1" fontId="16" fillId="0" borderId="65" xfId="3" applyNumberFormat="1" applyFont="1" applyFill="1" applyBorder="1" applyAlignment="1">
      <alignment horizontal="right" vertical="top"/>
    </xf>
    <xf numFmtId="167" fontId="16" fillId="0" borderId="65" xfId="3" applyNumberFormat="1" applyFont="1" applyFill="1" applyBorder="1" applyAlignment="1">
      <alignment horizontal="right" vertical="top"/>
    </xf>
    <xf numFmtId="10" fontId="16" fillId="0" borderId="64" xfId="72" applyNumberFormat="1" applyFont="1" applyBorder="1" applyAlignment="1">
      <alignment horizontal="right" vertical="top"/>
    </xf>
    <xf numFmtId="10" fontId="16" fillId="0" borderId="0" xfId="72" applyNumberFormat="1" applyFont="1" applyBorder="1" applyAlignment="1">
      <alignment horizontal="right" vertical="top"/>
    </xf>
    <xf numFmtId="0" fontId="16" fillId="0" borderId="65" xfId="72" applyFont="1" applyBorder="1" applyAlignment="1">
      <alignment horizontal="left" wrapText="1"/>
    </xf>
    <xf numFmtId="0" fontId="33" fillId="0" borderId="53" xfId="0" applyFont="1" applyBorder="1" applyAlignment="1">
      <alignment horizontal="left"/>
    </xf>
    <xf numFmtId="0" fontId="33" fillId="0" borderId="53" xfId="0" applyFont="1" applyFill="1" applyBorder="1" applyAlignment="1">
      <alignment horizontal="left"/>
    </xf>
    <xf numFmtId="0" fontId="16" fillId="0" borderId="74" xfId="3" applyFont="1" applyBorder="1" applyAlignment="1">
      <alignment horizontal="left" vertical="top" wrapText="1"/>
    </xf>
    <xf numFmtId="171" fontId="16" fillId="0" borderId="27" xfId="1" applyNumberFormat="1" applyFont="1" applyBorder="1" applyAlignment="1">
      <alignment horizontal="left" vertical="top"/>
    </xf>
    <xf numFmtId="0" fontId="16" fillId="0" borderId="1" xfId="3" applyFont="1" applyBorder="1" applyAlignment="1">
      <alignment horizontal="left" wrapText="1"/>
    </xf>
    <xf numFmtId="0" fontId="36" fillId="0" borderId="69" xfId="0" applyFont="1" applyBorder="1" applyAlignment="1">
      <alignment horizontal="left" vertical="center" wrapText="1"/>
    </xf>
    <xf numFmtId="0" fontId="16" fillId="0" borderId="14" xfId="0" applyFont="1" applyBorder="1" applyAlignment="1">
      <alignment horizontal="left" wrapText="1"/>
    </xf>
    <xf numFmtId="1" fontId="16" fillId="0" borderId="14" xfId="0" applyNumberFormat="1" applyFont="1" applyBorder="1" applyAlignment="1">
      <alignment horizontal="left" wrapText="1"/>
    </xf>
    <xf numFmtId="0" fontId="33" fillId="0" borderId="0" xfId="0" applyFont="1" applyFill="1" applyAlignment="1">
      <alignment wrapText="1"/>
    </xf>
    <xf numFmtId="2" fontId="33" fillId="0" borderId="0" xfId="0" applyNumberFormat="1" applyFont="1" applyFill="1" applyBorder="1" applyAlignment="1">
      <alignment horizontal="right" vertical="center"/>
    </xf>
    <xf numFmtId="169" fontId="16" fillId="0" borderId="0" xfId="9" applyNumberFormat="1" applyFont="1" applyFill="1" applyBorder="1" applyAlignment="1">
      <alignment horizontal="right" vertical="center"/>
    </xf>
    <xf numFmtId="2" fontId="33" fillId="0" borderId="0" xfId="0" applyNumberFormat="1" applyFont="1" applyFill="1" applyBorder="1"/>
    <xf numFmtId="169" fontId="16" fillId="0" borderId="4" xfId="9" applyNumberFormat="1" applyFont="1" applyFill="1" applyBorder="1" applyAlignment="1">
      <alignment horizontal="right" vertical="center"/>
    </xf>
    <xf numFmtId="169" fontId="16" fillId="0" borderId="34" xfId="9" applyNumberFormat="1" applyFont="1" applyFill="1" applyBorder="1" applyAlignment="1">
      <alignment horizontal="right" vertical="center"/>
    </xf>
    <xf numFmtId="169" fontId="16" fillId="0" borderId="31" xfId="9" applyNumberFormat="1" applyFont="1" applyFill="1" applyBorder="1" applyAlignment="1">
      <alignment horizontal="right" vertical="center"/>
    </xf>
    <xf numFmtId="0" fontId="16" fillId="0" borderId="4" xfId="3" applyFont="1" applyFill="1" applyBorder="1" applyAlignment="1">
      <alignment horizontal="left" vertical="top" wrapText="1"/>
    </xf>
    <xf numFmtId="0" fontId="33" fillId="0" borderId="21" xfId="0" applyFont="1" applyFill="1" applyBorder="1" applyAlignment="1">
      <alignment horizontal="left"/>
    </xf>
    <xf numFmtId="0" fontId="33" fillId="0" borderId="21" xfId="0" applyFont="1" applyBorder="1" applyAlignment="1">
      <alignment horizontal="left"/>
    </xf>
    <xf numFmtId="0" fontId="16" fillId="0" borderId="15" xfId="3" applyFont="1" applyBorder="1" applyAlignment="1">
      <alignment horizontal="left" vertical="center" wrapText="1"/>
    </xf>
    <xf numFmtId="0" fontId="22" fillId="0" borderId="15" xfId="3" applyFont="1" applyBorder="1" applyAlignment="1">
      <alignment horizontal="left" wrapText="1"/>
    </xf>
    <xf numFmtId="0" fontId="16" fillId="0" borderId="23" xfId="3" applyFont="1" applyBorder="1" applyAlignment="1">
      <alignment horizontal="left" wrapText="1"/>
    </xf>
    <xf numFmtId="0" fontId="22" fillId="0" borderId="23" xfId="3" applyFont="1" applyBorder="1" applyAlignment="1">
      <alignment horizontal="left" wrapText="1"/>
    </xf>
    <xf numFmtId="0" fontId="16" fillId="0" borderId="57" xfId="3" applyFont="1" applyBorder="1" applyAlignment="1">
      <alignment horizontal="left" vertical="center" wrapText="1"/>
    </xf>
    <xf numFmtId="0" fontId="35" fillId="0" borderId="55" xfId="0" applyFont="1" applyFill="1" applyBorder="1" applyAlignment="1" applyProtection="1">
      <alignment horizontal="left"/>
    </xf>
    <xf numFmtId="0" fontId="37" fillId="0" borderId="63" xfId="0" applyFont="1" applyFill="1" applyBorder="1" applyAlignment="1" applyProtection="1">
      <alignment horizontal="left"/>
    </xf>
    <xf numFmtId="0" fontId="16" fillId="0" borderId="14" xfId="3" applyFont="1" applyBorder="1" applyAlignment="1">
      <alignment horizontal="left" wrapText="1"/>
    </xf>
    <xf numFmtId="10" fontId="16" fillId="0" borderId="4" xfId="3" applyNumberFormat="1" applyFont="1" applyFill="1" applyBorder="1" applyAlignment="1">
      <alignment horizontal="right" vertical="top"/>
    </xf>
    <xf numFmtId="10" fontId="28" fillId="0" borderId="0" xfId="3" applyNumberFormat="1" applyFont="1" applyBorder="1" applyAlignment="1">
      <alignment horizontal="right" vertical="top"/>
    </xf>
    <xf numFmtId="0" fontId="16" fillId="0" borderId="66" xfId="3" applyFont="1" applyFill="1" applyBorder="1" applyAlignment="1">
      <alignment horizontal="left"/>
    </xf>
    <xf numFmtId="0" fontId="16" fillId="0" borderId="66" xfId="3" applyFont="1" applyBorder="1" applyAlignment="1">
      <alignment horizontal="left"/>
    </xf>
    <xf numFmtId="0" fontId="16" fillId="0" borderId="66" xfId="3" applyFont="1" applyBorder="1" applyAlignment="1">
      <alignment horizontal="left" wrapText="1"/>
    </xf>
    <xf numFmtId="0" fontId="16" fillId="0" borderId="66" xfId="3" applyFont="1" applyFill="1" applyBorder="1" applyAlignment="1">
      <alignment horizontal="left" wrapText="1"/>
    </xf>
    <xf numFmtId="0" fontId="0" fillId="0" borderId="0" xfId="0" applyAlignment="1">
      <alignment horizontal="left"/>
    </xf>
    <xf numFmtId="0" fontId="16" fillId="0" borderId="27" xfId="3" applyFont="1" applyBorder="1" applyAlignment="1">
      <alignment horizontal="left" wrapText="1"/>
    </xf>
    <xf numFmtId="0" fontId="16" fillId="0" borderId="25" xfId="3" applyFont="1" applyBorder="1" applyAlignment="1">
      <alignment horizontal="left" wrapText="1"/>
    </xf>
    <xf numFmtId="0" fontId="16" fillId="0" borderId="15" xfId="0" applyFont="1" applyFill="1" applyBorder="1" applyAlignment="1">
      <alignment horizontal="left" wrapText="1"/>
    </xf>
    <xf numFmtId="0" fontId="16" fillId="0" borderId="37" xfId="0" applyFont="1" applyBorder="1" applyAlignment="1">
      <alignment horizontal="left" wrapText="1"/>
    </xf>
    <xf numFmtId="0" fontId="16" fillId="0" borderId="43" xfId="0" applyFont="1" applyBorder="1" applyAlignment="1">
      <alignment horizontal="left" wrapText="1"/>
    </xf>
    <xf numFmtId="0" fontId="16" fillId="0" borderId="30" xfId="3" applyFont="1" applyBorder="1" applyAlignment="1">
      <alignment horizontal="left" wrapText="1"/>
    </xf>
    <xf numFmtId="0" fontId="16" fillId="0" borderId="67" xfId="3" applyFont="1" applyBorder="1" applyAlignment="1">
      <alignment horizontal="left" wrapText="1"/>
    </xf>
    <xf numFmtId="0" fontId="16" fillId="0" borderId="15" xfId="18" applyFont="1" applyBorder="1" applyAlignment="1">
      <alignment horizontal="left" wrapText="1"/>
    </xf>
    <xf numFmtId="0" fontId="33" fillId="0" borderId="16" xfId="11" applyFont="1" applyBorder="1" applyAlignment="1">
      <alignment horizontal="left"/>
    </xf>
    <xf numFmtId="0" fontId="16" fillId="0" borderId="16" xfId="18" applyFont="1" applyBorder="1" applyAlignment="1">
      <alignment horizontal="left" wrapText="1"/>
    </xf>
    <xf numFmtId="0" fontId="50" fillId="0" borderId="16" xfId="11" applyBorder="1" applyAlignment="1">
      <alignment horizontal="left"/>
    </xf>
    <xf numFmtId="0" fontId="22" fillId="0" borderId="86" xfId="3" applyFont="1" applyBorder="1" applyAlignment="1">
      <alignment horizontal="left" vertical="center"/>
    </xf>
    <xf numFmtId="169" fontId="0" fillId="0" borderId="53" xfId="0" applyNumberFormat="1" applyBorder="1"/>
    <xf numFmtId="169" fontId="23" fillId="0" borderId="53" xfId="0" applyNumberFormat="1" applyFont="1" applyBorder="1"/>
    <xf numFmtId="169" fontId="34" fillId="0" borderId="53" xfId="0" quotePrefix="1" applyNumberFormat="1" applyFont="1" applyBorder="1"/>
    <xf numFmtId="0" fontId="16" fillId="0" borderId="53" xfId="73" applyFont="1" applyBorder="1" applyAlignment="1">
      <alignment horizontal="left" vertical="top" wrapText="1"/>
    </xf>
    <xf numFmtId="169" fontId="16" fillId="0" borderId="0" xfId="73" applyNumberFormat="1" applyFont="1" applyBorder="1" applyAlignment="1">
      <alignment horizontal="right" vertical="top"/>
    </xf>
    <xf numFmtId="169" fontId="28" fillId="0" borderId="0" xfId="73" applyNumberFormat="1" applyFont="1" applyBorder="1" applyAlignment="1">
      <alignment horizontal="right" vertical="top"/>
    </xf>
    <xf numFmtId="169" fontId="29" fillId="0" borderId="0" xfId="73" quotePrefix="1" applyNumberFormat="1" applyFont="1" applyBorder="1" applyAlignment="1">
      <alignment horizontal="left" vertical="top" wrapText="1"/>
    </xf>
    <xf numFmtId="0" fontId="16" fillId="0" borderId="0" xfId="73" applyFont="1" applyBorder="1" applyAlignment="1">
      <alignment horizontal="left" vertical="top" wrapText="1"/>
    </xf>
    <xf numFmtId="166" fontId="0" fillId="0" borderId="0" xfId="0" applyNumberFormat="1" applyBorder="1"/>
    <xf numFmtId="166" fontId="16" fillId="0" borderId="0" xfId="73" applyNumberFormat="1" applyFont="1" applyBorder="1" applyAlignment="1">
      <alignment horizontal="right" vertical="top"/>
    </xf>
    <xf numFmtId="166" fontId="28" fillId="0" borderId="0" xfId="73" applyNumberFormat="1" applyFont="1" applyBorder="1" applyAlignment="1">
      <alignment horizontal="right" vertical="top"/>
    </xf>
    <xf numFmtId="166" fontId="29" fillId="0" borderId="0" xfId="73" applyNumberFormat="1" applyFont="1" applyBorder="1" applyAlignment="1">
      <alignment horizontal="right" vertical="top"/>
    </xf>
    <xf numFmtId="169" fontId="16" fillId="0" borderId="31" xfId="73" applyNumberFormat="1" applyFont="1" applyBorder="1" applyAlignment="1">
      <alignment horizontal="right" vertical="top"/>
    </xf>
    <xf numFmtId="169" fontId="28" fillId="0" borderId="31" xfId="73" applyNumberFormat="1" applyFont="1" applyBorder="1" applyAlignment="1">
      <alignment horizontal="right" vertical="top"/>
    </xf>
    <xf numFmtId="169" fontId="29" fillId="0" borderId="31" xfId="73" quotePrefix="1" applyNumberFormat="1" applyFont="1" applyBorder="1" applyAlignment="1">
      <alignment horizontal="left" vertical="top" wrapText="1"/>
    </xf>
    <xf numFmtId="169" fontId="29" fillId="0" borderId="31" xfId="73" applyNumberFormat="1" applyFont="1" applyBorder="1" applyAlignment="1">
      <alignment horizontal="right" vertical="top"/>
    </xf>
    <xf numFmtId="0" fontId="16" fillId="0" borderId="31" xfId="73" applyFont="1" applyBorder="1" applyAlignment="1">
      <alignment horizontal="left" vertical="top" wrapText="1"/>
    </xf>
    <xf numFmtId="169" fontId="16" fillId="0" borderId="53" xfId="73" applyNumberFormat="1" applyFont="1" applyBorder="1" applyAlignment="1">
      <alignment horizontal="right" vertical="top"/>
    </xf>
    <xf numFmtId="169" fontId="29" fillId="0" borderId="53" xfId="73" applyNumberFormat="1" applyFont="1" applyBorder="1" applyAlignment="1">
      <alignment horizontal="right" vertical="top"/>
    </xf>
    <xf numFmtId="169" fontId="28" fillId="0" borderId="53" xfId="73" applyNumberFormat="1" applyFont="1" applyBorder="1" applyAlignment="1">
      <alignment horizontal="right" vertical="top"/>
    </xf>
    <xf numFmtId="169" fontId="29" fillId="0" borderId="53" xfId="73" quotePrefix="1" applyNumberFormat="1" applyFont="1" applyBorder="1" applyAlignment="1">
      <alignment horizontal="left" vertical="top" wrapText="1"/>
    </xf>
    <xf numFmtId="169" fontId="29" fillId="0" borderId="0" xfId="73" applyNumberFormat="1" applyFont="1" applyBorder="1" applyAlignment="1">
      <alignment horizontal="right" vertical="top"/>
    </xf>
    <xf numFmtId="166" fontId="29" fillId="0" borderId="0" xfId="73" applyNumberFormat="1" applyFont="1" applyBorder="1" applyAlignment="1">
      <alignment horizontal="left" vertical="top" wrapText="1"/>
    </xf>
    <xf numFmtId="169" fontId="62" fillId="0" borderId="53" xfId="73" applyNumberFormat="1" applyFont="1" applyBorder="1" applyAlignment="1">
      <alignment horizontal="right" vertical="top"/>
    </xf>
    <xf numFmtId="169" fontId="62" fillId="0" borderId="0" xfId="73" applyNumberFormat="1" applyFont="1" applyBorder="1" applyAlignment="1">
      <alignment horizontal="right" vertical="top"/>
    </xf>
    <xf numFmtId="166" fontId="62" fillId="0" borderId="0" xfId="73" applyNumberFormat="1" applyFont="1" applyBorder="1" applyAlignment="1">
      <alignment horizontal="right" vertical="top"/>
    </xf>
    <xf numFmtId="169" fontId="62" fillId="0" borderId="31" xfId="73" applyNumberFormat="1" applyFont="1" applyBorder="1" applyAlignment="1">
      <alignment horizontal="right" vertical="top"/>
    </xf>
    <xf numFmtId="169" fontId="22" fillId="0" borderId="53" xfId="73" applyNumberFormat="1" applyFont="1" applyBorder="1" applyAlignment="1">
      <alignment horizontal="right" vertical="top"/>
    </xf>
    <xf numFmtId="169" fontId="22" fillId="0" borderId="0" xfId="73" applyNumberFormat="1" applyFont="1" applyBorder="1" applyAlignment="1">
      <alignment horizontal="right" vertical="top"/>
    </xf>
    <xf numFmtId="166" fontId="22" fillId="0" borderId="0" xfId="73" applyNumberFormat="1" applyFont="1" applyBorder="1" applyAlignment="1">
      <alignment horizontal="right" vertical="top"/>
    </xf>
    <xf numFmtId="169" fontId="22" fillId="0" borderId="31" xfId="73" applyNumberFormat="1" applyFont="1" applyBorder="1" applyAlignment="1">
      <alignment horizontal="right" vertical="top"/>
    </xf>
    <xf numFmtId="0" fontId="0" fillId="0" borderId="0" xfId="0" applyBorder="1" applyAlignment="1">
      <alignment vertical="center" wrapText="1"/>
    </xf>
    <xf numFmtId="0" fontId="16" fillId="0" borderId="97" xfId="3" applyFont="1" applyBorder="1" applyAlignment="1">
      <alignment horizontal="left" vertical="top" wrapText="1"/>
    </xf>
    <xf numFmtId="0" fontId="16" fillId="0" borderId="15" xfId="11" applyFont="1" applyBorder="1" applyAlignment="1">
      <alignment horizontal="left" wrapText="1"/>
    </xf>
    <xf numFmtId="0" fontId="22" fillId="0" borderId="94" xfId="3" applyFont="1" applyBorder="1" applyAlignment="1">
      <alignment horizontal="left" vertical="center"/>
    </xf>
    <xf numFmtId="2" fontId="16" fillId="0" borderId="66" xfId="3" applyNumberFormat="1" applyFont="1" applyBorder="1" applyAlignment="1">
      <alignment horizontal="left" wrapText="1"/>
    </xf>
    <xf numFmtId="0" fontId="16" fillId="0" borderId="15" xfId="3" applyFont="1" applyBorder="1" applyAlignment="1">
      <alignment horizontal="left"/>
    </xf>
    <xf numFmtId="0" fontId="16" fillId="0" borderId="67" xfId="3" applyFont="1" applyBorder="1" applyAlignment="1">
      <alignment horizontal="left"/>
    </xf>
    <xf numFmtId="0" fontId="16" fillId="0" borderId="33" xfId="3" applyFont="1" applyBorder="1" applyAlignment="1">
      <alignment horizontal="left" wrapText="1"/>
    </xf>
    <xf numFmtId="0" fontId="16" fillId="0" borderId="105" xfId="3" applyFont="1" applyBorder="1" applyAlignment="1">
      <alignment horizontal="left" wrapText="1"/>
    </xf>
    <xf numFmtId="2" fontId="16" fillId="0" borderId="57" xfId="3" applyNumberFormat="1" applyFont="1" applyFill="1" applyBorder="1" applyAlignment="1">
      <alignment horizontal="left" vertical="top" wrapText="1"/>
    </xf>
    <xf numFmtId="0" fontId="16" fillId="0" borderId="86" xfId="3" applyFont="1" applyFill="1" applyBorder="1" applyAlignment="1">
      <alignment horizontal="left" vertical="top" wrapText="1"/>
    </xf>
    <xf numFmtId="168" fontId="16" fillId="0" borderId="12" xfId="3" applyNumberFormat="1" applyFont="1" applyBorder="1" applyAlignment="1">
      <alignment horizontal="left" vertical="top"/>
    </xf>
    <xf numFmtId="168" fontId="16" fillId="0" borderId="12" xfId="3" quotePrefix="1" applyNumberFormat="1" applyFont="1" applyBorder="1" applyAlignment="1">
      <alignment horizontal="left" vertical="top"/>
    </xf>
    <xf numFmtId="168" fontId="16" fillId="0" borderId="12" xfId="3" applyNumberFormat="1" applyFont="1" applyBorder="1" applyAlignment="1">
      <alignment horizontal="left" vertical="top" wrapText="1"/>
    </xf>
    <xf numFmtId="168" fontId="16" fillId="0" borderId="12" xfId="3" quotePrefix="1" applyNumberFormat="1" applyFont="1" applyBorder="1" applyAlignment="1">
      <alignment horizontal="left" vertical="top" wrapText="1"/>
    </xf>
    <xf numFmtId="0" fontId="16" fillId="0" borderId="15" xfId="0" applyFont="1" applyBorder="1" applyAlignment="1">
      <alignment horizontal="left" wrapText="1"/>
    </xf>
    <xf numFmtId="0" fontId="16" fillId="0" borderId="105" xfId="0" applyFont="1" applyBorder="1" applyAlignment="1">
      <alignment horizontal="left" wrapText="1"/>
    </xf>
    <xf numFmtId="0" fontId="22" fillId="0" borderId="105" xfId="3" applyFont="1" applyBorder="1" applyAlignment="1">
      <alignment horizontal="left" wrapText="1"/>
    </xf>
    <xf numFmtId="0" fontId="33" fillId="0" borderId="0" xfId="0" applyFont="1" applyAlignment="1">
      <alignment vertical="center"/>
    </xf>
    <xf numFmtId="0" fontId="33" fillId="0" borderId="0" xfId="0" applyFont="1" applyFill="1" applyBorder="1" applyAlignment="1">
      <alignment horizontal="left" vertical="center"/>
    </xf>
    <xf numFmtId="0" fontId="33" fillId="0" borderId="75" xfId="0" applyFont="1" applyFill="1" applyBorder="1" applyAlignment="1">
      <alignment horizontal="left" vertical="center"/>
    </xf>
    <xf numFmtId="1" fontId="33" fillId="0" borderId="0" xfId="0" applyNumberFormat="1" applyFont="1" applyFill="1" applyBorder="1"/>
    <xf numFmtId="9" fontId="33" fillId="0" borderId="0" xfId="2" applyFont="1" applyFill="1" applyBorder="1"/>
    <xf numFmtId="177" fontId="33" fillId="0" borderId="0" xfId="2" applyNumberFormat="1" applyFont="1" applyFill="1" applyBorder="1"/>
    <xf numFmtId="0" fontId="33" fillId="0" borderId="75" xfId="0" applyFont="1" applyFill="1" applyBorder="1"/>
    <xf numFmtId="0" fontId="33" fillId="0" borderId="12" xfId="0" applyFont="1" applyBorder="1"/>
    <xf numFmtId="1" fontId="33" fillId="0" borderId="12" xfId="0" applyNumberFormat="1" applyFont="1" applyBorder="1"/>
    <xf numFmtId="9" fontId="33" fillId="0" borderId="12" xfId="2" applyFont="1" applyBorder="1"/>
    <xf numFmtId="1" fontId="33" fillId="0" borderId="71" xfId="0" applyNumberFormat="1" applyFont="1" applyBorder="1"/>
    <xf numFmtId="9" fontId="33" fillId="0" borderId="0" xfId="2" applyFont="1"/>
    <xf numFmtId="9" fontId="33" fillId="0" borderId="0" xfId="2" applyFont="1" applyBorder="1"/>
    <xf numFmtId="9" fontId="33" fillId="0" borderId="16" xfId="2" applyFont="1" applyBorder="1"/>
    <xf numFmtId="177" fontId="33" fillId="0" borderId="16" xfId="2" applyNumberFormat="1" applyFont="1" applyBorder="1"/>
    <xf numFmtId="0" fontId="33" fillId="0" borderId="108" xfId="0" applyFont="1" applyBorder="1"/>
    <xf numFmtId="177" fontId="22" fillId="0" borderId="16" xfId="2" applyNumberFormat="1" applyFont="1" applyBorder="1"/>
    <xf numFmtId="1" fontId="22" fillId="0" borderId="0" xfId="13" applyNumberFormat="1" applyFont="1" applyBorder="1"/>
    <xf numFmtId="9" fontId="33" fillId="0" borderId="113" xfId="2" applyFont="1" applyBorder="1"/>
    <xf numFmtId="0" fontId="33" fillId="0" borderId="115" xfId="0" applyFont="1" applyFill="1" applyBorder="1"/>
    <xf numFmtId="177" fontId="22" fillId="0" borderId="0" xfId="2" applyNumberFormat="1" applyFont="1" applyFill="1" applyBorder="1"/>
    <xf numFmtId="1" fontId="22" fillId="0" borderId="0" xfId="13" applyNumberFormat="1" applyFont="1" applyFill="1" applyBorder="1"/>
    <xf numFmtId="1" fontId="33" fillId="0" borderId="53" xfId="0" applyNumberFormat="1" applyFont="1" applyFill="1" applyBorder="1"/>
    <xf numFmtId="9" fontId="33" fillId="0" borderId="53" xfId="2" applyFont="1" applyFill="1" applyBorder="1"/>
    <xf numFmtId="177" fontId="33" fillId="0" borderId="53" xfId="2" applyNumberFormat="1" applyFont="1" applyFill="1" applyBorder="1"/>
    <xf numFmtId="177" fontId="22" fillId="0" borderId="53" xfId="2" applyNumberFormat="1" applyFont="1" applyFill="1" applyBorder="1"/>
    <xf numFmtId="1" fontId="22" fillId="0" borderId="53" xfId="13" applyNumberFormat="1" applyFont="1" applyFill="1" applyBorder="1"/>
    <xf numFmtId="1" fontId="33" fillId="0" borderId="57" xfId="0" applyNumberFormat="1" applyFont="1" applyFill="1" applyBorder="1"/>
    <xf numFmtId="9" fontId="33" fillId="0" borderId="57" xfId="2" applyFont="1" applyFill="1" applyBorder="1"/>
    <xf numFmtId="1" fontId="33" fillId="0" borderId="77" xfId="0" applyNumberFormat="1" applyFont="1" applyFill="1" applyBorder="1"/>
    <xf numFmtId="0" fontId="33" fillId="0" borderId="57" xfId="0" applyFont="1" applyFill="1" applyBorder="1"/>
    <xf numFmtId="0" fontId="16" fillId="0" borderId="57" xfId="3" applyFont="1" applyBorder="1" applyAlignment="1">
      <alignment horizontal="left" wrapText="1"/>
    </xf>
    <xf numFmtId="0" fontId="11" fillId="0" borderId="0" xfId="0" applyFont="1" applyAlignment="1">
      <alignment horizontal="left" wrapText="1"/>
    </xf>
    <xf numFmtId="0" fontId="33" fillId="0" borderId="70" xfId="0" applyFont="1" applyBorder="1" applyAlignment="1">
      <alignment horizontal="left" vertical="center" wrapText="1"/>
    </xf>
    <xf numFmtId="0" fontId="33" fillId="0" borderId="118" xfId="0" applyFont="1" applyBorder="1" applyAlignment="1">
      <alignment horizontal="left" vertical="center" wrapText="1"/>
    </xf>
    <xf numFmtId="0" fontId="33" fillId="0" borderId="115" xfId="0" applyFont="1" applyBorder="1" applyAlignment="1">
      <alignment horizontal="left" vertical="center" wrapText="1"/>
    </xf>
    <xf numFmtId="0" fontId="33" fillId="0" borderId="71" xfId="0" applyFont="1" applyBorder="1" applyAlignment="1">
      <alignment horizontal="left" vertical="center" wrapText="1"/>
    </xf>
    <xf numFmtId="0" fontId="33" fillId="0" borderId="12" xfId="0" applyFont="1" applyBorder="1" applyAlignment="1">
      <alignment horizontal="left" vertical="center" wrapText="1"/>
    </xf>
    <xf numFmtId="0" fontId="33" fillId="0" borderId="72" xfId="0" applyFont="1" applyBorder="1" applyAlignment="1">
      <alignment horizontal="left" vertical="center" wrapText="1"/>
    </xf>
    <xf numFmtId="0" fontId="33" fillId="0" borderId="12" xfId="0" applyFont="1" applyBorder="1" applyAlignment="1">
      <alignment vertical="top" wrapText="1"/>
    </xf>
    <xf numFmtId="0" fontId="33" fillId="0" borderId="72" xfId="0" applyFont="1" applyBorder="1" applyAlignment="1">
      <alignment vertical="top" wrapText="1"/>
    </xf>
    <xf numFmtId="1" fontId="33" fillId="0" borderId="53" xfId="0" applyNumberFormat="1" applyFont="1" applyBorder="1"/>
    <xf numFmtId="2" fontId="33" fillId="0" borderId="53" xfId="2" applyNumberFormat="1" applyFont="1" applyBorder="1"/>
    <xf numFmtId="2" fontId="33" fillId="0" borderId="53" xfId="0" applyNumberFormat="1" applyFont="1" applyBorder="1"/>
    <xf numFmtId="0" fontId="22" fillId="0" borderId="0" xfId="0" applyFont="1" applyBorder="1"/>
    <xf numFmtId="0" fontId="16" fillId="0" borderId="4" xfId="29" applyFont="1" applyBorder="1" applyAlignment="1">
      <alignment horizontal="left" vertical="top" wrapText="1"/>
    </xf>
    <xf numFmtId="0" fontId="33" fillId="0" borderId="4" xfId="0" applyFont="1" applyBorder="1" applyAlignment="1">
      <alignment horizontal="left" vertical="top" wrapText="1"/>
    </xf>
    <xf numFmtId="0" fontId="16" fillId="0" borderId="116" xfId="3" applyFont="1" applyBorder="1" applyAlignment="1">
      <alignment horizontal="left"/>
    </xf>
    <xf numFmtId="0" fontId="16" fillId="0" borderId="116" xfId="3" applyFont="1" applyBorder="1" applyAlignment="1">
      <alignment horizontal="left" wrapText="1"/>
    </xf>
    <xf numFmtId="0" fontId="16" fillId="0" borderId="15" xfId="0" applyFont="1" applyBorder="1" applyAlignment="1">
      <alignment horizontal="left"/>
    </xf>
    <xf numFmtId="0" fontId="16" fillId="0" borderId="122" xfId="3" applyFont="1" applyBorder="1" applyAlignment="1">
      <alignment horizontal="left" wrapText="1"/>
    </xf>
    <xf numFmtId="182" fontId="16" fillId="0" borderId="123" xfId="3" applyNumberFormat="1" applyFont="1" applyFill="1" applyBorder="1" applyAlignment="1">
      <alignment horizontal="right" vertical="top"/>
    </xf>
    <xf numFmtId="182" fontId="16" fillId="0" borderId="28" xfId="3" applyNumberFormat="1" applyFont="1" applyFill="1" applyBorder="1" applyAlignment="1">
      <alignment horizontal="right" vertical="top"/>
    </xf>
    <xf numFmtId="182" fontId="28" fillId="0" borderId="28" xfId="3" applyNumberFormat="1" applyFont="1" applyFill="1" applyBorder="1" applyAlignment="1">
      <alignment horizontal="right" vertical="top"/>
    </xf>
    <xf numFmtId="1" fontId="16" fillId="0" borderId="75" xfId="3" applyNumberFormat="1" applyFont="1" applyFill="1" applyBorder="1" applyAlignment="1">
      <alignment horizontal="right" vertical="top"/>
    </xf>
    <xf numFmtId="2" fontId="16" fillId="0" borderId="115" xfId="3" applyNumberFormat="1" applyFont="1" applyFill="1" applyBorder="1" applyAlignment="1">
      <alignment horizontal="right" vertical="top"/>
    </xf>
    <xf numFmtId="2" fontId="16" fillId="0" borderId="4" xfId="3" applyNumberFormat="1" applyFont="1" applyFill="1" applyBorder="1" applyAlignment="1">
      <alignment horizontal="right" vertical="top"/>
    </xf>
    <xf numFmtId="2" fontId="28" fillId="0" borderId="4" xfId="3" applyNumberFormat="1" applyFont="1" applyFill="1" applyBorder="1" applyAlignment="1">
      <alignment horizontal="right" vertical="top"/>
    </xf>
    <xf numFmtId="182" fontId="16" fillId="0" borderId="75" xfId="3" applyNumberFormat="1" applyFont="1" applyFill="1" applyBorder="1" applyAlignment="1">
      <alignment horizontal="right" vertical="top"/>
    </xf>
    <xf numFmtId="182" fontId="28" fillId="0" borderId="0" xfId="3" applyNumberFormat="1" applyFont="1" applyFill="1" applyBorder="1" applyAlignment="1">
      <alignment horizontal="right" vertical="top"/>
    </xf>
    <xf numFmtId="182" fontId="29" fillId="0" borderId="0" xfId="3" applyNumberFormat="1" applyFont="1" applyFill="1" applyBorder="1" applyAlignment="1">
      <alignment horizontal="right" vertical="top"/>
    </xf>
    <xf numFmtId="1" fontId="29" fillId="0" borderId="0" xfId="3" applyNumberFormat="1" applyFont="1" applyFill="1" applyBorder="1" applyAlignment="1">
      <alignment horizontal="right" vertical="top"/>
    </xf>
    <xf numFmtId="2" fontId="29" fillId="0" borderId="4" xfId="3" applyNumberFormat="1" applyFont="1" applyFill="1" applyBorder="1" applyAlignment="1">
      <alignment horizontal="right" vertical="top"/>
    </xf>
    <xf numFmtId="182" fontId="28" fillId="0" borderId="75" xfId="3" applyNumberFormat="1" applyFont="1" applyFill="1" applyBorder="1" applyAlignment="1">
      <alignment horizontal="right" vertical="top"/>
    </xf>
    <xf numFmtId="182" fontId="16" fillId="0" borderId="0" xfId="3" applyNumberFormat="1" applyFont="1" applyFill="1" applyBorder="1" applyAlignment="1">
      <alignment horizontal="right" vertical="top"/>
    </xf>
    <xf numFmtId="1" fontId="28" fillId="0" borderId="75" xfId="3" applyNumberFormat="1" applyFont="1" applyFill="1" applyBorder="1" applyAlignment="1">
      <alignment horizontal="right" vertical="top"/>
    </xf>
    <xf numFmtId="2" fontId="28" fillId="0" borderId="115" xfId="3" applyNumberFormat="1" applyFont="1" applyFill="1" applyBorder="1" applyAlignment="1">
      <alignment horizontal="right" vertical="top"/>
    </xf>
    <xf numFmtId="0" fontId="16" fillId="0" borderId="122" xfId="3" applyFont="1" applyBorder="1" applyAlignment="1">
      <alignment horizontal="left" vertical="top" wrapText="1"/>
    </xf>
    <xf numFmtId="0" fontId="16" fillId="0" borderId="0" xfId="3" applyFont="1" applyBorder="1" applyAlignment="1">
      <alignment vertical="top" wrapText="1"/>
    </xf>
    <xf numFmtId="0" fontId="0" fillId="0" borderId="0" xfId="0" applyBorder="1" applyAlignment="1">
      <alignment wrapText="1"/>
    </xf>
    <xf numFmtId="0" fontId="16" fillId="0" borderId="0" xfId="3" applyFont="1" applyBorder="1" applyAlignment="1">
      <alignment vertical="top"/>
    </xf>
    <xf numFmtId="0" fontId="0" fillId="0" borderId="57" xfId="0" applyBorder="1"/>
    <xf numFmtId="0" fontId="14" fillId="0" borderId="0" xfId="70" applyFont="1"/>
    <xf numFmtId="0" fontId="63" fillId="0" borderId="0" xfId="0" applyFont="1" applyAlignment="1">
      <alignment horizontal="center" vertical="center" readingOrder="1"/>
    </xf>
    <xf numFmtId="0" fontId="64" fillId="0" borderId="0" xfId="70" applyFont="1"/>
    <xf numFmtId="0" fontId="22" fillId="0" borderId="0" xfId="3" applyFont="1" applyFill="1" applyBorder="1" applyAlignment="1">
      <alignment vertical="center"/>
    </xf>
    <xf numFmtId="0" fontId="4" fillId="0" borderId="0" xfId="0" applyFont="1"/>
    <xf numFmtId="0" fontId="16" fillId="0" borderId="0" xfId="3" applyFont="1" applyFill="1" applyBorder="1" applyAlignment="1">
      <alignment horizontal="left" vertical="top" wrapText="1"/>
    </xf>
    <xf numFmtId="0" fontId="16" fillId="0" borderId="53" xfId="3" applyFont="1" applyBorder="1" applyAlignment="1">
      <alignment horizontal="left" vertical="top" wrapText="1"/>
    </xf>
    <xf numFmtId="0" fontId="16" fillId="0" borderId="0" xfId="0" applyFont="1" applyBorder="1" applyAlignment="1">
      <alignment horizontal="left" vertical="top" wrapText="1"/>
    </xf>
    <xf numFmtId="0" fontId="16" fillId="0" borderId="57" xfId="3" applyFont="1" applyFill="1" applyBorder="1" applyAlignment="1">
      <alignment horizontal="left" vertical="top" wrapText="1"/>
    </xf>
    <xf numFmtId="0" fontId="16" fillId="0" borderId="65" xfId="0" applyFont="1" applyFill="1" applyBorder="1" applyAlignment="1">
      <alignment horizontal="left" vertical="top" wrapText="1"/>
    </xf>
    <xf numFmtId="166" fontId="16" fillId="0" borderId="65" xfId="0" applyNumberFormat="1" applyFont="1" applyFill="1" applyBorder="1" applyAlignment="1">
      <alignment horizontal="right" vertical="top"/>
    </xf>
    <xf numFmtId="168" fontId="16" fillId="0" borderId="65" xfId="0" applyNumberFormat="1" applyFont="1" applyFill="1" applyBorder="1" applyAlignment="1">
      <alignment horizontal="right" vertical="top"/>
    </xf>
    <xf numFmtId="2" fontId="16" fillId="0" borderId="57" xfId="0" applyNumberFormat="1" applyFont="1" applyFill="1" applyBorder="1" applyAlignment="1">
      <alignment horizontal="right" vertical="top"/>
    </xf>
    <xf numFmtId="171" fontId="22" fillId="0" borderId="0" xfId="1" applyNumberFormat="1" applyFont="1" applyFill="1" applyBorder="1" applyAlignment="1">
      <alignment horizontal="right" vertical="top"/>
    </xf>
    <xf numFmtId="2" fontId="22" fillId="0" borderId="0" xfId="3" applyNumberFormat="1" applyFont="1" applyFill="1" applyBorder="1" applyAlignment="1">
      <alignment horizontal="right" vertical="top"/>
    </xf>
    <xf numFmtId="169" fontId="22" fillId="0" borderId="57" xfId="3" applyNumberFormat="1" applyFont="1" applyFill="1" applyBorder="1" applyAlignment="1">
      <alignment horizontal="right" vertical="top"/>
    </xf>
    <xf numFmtId="169" fontId="28" fillId="0" borderId="53" xfId="3" applyNumberFormat="1" applyFont="1" applyBorder="1" applyAlignment="1">
      <alignment horizontal="right" vertical="top"/>
    </xf>
    <xf numFmtId="169" fontId="16" fillId="0" borderId="53" xfId="3" applyNumberFormat="1" applyFont="1" applyBorder="1" applyAlignment="1">
      <alignment horizontal="right" vertical="top"/>
    </xf>
    <xf numFmtId="169" fontId="22" fillId="0" borderId="0" xfId="3" applyNumberFormat="1" applyFont="1" applyFill="1" applyBorder="1" applyAlignment="1">
      <alignment horizontal="right" vertical="top"/>
    </xf>
    <xf numFmtId="169" fontId="22" fillId="0" borderId="53" xfId="3" applyNumberFormat="1" applyFont="1" applyFill="1" applyBorder="1" applyAlignment="1">
      <alignment horizontal="right" vertical="top"/>
    </xf>
    <xf numFmtId="2" fontId="16" fillId="0" borderId="57" xfId="0" applyNumberFormat="1" applyFont="1" applyFill="1" applyBorder="1" applyAlignment="1">
      <alignment horizontal="left" vertical="top" wrapText="1"/>
    </xf>
    <xf numFmtId="168" fontId="16" fillId="0" borderId="28" xfId="3" applyNumberFormat="1" applyFont="1" applyFill="1" applyBorder="1" applyAlignment="1">
      <alignment horizontal="right" vertical="top"/>
    </xf>
    <xf numFmtId="186" fontId="0" fillId="0" borderId="0" xfId="0" applyNumberFormat="1"/>
    <xf numFmtId="0" fontId="16" fillId="0" borderId="0" xfId="3" applyFont="1" applyBorder="1" applyAlignment="1">
      <alignment horizontal="left" vertical="top" wrapText="1"/>
    </xf>
    <xf numFmtId="0" fontId="11" fillId="0" borderId="0" xfId="3" applyFont="1" applyBorder="1" applyAlignment="1">
      <alignment horizontal="center" vertical="center"/>
    </xf>
    <xf numFmtId="0" fontId="33" fillId="0" borderId="0" xfId="0" applyFont="1"/>
    <xf numFmtId="0" fontId="11" fillId="0" borderId="126" xfId="3" applyFont="1" applyBorder="1" applyAlignment="1">
      <alignment horizontal="center" vertical="center"/>
    </xf>
    <xf numFmtId="0" fontId="16" fillId="0" borderId="126" xfId="3" applyFont="1" applyBorder="1" applyAlignment="1">
      <alignment horizontal="right" wrapText="1"/>
    </xf>
    <xf numFmtId="2" fontId="16" fillId="0" borderId="126" xfId="3" applyNumberFormat="1" applyFont="1" applyBorder="1" applyAlignment="1">
      <alignment horizontal="right" wrapText="1"/>
    </xf>
    <xf numFmtId="0" fontId="16" fillId="0" borderId="127" xfId="3" applyFont="1" applyBorder="1" applyAlignment="1">
      <alignment horizontal="left" vertical="top" wrapText="1"/>
    </xf>
    <xf numFmtId="168" fontId="16" fillId="0" borderId="127" xfId="3" applyNumberFormat="1" applyFont="1" applyBorder="1" applyAlignment="1">
      <alignment horizontal="right" vertical="top"/>
    </xf>
    <xf numFmtId="166" fontId="16" fillId="0" borderId="127" xfId="3" applyNumberFormat="1" applyFont="1" applyBorder="1" applyAlignment="1">
      <alignment horizontal="right" vertical="top"/>
    </xf>
    <xf numFmtId="2" fontId="16" fillId="0" borderId="127" xfId="3" applyNumberFormat="1" applyFont="1" applyBorder="1" applyAlignment="1">
      <alignment horizontal="right" vertical="top"/>
    </xf>
    <xf numFmtId="169" fontId="16" fillId="0" borderId="127" xfId="3" applyNumberFormat="1" applyFont="1" applyBorder="1" applyAlignment="1">
      <alignment horizontal="right" vertical="top"/>
    </xf>
    <xf numFmtId="0" fontId="35" fillId="0" borderId="57" xfId="0" applyNumberFormat="1" applyFont="1" applyFill="1" applyBorder="1" applyAlignment="1" applyProtection="1">
      <alignment horizontal="left" vertical="top"/>
    </xf>
    <xf numFmtId="0" fontId="36" fillId="0" borderId="0" xfId="0" applyFont="1" applyFill="1" applyProtection="1"/>
    <xf numFmtId="3" fontId="33" fillId="0" borderId="0" xfId="0" applyNumberFormat="1" applyFont="1"/>
    <xf numFmtId="0" fontId="8" fillId="2" borderId="0" xfId="0" applyFont="1" applyFill="1" applyAlignment="1">
      <alignment horizontal="left" vertical="center" wrapText="1"/>
    </xf>
    <xf numFmtId="49" fontId="8" fillId="2" borderId="0" xfId="0" applyNumberFormat="1" applyFont="1" applyFill="1" applyAlignment="1">
      <alignment horizontal="left" vertical="center"/>
    </xf>
    <xf numFmtId="49" fontId="65" fillId="2" borderId="0" xfId="4" applyNumberFormat="1" applyFont="1" applyFill="1" applyAlignment="1">
      <alignment horizontal="left" vertical="center" wrapText="1"/>
    </xf>
    <xf numFmtId="0" fontId="8" fillId="2" borderId="0" xfId="0" applyFont="1" applyFill="1" applyAlignment="1">
      <alignment horizontal="left" vertical="center"/>
    </xf>
    <xf numFmtId="0" fontId="8" fillId="0" borderId="0" xfId="0" applyFont="1" applyFill="1" applyAlignment="1">
      <alignment horizontal="left" vertical="center"/>
    </xf>
    <xf numFmtId="0" fontId="16" fillId="0" borderId="16" xfId="0" applyFont="1" applyBorder="1"/>
    <xf numFmtId="177" fontId="16" fillId="0" borderId="0" xfId="2" applyNumberFormat="1" applyFont="1"/>
    <xf numFmtId="0" fontId="16" fillId="0" borderId="57" xfId="0" applyFont="1" applyBorder="1" applyAlignment="1">
      <alignment vertical="top" wrapText="1"/>
    </xf>
    <xf numFmtId="185" fontId="16" fillId="0" borderId="57" xfId="0" applyNumberFormat="1" applyFont="1" applyBorder="1" applyAlignment="1">
      <alignment horizontal="right" vertical="top"/>
    </xf>
    <xf numFmtId="166" fontId="16" fillId="0" borderId="16" xfId="0" applyNumberFormat="1" applyFont="1" applyBorder="1" applyAlignment="1">
      <alignment horizontal="right" vertical="top"/>
    </xf>
    <xf numFmtId="0" fontId="16" fillId="0" borderId="57" xfId="0" applyFont="1" applyBorder="1"/>
    <xf numFmtId="0" fontId="66" fillId="0" borderId="0" xfId="0" applyFont="1"/>
    <xf numFmtId="0" fontId="67" fillId="0" borderId="0" xfId="0" applyFont="1" applyAlignment="1"/>
    <xf numFmtId="49" fontId="0" fillId="39" borderId="0" xfId="0" applyNumberFormat="1" applyFill="1"/>
    <xf numFmtId="0" fontId="10" fillId="39" borderId="0" xfId="0" applyFont="1" applyFill="1" applyAlignment="1">
      <alignment vertical="center"/>
    </xf>
    <xf numFmtId="0" fontId="10" fillId="39" borderId="0" xfId="0" applyFont="1" applyFill="1" applyAlignment="1">
      <alignment horizontal="left" vertical="center"/>
    </xf>
    <xf numFmtId="49" fontId="0" fillId="39" borderId="0" xfId="0" applyNumberFormat="1" applyFont="1" applyFill="1"/>
    <xf numFmtId="0" fontId="8" fillId="40" borderId="0" xfId="0" applyFont="1" applyFill="1" applyAlignment="1">
      <alignment horizontal="left" vertical="center"/>
    </xf>
    <xf numFmtId="49" fontId="0" fillId="40" borderId="0" xfId="0" applyNumberFormat="1" applyFont="1" applyFill="1" applyAlignment="1">
      <alignment horizontal="left" vertical="center"/>
    </xf>
    <xf numFmtId="49" fontId="0" fillId="40" borderId="0" xfId="0" applyNumberFormat="1" applyFill="1"/>
    <xf numFmtId="0" fontId="16" fillId="0" borderId="0" xfId="3" applyFont="1" applyBorder="1" applyAlignment="1">
      <alignment horizontal="left" vertical="top" wrapText="1"/>
    </xf>
    <xf numFmtId="0" fontId="11" fillId="0" borderId="0" xfId="3" applyFont="1" applyBorder="1" applyAlignment="1">
      <alignment horizontal="center" vertical="center"/>
    </xf>
    <xf numFmtId="0" fontId="16" fillId="0" borderId="0" xfId="3" applyFont="1" applyFill="1" applyBorder="1" applyAlignment="1">
      <alignment horizontal="left" vertical="top" wrapText="1"/>
    </xf>
    <xf numFmtId="0" fontId="16" fillId="0" borderId="57" xfId="3" applyFont="1" applyFill="1" applyBorder="1" applyAlignment="1">
      <alignment horizontal="left" vertical="top" wrapText="1"/>
    </xf>
    <xf numFmtId="0" fontId="16" fillId="0" borderId="57" xfId="3" applyFont="1" applyBorder="1" applyAlignment="1">
      <alignment horizontal="left" vertical="top" wrapText="1"/>
    </xf>
    <xf numFmtId="0" fontId="16" fillId="0" borderId="16" xfId="3" applyFont="1" applyBorder="1" applyAlignment="1">
      <alignment horizontal="left" vertical="top" wrapText="1"/>
    </xf>
    <xf numFmtId="0" fontId="33" fillId="0" borderId="0" xfId="0" applyFont="1"/>
    <xf numFmtId="0" fontId="16" fillId="0" borderId="0" xfId="3" applyFont="1" applyBorder="1" applyAlignment="1">
      <alignment vertical="top" wrapText="1"/>
    </xf>
    <xf numFmtId="0" fontId="16" fillId="0" borderId="0" xfId="0" applyFont="1" applyBorder="1" applyAlignment="1">
      <alignment vertical="top" wrapText="1"/>
    </xf>
    <xf numFmtId="0" fontId="16" fillId="0" borderId="65" xfId="3" applyFont="1" applyBorder="1" applyAlignment="1">
      <alignment horizontal="left" vertical="top" wrapText="1"/>
    </xf>
    <xf numFmtId="0" fontId="11" fillId="0" borderId="0" xfId="3" applyFont="1" applyBorder="1" applyAlignment="1">
      <alignment vertical="center"/>
    </xf>
    <xf numFmtId="0" fontId="16" fillId="0" borderId="16" xfId="3" applyFont="1" applyFill="1" applyBorder="1" applyAlignment="1">
      <alignment horizontal="left" vertical="top" wrapText="1"/>
    </xf>
    <xf numFmtId="0" fontId="33" fillId="0" borderId="0" xfId="0" applyFont="1" applyBorder="1" applyAlignment="1">
      <alignment horizontal="left" vertical="top" wrapText="1"/>
    </xf>
    <xf numFmtId="0" fontId="16" fillId="0" borderId="0" xfId="3" applyFont="1" applyBorder="1" applyAlignment="1">
      <alignment horizontal="left" vertical="top"/>
    </xf>
    <xf numFmtId="0" fontId="16" fillId="0" borderId="16" xfId="3" applyFont="1" applyBorder="1" applyAlignment="1">
      <alignment horizontal="left" vertical="top"/>
    </xf>
    <xf numFmtId="0" fontId="16" fillId="0" borderId="57" xfId="3" applyFont="1" applyBorder="1" applyAlignment="1">
      <alignment horizontal="left" vertical="top"/>
    </xf>
    <xf numFmtId="0" fontId="8" fillId="41" borderId="0" xfId="0" applyFont="1" applyFill="1" applyAlignment="1">
      <alignment horizontal="left" vertical="center"/>
    </xf>
    <xf numFmtId="49" fontId="0" fillId="41" borderId="0" xfId="0" applyNumberFormat="1" applyFont="1" applyFill="1" applyAlignment="1">
      <alignment horizontal="left" vertical="center"/>
    </xf>
    <xf numFmtId="49" fontId="0" fillId="41" borderId="0" xfId="0" applyNumberFormat="1" applyFill="1"/>
    <xf numFmtId="49" fontId="65" fillId="40" borderId="0" xfId="4" applyNumberFormat="1" applyFont="1" applyFill="1" applyAlignment="1">
      <alignment horizontal="left" vertical="center" wrapText="1"/>
    </xf>
    <xf numFmtId="49" fontId="68" fillId="2" borderId="0" xfId="4" applyNumberFormat="1" applyFont="1" applyFill="1" applyAlignment="1">
      <alignment horizontal="left" vertical="center" wrapText="1"/>
    </xf>
    <xf numFmtId="0" fontId="68" fillId="40" borderId="0" xfId="4" applyFont="1" applyFill="1" applyAlignment="1">
      <alignment horizontal="left" vertical="center"/>
    </xf>
    <xf numFmtId="0" fontId="68" fillId="41" borderId="0" xfId="4" applyFont="1" applyFill="1" applyAlignment="1">
      <alignment horizontal="left" vertical="center"/>
    </xf>
    <xf numFmtId="49" fontId="68" fillId="0" borderId="0" xfId="4" applyNumberFormat="1" applyFont="1" applyAlignment="1">
      <alignment horizontal="left" vertical="center"/>
    </xf>
    <xf numFmtId="49" fontId="68" fillId="3" borderId="0" xfId="0" applyNumberFormat="1" applyFont="1" applyFill="1"/>
    <xf numFmtId="0" fontId="69" fillId="39" borderId="0" xfId="0" applyFont="1" applyFill="1" applyAlignment="1">
      <alignment vertical="center"/>
    </xf>
    <xf numFmtId="0" fontId="68" fillId="40" borderId="0" xfId="0" applyFont="1" applyFill="1" applyAlignment="1">
      <alignment horizontal="left" vertical="center"/>
    </xf>
    <xf numFmtId="0" fontId="68" fillId="41" borderId="0" xfId="0" applyFont="1" applyFill="1" applyAlignment="1">
      <alignment horizontal="left" vertical="center"/>
    </xf>
    <xf numFmtId="0" fontId="68" fillId="2" borderId="0" xfId="0" applyFont="1" applyFill="1" applyAlignment="1">
      <alignment horizontal="left" vertical="center"/>
    </xf>
    <xf numFmtId="49" fontId="68" fillId="39" borderId="0" xfId="0" applyNumberFormat="1" applyFont="1" applyFill="1"/>
    <xf numFmtId="49" fontId="68" fillId="0" borderId="0" xfId="0" applyNumberFormat="1" applyFont="1"/>
    <xf numFmtId="49" fontId="68" fillId="40" borderId="0" xfId="0" applyNumberFormat="1" applyFont="1" applyFill="1" applyAlignment="1">
      <alignment horizontal="left" vertical="center"/>
    </xf>
    <xf numFmtId="49" fontId="68" fillId="41" borderId="0" xfId="0" applyNumberFormat="1" applyFont="1" applyFill="1" applyAlignment="1">
      <alignment horizontal="left" vertical="center"/>
    </xf>
    <xf numFmtId="49" fontId="68" fillId="2" borderId="0" xfId="0" applyNumberFormat="1" applyFont="1" applyFill="1" applyAlignment="1">
      <alignment horizontal="left" vertical="center"/>
    </xf>
    <xf numFmtId="168" fontId="16" fillId="0" borderId="16" xfId="0" applyNumberFormat="1" applyFont="1" applyBorder="1" applyAlignment="1">
      <alignment horizontal="right" vertical="top"/>
    </xf>
    <xf numFmtId="0" fontId="16" fillId="0" borderId="15" xfId="3" applyFont="1" applyBorder="1" applyAlignment="1">
      <alignment horizontal="center" wrapText="1"/>
    </xf>
    <xf numFmtId="166" fontId="16" fillId="0" borderId="132" xfId="3" applyNumberFormat="1" applyFont="1" applyBorder="1" applyAlignment="1">
      <alignment horizontal="right" vertical="top"/>
    </xf>
    <xf numFmtId="185" fontId="16" fillId="0" borderId="0" xfId="0" applyNumberFormat="1" applyFont="1" applyBorder="1" applyAlignment="1">
      <alignment horizontal="right" vertical="top"/>
    </xf>
    <xf numFmtId="185" fontId="16" fillId="0" borderId="16" xfId="0" applyNumberFormat="1" applyFont="1" applyBorder="1" applyAlignment="1">
      <alignment horizontal="right" vertical="top"/>
    </xf>
    <xf numFmtId="169" fontId="11" fillId="0" borderId="0" xfId="3" applyNumberFormat="1" applyFont="1"/>
    <xf numFmtId="2" fontId="16" fillId="0" borderId="16" xfId="0" applyNumberFormat="1" applyFont="1" applyBorder="1" applyAlignment="1">
      <alignment horizontal="right" vertical="top"/>
    </xf>
    <xf numFmtId="168" fontId="16" fillId="0" borderId="16" xfId="0" applyNumberFormat="1" applyFont="1" applyFill="1" applyBorder="1" applyAlignment="1">
      <alignment horizontal="right" vertical="top"/>
    </xf>
    <xf numFmtId="0" fontId="16" fillId="0" borderId="133" xfId="29" applyFont="1" applyBorder="1" applyAlignment="1">
      <alignment horizontal="left" wrapText="1"/>
    </xf>
    <xf numFmtId="0" fontId="16" fillId="0" borderId="128" xfId="3" applyFont="1" applyBorder="1" applyAlignment="1">
      <alignment horizontal="left" vertical="top"/>
    </xf>
    <xf numFmtId="168" fontId="16" fillId="0" borderId="128" xfId="29" applyNumberFormat="1" applyFont="1" applyBorder="1" applyAlignment="1">
      <alignment horizontal="right" vertical="top"/>
    </xf>
    <xf numFmtId="168" fontId="16" fillId="0" borderId="0" xfId="29" applyNumberFormat="1" applyFont="1" applyBorder="1" applyAlignment="1">
      <alignment horizontal="right" vertical="top"/>
    </xf>
    <xf numFmtId="0" fontId="16" fillId="0" borderId="132" xfId="3" applyFont="1" applyBorder="1" applyAlignment="1">
      <alignment horizontal="left" vertical="top"/>
    </xf>
    <xf numFmtId="168" fontId="16" fillId="0" borderId="132" xfId="29" applyNumberFormat="1" applyFont="1" applyBorder="1" applyAlignment="1">
      <alignment horizontal="right" vertical="top"/>
    </xf>
    <xf numFmtId="169" fontId="16" fillId="0" borderId="16" xfId="29" applyNumberFormat="1" applyFont="1" applyBorder="1" applyAlignment="1">
      <alignment horizontal="right" vertical="top"/>
    </xf>
    <xf numFmtId="0" fontId="16" fillId="0" borderId="132" xfId="29" applyFont="1" applyBorder="1" applyAlignment="1">
      <alignment horizontal="left" vertical="top" wrapText="1"/>
    </xf>
    <xf numFmtId="169" fontId="16" fillId="0" borderId="132" xfId="29" applyNumberFormat="1" applyFont="1" applyBorder="1" applyAlignment="1">
      <alignment horizontal="right" vertical="top"/>
    </xf>
    <xf numFmtId="169" fontId="28" fillId="0" borderId="16" xfId="29" applyNumberFormat="1" applyFont="1" applyBorder="1" applyAlignment="1">
      <alignment horizontal="right" vertical="top"/>
    </xf>
    <xf numFmtId="166" fontId="28" fillId="0" borderId="0" xfId="29" applyNumberFormat="1" applyFont="1" applyBorder="1" applyAlignment="1">
      <alignment horizontal="right" vertical="top"/>
    </xf>
    <xf numFmtId="169" fontId="28" fillId="0" borderId="0" xfId="29" applyNumberFormat="1" applyFont="1" applyBorder="1" applyAlignment="1">
      <alignment horizontal="right" vertical="top"/>
    </xf>
    <xf numFmtId="169" fontId="28" fillId="0" borderId="132" xfId="29" applyNumberFormat="1" applyFont="1" applyBorder="1" applyAlignment="1">
      <alignment horizontal="right" vertical="top"/>
    </xf>
    <xf numFmtId="0" fontId="16" fillId="0" borderId="57" xfId="29" applyFont="1" applyBorder="1" applyAlignment="1">
      <alignment horizontal="left" vertical="top" wrapText="1"/>
    </xf>
    <xf numFmtId="169" fontId="22" fillId="0" borderId="16" xfId="29" applyNumberFormat="1" applyFont="1" applyBorder="1" applyAlignment="1">
      <alignment horizontal="right" vertical="top"/>
    </xf>
    <xf numFmtId="166" fontId="22" fillId="0" borderId="0" xfId="29" applyNumberFormat="1" applyFont="1" applyBorder="1" applyAlignment="1">
      <alignment horizontal="right" vertical="top"/>
    </xf>
    <xf numFmtId="169" fontId="22" fillId="0" borderId="0" xfId="29" applyNumberFormat="1" applyFont="1" applyBorder="1" applyAlignment="1">
      <alignment horizontal="right" vertical="top"/>
    </xf>
    <xf numFmtId="169" fontId="22" fillId="0" borderId="132" xfId="29" applyNumberFormat="1" applyFont="1" applyBorder="1" applyAlignment="1">
      <alignment horizontal="right" vertical="top"/>
    </xf>
    <xf numFmtId="187" fontId="16" fillId="0" borderId="0" xfId="0" applyNumberFormat="1" applyFont="1" applyBorder="1" applyAlignment="1">
      <alignment horizontal="right" vertical="top"/>
    </xf>
    <xf numFmtId="0" fontId="16" fillId="0" borderId="132" xfId="0" applyFont="1" applyBorder="1" applyAlignment="1">
      <alignment vertical="top" wrapText="1"/>
    </xf>
    <xf numFmtId="168" fontId="16" fillId="0" borderId="132" xfId="0" applyNumberFormat="1" applyFont="1" applyBorder="1" applyAlignment="1">
      <alignment horizontal="right" vertical="top"/>
    </xf>
    <xf numFmtId="0" fontId="16" fillId="0" borderId="132" xfId="3" applyFont="1" applyBorder="1" applyAlignment="1">
      <alignment horizontal="left" vertical="top" wrapText="1"/>
    </xf>
    <xf numFmtId="168" fontId="16" fillId="0" borderId="132" xfId="3" applyNumberFormat="1" applyFont="1" applyBorder="1" applyAlignment="1">
      <alignment horizontal="right" vertical="top"/>
    </xf>
    <xf numFmtId="179" fontId="16" fillId="0" borderId="0" xfId="0" applyNumberFormat="1" applyFont="1" applyBorder="1" applyAlignment="1">
      <alignment horizontal="right" vertical="top"/>
    </xf>
    <xf numFmtId="179" fontId="11" fillId="0" borderId="0" xfId="3" applyNumberFormat="1" applyFont="1" applyBorder="1"/>
    <xf numFmtId="0" fontId="11" fillId="0" borderId="132" xfId="3" applyFont="1" applyBorder="1" applyAlignment="1">
      <alignment horizontal="center" vertical="center"/>
    </xf>
    <xf numFmtId="2" fontId="16" fillId="0" borderId="0" xfId="29" applyNumberFormat="1" applyFont="1" applyBorder="1" applyAlignment="1">
      <alignment horizontal="right" vertical="top"/>
    </xf>
    <xf numFmtId="2" fontId="16" fillId="0" borderId="132" xfId="29" applyNumberFormat="1" applyFont="1" applyBorder="1" applyAlignment="1">
      <alignment horizontal="right" vertical="top"/>
    </xf>
    <xf numFmtId="2" fontId="16" fillId="0" borderId="132" xfId="0" applyNumberFormat="1" applyFont="1" applyBorder="1" applyAlignment="1">
      <alignment horizontal="right" vertical="top"/>
    </xf>
    <xf numFmtId="2" fontId="16" fillId="0" borderId="132" xfId="3" applyNumberFormat="1" applyFont="1" applyBorder="1" applyAlignment="1">
      <alignment horizontal="right" vertical="top"/>
    </xf>
    <xf numFmtId="0" fontId="22" fillId="0" borderId="0" xfId="74" applyFont="1"/>
    <xf numFmtId="0" fontId="11" fillId="0" borderId="0" xfId="70" applyFont="1" applyAlignment="1">
      <alignment vertical="top"/>
    </xf>
    <xf numFmtId="0" fontId="16" fillId="0" borderId="0" xfId="3" applyFont="1" applyBorder="1" applyAlignment="1">
      <alignment horizontal="right" wrapText="1"/>
    </xf>
    <xf numFmtId="168" fontId="28" fillId="0" borderId="132" xfId="3" applyNumberFormat="1" applyFont="1" applyBorder="1" applyAlignment="1">
      <alignment horizontal="right" vertical="top"/>
    </xf>
    <xf numFmtId="0" fontId="16" fillId="0" borderId="127" xfId="3" applyFont="1" applyFill="1" applyBorder="1" applyAlignment="1">
      <alignment horizontal="left" vertical="top" wrapText="1"/>
    </xf>
    <xf numFmtId="179" fontId="16" fillId="0" borderId="0" xfId="0" applyNumberFormat="1" applyFont="1" applyFill="1" applyBorder="1" applyAlignment="1">
      <alignment horizontal="right" vertical="top"/>
    </xf>
    <xf numFmtId="185" fontId="16" fillId="0" borderId="0" xfId="0" applyNumberFormat="1" applyFont="1" applyFill="1" applyBorder="1" applyAlignment="1">
      <alignment horizontal="right" vertical="top"/>
    </xf>
    <xf numFmtId="187" fontId="16" fillId="0" borderId="0" xfId="0" applyNumberFormat="1" applyFont="1" applyFill="1" applyBorder="1" applyAlignment="1">
      <alignment horizontal="right" vertical="top"/>
    </xf>
    <xf numFmtId="0" fontId="16" fillId="0" borderId="0" xfId="0" applyFont="1" applyFill="1" applyBorder="1" applyAlignment="1">
      <alignment vertical="top" wrapText="1"/>
    </xf>
    <xf numFmtId="0" fontId="16" fillId="0" borderId="132" xfId="0" applyFont="1" applyFill="1" applyBorder="1" applyAlignment="1">
      <alignment vertical="top" wrapText="1"/>
    </xf>
    <xf numFmtId="168" fontId="16" fillId="0" borderId="16" xfId="3" applyNumberFormat="1" applyFont="1" applyFill="1" applyBorder="1" applyAlignment="1">
      <alignment horizontal="right" vertical="top"/>
    </xf>
    <xf numFmtId="168" fontId="16" fillId="0" borderId="57" xfId="3" applyNumberFormat="1" applyFont="1" applyFill="1" applyBorder="1" applyAlignment="1">
      <alignment horizontal="right" vertical="top"/>
    </xf>
    <xf numFmtId="0" fontId="0" fillId="0" borderId="127" xfId="0" applyBorder="1"/>
    <xf numFmtId="179" fontId="16" fillId="0" borderId="57" xfId="0" applyNumberFormat="1" applyFont="1" applyBorder="1" applyAlignment="1">
      <alignment horizontal="right" vertical="top"/>
    </xf>
    <xf numFmtId="2" fontId="28" fillId="0" borderId="132" xfId="3" applyNumberFormat="1" applyFont="1" applyBorder="1" applyAlignment="1">
      <alignment horizontal="right" vertical="top"/>
    </xf>
    <xf numFmtId="2" fontId="16" fillId="0" borderId="127" xfId="0" applyNumberFormat="1" applyFont="1" applyFill="1" applyBorder="1" applyAlignment="1">
      <alignment horizontal="right" vertical="top"/>
    </xf>
    <xf numFmtId="2" fontId="16" fillId="0" borderId="132" xfId="0" applyNumberFormat="1" applyFont="1" applyFill="1" applyBorder="1" applyAlignment="1">
      <alignment horizontal="right" vertical="top"/>
    </xf>
    <xf numFmtId="2" fontId="0" fillId="0" borderId="0" xfId="0" applyNumberFormat="1" applyBorder="1"/>
    <xf numFmtId="2" fontId="16" fillId="0" borderId="127" xfId="0" applyNumberFormat="1" applyFont="1" applyBorder="1" applyAlignment="1">
      <alignment horizontal="right" vertical="top"/>
    </xf>
    <xf numFmtId="2" fontId="0" fillId="0" borderId="132" xfId="0" applyNumberFormat="1" applyBorder="1"/>
    <xf numFmtId="0" fontId="11" fillId="0" borderId="127" xfId="3" applyFont="1" applyBorder="1" applyAlignment="1">
      <alignment vertical="center"/>
    </xf>
    <xf numFmtId="0" fontId="16" fillId="0" borderId="127" xfId="3" applyFont="1" applyBorder="1" applyAlignment="1"/>
    <xf numFmtId="0" fontId="16" fillId="0" borderId="0" xfId="3" applyFont="1" applyBorder="1" applyAlignment="1">
      <alignment horizontal="left" vertical="top" wrapText="1"/>
    </xf>
    <xf numFmtId="0" fontId="33" fillId="0" borderId="0" xfId="0" applyFont="1"/>
    <xf numFmtId="0" fontId="16" fillId="0" borderId="132" xfId="3" applyFont="1" applyBorder="1" applyAlignment="1">
      <alignment horizontal="left" vertical="top" wrapText="1"/>
    </xf>
    <xf numFmtId="2" fontId="28" fillId="0" borderId="28" xfId="3" applyNumberFormat="1" applyFont="1" applyBorder="1" applyAlignment="1">
      <alignment horizontal="right" vertical="top"/>
    </xf>
    <xf numFmtId="0" fontId="51" fillId="7" borderId="0" xfId="0" applyFont="1" applyFill="1" applyBorder="1"/>
    <xf numFmtId="0" fontId="0" fillId="0" borderId="0" xfId="0" applyFont="1" applyBorder="1"/>
    <xf numFmtId="177" fontId="11" fillId="0" borderId="0" xfId="2" applyNumberFormat="1" applyFont="1"/>
    <xf numFmtId="0" fontId="0" fillId="0" borderId="132" xfId="0" applyFont="1" applyBorder="1"/>
    <xf numFmtId="177" fontId="0" fillId="0" borderId="132" xfId="2" applyNumberFormat="1" applyFont="1" applyBorder="1"/>
    <xf numFmtId="177" fontId="11" fillId="0" borderId="132" xfId="2" applyNumberFormat="1" applyFont="1" applyBorder="1"/>
    <xf numFmtId="166" fontId="4" fillId="0" borderId="0" xfId="3" applyNumberFormat="1" applyFont="1" applyBorder="1" applyAlignment="1">
      <alignment horizontal="right" vertical="top"/>
    </xf>
    <xf numFmtId="169" fontId="16" fillId="0" borderId="0" xfId="13" applyNumberFormat="1" applyFont="1" applyFill="1" applyBorder="1" applyAlignment="1">
      <alignment horizontal="right" vertical="top"/>
    </xf>
    <xf numFmtId="166" fontId="16" fillId="0" borderId="0" xfId="13" applyNumberFormat="1" applyFont="1" applyFill="1" applyBorder="1" applyAlignment="1">
      <alignment horizontal="right" vertical="top"/>
    </xf>
    <xf numFmtId="184" fontId="16" fillId="0" borderId="0" xfId="13" applyNumberFormat="1" applyFont="1" applyFill="1" applyBorder="1" applyAlignment="1">
      <alignment horizontal="right" vertical="top"/>
    </xf>
    <xf numFmtId="0" fontId="16" fillId="0" borderId="0" xfId="13" applyFont="1" applyFill="1" applyBorder="1" applyAlignment="1">
      <alignment horizontal="left" vertical="top" wrapText="1"/>
    </xf>
    <xf numFmtId="0" fontId="16" fillId="0" borderId="0" xfId="13" applyFont="1" applyFill="1" applyBorder="1" applyAlignment="1">
      <alignment horizontal="left" vertical="center" wrapText="1"/>
    </xf>
    <xf numFmtId="0" fontId="22" fillId="0" borderId="0" xfId="13" applyFont="1" applyFill="1" applyBorder="1" applyAlignment="1">
      <alignment vertical="center" wrapText="1"/>
    </xf>
    <xf numFmtId="0" fontId="33" fillId="0" borderId="0" xfId="0" applyFont="1" applyFill="1" applyBorder="1" applyAlignment="1">
      <alignment vertical="center" wrapText="1"/>
    </xf>
    <xf numFmtId="2" fontId="22" fillId="0" borderId="0" xfId="13" applyNumberFormat="1" applyFont="1" applyFill="1" applyBorder="1"/>
    <xf numFmtId="166" fontId="33" fillId="0" borderId="0" xfId="0" applyNumberFormat="1" applyFont="1" applyFill="1" applyBorder="1" applyAlignment="1">
      <alignment horizontal="right"/>
    </xf>
    <xf numFmtId="169" fontId="33" fillId="0" borderId="0" xfId="0" applyNumberFormat="1" applyFont="1" applyFill="1" applyBorder="1"/>
    <xf numFmtId="166" fontId="33" fillId="0" borderId="0" xfId="0" applyNumberFormat="1" applyFont="1" applyFill="1" applyBorder="1"/>
    <xf numFmtId="0" fontId="70" fillId="0" borderId="0" xfId="13" applyFont="1" applyFill="1" applyBorder="1" applyAlignment="1">
      <alignment vertical="center"/>
    </xf>
    <xf numFmtId="0" fontId="0" fillId="0" borderId="0" xfId="0" applyFill="1" applyBorder="1" applyAlignment="1"/>
    <xf numFmtId="184" fontId="16" fillId="0" borderId="0" xfId="13" applyNumberFormat="1" applyFont="1" applyFill="1" applyBorder="1" applyAlignment="1">
      <alignment vertical="top"/>
    </xf>
    <xf numFmtId="0" fontId="71" fillId="39" borderId="0" xfId="0" applyFont="1" applyFill="1" applyAlignment="1">
      <alignment vertical="center"/>
    </xf>
    <xf numFmtId="0" fontId="33" fillId="0" borderId="0" xfId="0" applyFont="1"/>
    <xf numFmtId="0" fontId="33" fillId="0" borderId="0" xfId="0" applyFont="1"/>
    <xf numFmtId="0" fontId="33" fillId="0" borderId="0" xfId="0" applyFont="1" applyBorder="1" applyAlignment="1">
      <alignment horizontal="left" vertical="center"/>
    </xf>
    <xf numFmtId="0" fontId="33" fillId="0" borderId="0" xfId="0" applyFont="1" applyBorder="1" applyAlignment="1">
      <alignment horizontal="left" vertical="center" wrapText="1"/>
    </xf>
    <xf numFmtId="0" fontId="22" fillId="0" borderId="0" xfId="74" applyFont="1" applyFill="1" applyBorder="1" applyAlignment="1">
      <alignment vertical="center"/>
    </xf>
    <xf numFmtId="0" fontId="22" fillId="0" borderId="137" xfId="74" applyFont="1" applyBorder="1" applyAlignment="1">
      <alignment horizontal="center" vertical="center" wrapText="1"/>
    </xf>
    <xf numFmtId="2" fontId="22" fillId="0" borderId="138" xfId="74" applyNumberFormat="1" applyFont="1" applyBorder="1" applyAlignment="1">
      <alignment horizontal="right"/>
    </xf>
    <xf numFmtId="2" fontId="22" fillId="0" borderId="138" xfId="0" applyNumberFormat="1" applyFont="1" applyBorder="1" applyAlignment="1">
      <alignment horizontal="right"/>
    </xf>
    <xf numFmtId="0" fontId="22" fillId="0" borderId="139" xfId="74" applyFont="1" applyBorder="1" applyAlignment="1">
      <alignment horizontal="center" vertical="center" wrapText="1"/>
    </xf>
    <xf numFmtId="2" fontId="16" fillId="0" borderId="140" xfId="74" applyNumberFormat="1" applyFont="1" applyBorder="1" applyAlignment="1">
      <alignment horizontal="right"/>
    </xf>
    <xf numFmtId="2" fontId="16" fillId="0" borderId="140" xfId="0" applyNumberFormat="1" applyFont="1" applyBorder="1" applyAlignment="1">
      <alignment horizontal="right"/>
    </xf>
    <xf numFmtId="2" fontId="16" fillId="0" borderId="7" xfId="0" applyNumberFormat="1" applyFont="1" applyBorder="1" applyAlignment="1">
      <alignment horizontal="right"/>
    </xf>
    <xf numFmtId="0" fontId="22" fillId="42" borderId="141" xfId="74" applyFont="1" applyFill="1" applyBorder="1" applyAlignment="1">
      <alignment horizontal="center" vertical="center" wrapText="1"/>
    </xf>
    <xf numFmtId="2" fontId="22" fillId="42" borderId="142" xfId="74" applyNumberFormat="1" applyFont="1" applyFill="1" applyBorder="1" applyAlignment="1">
      <alignment horizontal="right"/>
    </xf>
    <xf numFmtId="10" fontId="22" fillId="42" borderId="20" xfId="74" applyNumberFormat="1" applyFont="1" applyFill="1" applyBorder="1" applyAlignment="1">
      <alignment horizontal="right"/>
    </xf>
    <xf numFmtId="10" fontId="22" fillId="42" borderId="134" xfId="74" applyNumberFormat="1" applyFont="1" applyFill="1" applyBorder="1" applyAlignment="1">
      <alignment horizontal="right"/>
    </xf>
    <xf numFmtId="168" fontId="16" fillId="0" borderId="140" xfId="74" applyNumberFormat="1" applyFont="1" applyBorder="1" applyAlignment="1">
      <alignment horizontal="right"/>
    </xf>
    <xf numFmtId="0" fontId="22" fillId="0" borderId="139" xfId="74" applyFont="1" applyFill="1" applyBorder="1" applyAlignment="1">
      <alignment horizontal="center" vertical="center" wrapText="1"/>
    </xf>
    <xf numFmtId="0" fontId="22" fillId="0" borderId="61" xfId="74" applyFont="1" applyBorder="1" applyAlignment="1">
      <alignment horizontal="center" vertical="center" wrapText="1"/>
    </xf>
    <xf numFmtId="2" fontId="16" fillId="0" borderId="7" xfId="74" applyNumberFormat="1" applyFont="1" applyBorder="1" applyAlignment="1">
      <alignment horizontal="right"/>
    </xf>
    <xf numFmtId="2" fontId="22" fillId="42" borderId="144" xfId="74" applyNumberFormat="1" applyFont="1" applyFill="1" applyBorder="1" applyAlignment="1">
      <alignment horizontal="right"/>
    </xf>
    <xf numFmtId="10" fontId="22" fillId="42" borderId="62" xfId="74" applyNumberFormat="1" applyFont="1" applyFill="1" applyBorder="1" applyAlignment="1">
      <alignment horizontal="right"/>
    </xf>
    <xf numFmtId="10" fontId="22" fillId="42" borderId="57" xfId="74" applyNumberFormat="1" applyFont="1" applyFill="1" applyBorder="1" applyAlignment="1">
      <alignment horizontal="right"/>
    </xf>
    <xf numFmtId="10" fontId="22" fillId="0" borderId="0" xfId="15" applyNumberFormat="1" applyFont="1" applyFill="1" applyBorder="1" applyAlignment="1">
      <alignment vertical="center"/>
    </xf>
    <xf numFmtId="177" fontId="22" fillId="0" borderId="0" xfId="15" applyNumberFormat="1" applyFont="1" applyFill="1" applyBorder="1" applyAlignment="1">
      <alignment vertical="center"/>
    </xf>
    <xf numFmtId="0" fontId="22" fillId="0" borderId="145" xfId="74" applyFont="1" applyBorder="1" applyAlignment="1">
      <alignment horizontal="center" vertical="center" wrapText="1"/>
    </xf>
    <xf numFmtId="2" fontId="16" fillId="0" borderId="140" xfId="74" applyNumberFormat="1" applyFont="1" applyFill="1" applyBorder="1" applyAlignment="1">
      <alignment horizontal="right" vertical="top"/>
    </xf>
    <xf numFmtId="10" fontId="22" fillId="0" borderId="61" xfId="74" applyNumberFormat="1" applyFont="1" applyBorder="1" applyAlignment="1">
      <alignment horizontal="right"/>
    </xf>
    <xf numFmtId="10" fontId="22" fillId="0" borderId="83" xfId="0" applyNumberFormat="1" applyFont="1" applyBorder="1" applyAlignment="1">
      <alignment horizontal="right"/>
    </xf>
    <xf numFmtId="2" fontId="16" fillId="0" borderId="140" xfId="0" applyNumberFormat="1" applyFont="1" applyFill="1" applyBorder="1" applyAlignment="1">
      <alignment horizontal="right" vertical="top"/>
    </xf>
    <xf numFmtId="0" fontId="22" fillId="0" borderId="146" xfId="74" applyFont="1" applyBorder="1" applyAlignment="1">
      <alignment horizontal="center" vertical="center" wrapText="1"/>
    </xf>
    <xf numFmtId="2" fontId="16" fillId="0" borderId="7" xfId="74" applyNumberFormat="1" applyFont="1" applyFill="1" applyBorder="1" applyAlignment="1">
      <alignment horizontal="right" vertical="top"/>
    </xf>
    <xf numFmtId="10" fontId="22" fillId="0" borderId="143" xfId="74" applyNumberFormat="1" applyFont="1" applyBorder="1" applyAlignment="1">
      <alignment horizontal="right"/>
    </xf>
    <xf numFmtId="10" fontId="22" fillId="0" borderId="84" xfId="0" applyNumberFormat="1" applyFont="1" applyBorder="1" applyAlignment="1">
      <alignment horizontal="right"/>
    </xf>
    <xf numFmtId="2" fontId="16" fillId="0" borderId="7" xfId="0" applyNumberFormat="1" applyFont="1" applyFill="1" applyBorder="1" applyAlignment="1">
      <alignment horizontal="right" vertical="top"/>
    </xf>
    <xf numFmtId="0" fontId="22" fillId="42" borderId="142" xfId="74" applyFont="1" applyFill="1" applyBorder="1" applyAlignment="1">
      <alignment horizontal="center" vertical="center" wrapText="1"/>
    </xf>
    <xf numFmtId="2" fontId="22" fillId="42" borderId="147" xfId="74" applyNumberFormat="1" applyFont="1" applyFill="1" applyBorder="1" applyAlignment="1">
      <alignment horizontal="right"/>
    </xf>
    <xf numFmtId="10" fontId="22" fillId="42" borderId="78" xfId="74" applyNumberFormat="1" applyFont="1" applyFill="1" applyBorder="1" applyAlignment="1">
      <alignment horizontal="right"/>
    </xf>
    <xf numFmtId="2" fontId="22" fillId="42" borderId="19" xfId="74" applyNumberFormat="1" applyFont="1" applyFill="1" applyBorder="1" applyAlignment="1">
      <alignment horizontal="right"/>
    </xf>
    <xf numFmtId="0" fontId="33" fillId="0" borderId="9" xfId="0" applyFont="1" applyBorder="1" applyAlignment="1">
      <alignment wrapText="1"/>
    </xf>
    <xf numFmtId="10" fontId="33" fillId="0" borderId="136" xfId="0" applyNumberFormat="1" applyFont="1" applyBorder="1" applyAlignment="1">
      <alignment wrapText="1"/>
    </xf>
    <xf numFmtId="10" fontId="33" fillId="0" borderId="61" xfId="0" applyNumberFormat="1" applyFont="1" applyBorder="1"/>
    <xf numFmtId="10" fontId="33" fillId="0" borderId="0" xfId="0" applyNumberFormat="1" applyFont="1" applyFill="1"/>
    <xf numFmtId="10" fontId="33" fillId="0" borderId="143" xfId="0" applyNumberFormat="1" applyFont="1" applyBorder="1"/>
    <xf numFmtId="10" fontId="33" fillId="0" borderId="0" xfId="0" applyNumberFormat="1" applyFont="1" applyFill="1" applyBorder="1"/>
    <xf numFmtId="10" fontId="33" fillId="0" borderId="131" xfId="0" applyNumberFormat="1" applyFont="1" applyBorder="1" applyAlignment="1">
      <alignment wrapText="1"/>
    </xf>
    <xf numFmtId="0" fontId="33" fillId="0" borderId="9" xfId="0" applyFont="1" applyFill="1" applyBorder="1" applyAlignment="1">
      <alignment wrapText="1"/>
    </xf>
    <xf numFmtId="10" fontId="33" fillId="0" borderId="83" xfId="0" applyNumberFormat="1" applyFont="1" applyBorder="1"/>
    <xf numFmtId="10" fontId="33" fillId="0" borderId="84" xfId="0" applyNumberFormat="1" applyFont="1" applyBorder="1"/>
    <xf numFmtId="0" fontId="16" fillId="2" borderId="149" xfId="0" applyNumberFormat="1" applyFont="1" applyFill="1" applyBorder="1" applyAlignment="1" applyProtection="1">
      <alignment horizontal="center" wrapText="1"/>
    </xf>
    <xf numFmtId="188" fontId="16" fillId="2" borderId="149" xfId="0" applyNumberFormat="1" applyFont="1" applyFill="1" applyBorder="1" applyAlignment="1" applyProtection="1">
      <alignment horizontal="center" wrapText="1"/>
    </xf>
    <xf numFmtId="0" fontId="15" fillId="0" borderId="0" xfId="0" applyNumberFormat="1" applyFont="1" applyFill="1" applyBorder="1" applyAlignment="1" applyProtection="1"/>
    <xf numFmtId="188" fontId="15" fillId="0" borderId="0" xfId="0" applyNumberFormat="1" applyFont="1" applyFill="1" applyBorder="1" applyAlignment="1" applyProtection="1"/>
    <xf numFmtId="0" fontId="16" fillId="0" borderId="0" xfId="0" applyNumberFormat="1" applyFont="1" applyFill="1" applyBorder="1" applyAlignment="1" applyProtection="1"/>
    <xf numFmtId="188" fontId="16" fillId="0" borderId="0" xfId="0" applyNumberFormat="1" applyFont="1" applyFill="1" applyBorder="1" applyAlignment="1" applyProtection="1"/>
    <xf numFmtId="189" fontId="16" fillId="0" borderId="0" xfId="0" applyNumberFormat="1" applyFont="1" applyFill="1" applyBorder="1" applyAlignment="1" applyProtection="1"/>
    <xf numFmtId="0" fontId="16" fillId="0" borderId="149" xfId="0" applyNumberFormat="1" applyFont="1" applyFill="1" applyBorder="1" applyAlignment="1" applyProtection="1">
      <alignment horizontal="center" wrapText="1"/>
    </xf>
    <xf numFmtId="188" fontId="16" fillId="0" borderId="149" xfId="0" applyNumberFormat="1" applyFont="1" applyFill="1" applyBorder="1" applyAlignment="1" applyProtection="1">
      <alignment horizontal="center" wrapText="1"/>
    </xf>
    <xf numFmtId="177" fontId="33" fillId="0" borderId="53" xfId="2" applyNumberFormat="1" applyFont="1" applyBorder="1"/>
    <xf numFmtId="177" fontId="33" fillId="0" borderId="57" xfId="2" applyNumberFormat="1" applyFont="1" applyBorder="1"/>
    <xf numFmtId="0" fontId="16" fillId="0" borderId="57" xfId="13" applyFont="1" applyBorder="1" applyAlignment="1">
      <alignment horizontal="left" vertical="top" wrapText="1"/>
    </xf>
    <xf numFmtId="0" fontId="16" fillId="0" borderId="57" xfId="13" applyFont="1" applyBorder="1" applyAlignment="1">
      <alignment horizontal="left" vertical="center" wrapText="1"/>
    </xf>
    <xf numFmtId="0" fontId="22" fillId="0" borderId="57" xfId="13" applyFont="1" applyBorder="1" applyAlignment="1">
      <alignment vertical="center" wrapText="1"/>
    </xf>
    <xf numFmtId="0" fontId="33" fillId="0" borderId="57" xfId="0" applyFont="1" applyBorder="1" applyAlignment="1">
      <alignment vertical="center" wrapText="1"/>
    </xf>
    <xf numFmtId="0" fontId="16" fillId="0" borderId="57" xfId="13" applyFont="1" applyFill="1" applyBorder="1" applyAlignment="1">
      <alignment horizontal="left" vertical="center" wrapText="1"/>
    </xf>
    <xf numFmtId="184" fontId="16" fillId="0" borderId="0" xfId="13" applyNumberFormat="1" applyFont="1" applyBorder="1" applyAlignment="1">
      <alignment horizontal="right" vertical="top"/>
    </xf>
    <xf numFmtId="169" fontId="16" fillId="0" borderId="0" xfId="13" applyNumberFormat="1" applyFont="1" applyBorder="1" applyAlignment="1">
      <alignment horizontal="right" vertical="top"/>
    </xf>
    <xf numFmtId="166" fontId="16" fillId="0" borderId="0" xfId="13" applyNumberFormat="1" applyFont="1" applyBorder="1" applyAlignment="1">
      <alignment horizontal="right" vertical="top"/>
    </xf>
    <xf numFmtId="2" fontId="22" fillId="0" borderId="0" xfId="13" applyNumberFormat="1" applyFont="1"/>
    <xf numFmtId="184" fontId="16" fillId="0" borderId="132" xfId="13" applyNumberFormat="1" applyFont="1" applyBorder="1" applyAlignment="1">
      <alignment horizontal="right" vertical="top"/>
    </xf>
    <xf numFmtId="169" fontId="16" fillId="0" borderId="132" xfId="13" applyNumberFormat="1" applyFont="1" applyBorder="1" applyAlignment="1">
      <alignment horizontal="right" vertical="top"/>
    </xf>
    <xf numFmtId="166" fontId="16" fillId="0" borderId="132" xfId="13" applyNumberFormat="1" applyFont="1" applyBorder="1" applyAlignment="1">
      <alignment horizontal="right" vertical="top"/>
    </xf>
    <xf numFmtId="2" fontId="22" fillId="0" borderId="132" xfId="13" applyNumberFormat="1" applyFont="1" applyBorder="1"/>
    <xf numFmtId="2" fontId="33" fillId="0" borderId="132" xfId="0" applyNumberFormat="1" applyFont="1" applyBorder="1"/>
    <xf numFmtId="166" fontId="33" fillId="0" borderId="0" xfId="0" applyNumberFormat="1" applyFont="1" applyAlignment="1">
      <alignment horizontal="right"/>
    </xf>
    <xf numFmtId="169" fontId="33" fillId="0" borderId="0" xfId="0" applyNumberFormat="1" applyFont="1"/>
    <xf numFmtId="166" fontId="33" fillId="0" borderId="0" xfId="0" applyNumberFormat="1" applyFont="1"/>
    <xf numFmtId="179" fontId="16" fillId="0" borderId="0" xfId="0" applyNumberFormat="1" applyFont="1" applyBorder="1" applyAlignment="1">
      <alignment horizontal="right" vertical="top" wrapText="1"/>
    </xf>
    <xf numFmtId="179" fontId="16" fillId="0" borderId="0" xfId="0" applyNumberFormat="1" applyFont="1" applyFill="1" applyBorder="1" applyAlignment="1">
      <alignment horizontal="right" vertical="top" wrapText="1"/>
    </xf>
    <xf numFmtId="168" fontId="16" fillId="0" borderId="0" xfId="0" applyNumberFormat="1" applyFont="1" applyFill="1" applyBorder="1" applyAlignment="1">
      <alignment horizontal="right" vertical="top" wrapText="1"/>
    </xf>
    <xf numFmtId="166" fontId="16" fillId="0" borderId="0" xfId="75" applyNumberFormat="1" applyFont="1" applyBorder="1" applyAlignment="1">
      <alignment horizontal="right" vertical="top"/>
    </xf>
    <xf numFmtId="168" fontId="16" fillId="0" borderId="132" xfId="3" applyNumberFormat="1" applyFont="1" applyFill="1" applyBorder="1" applyAlignment="1">
      <alignment horizontal="right" vertical="top"/>
    </xf>
    <xf numFmtId="0" fontId="24" fillId="0" borderId="0" xfId="0" applyFont="1" applyAlignment="1">
      <alignment horizontal="left" vertical="center" wrapText="1"/>
    </xf>
    <xf numFmtId="0" fontId="10" fillId="39" borderId="0" xfId="0" applyFont="1" applyFill="1" applyAlignment="1">
      <alignment horizontal="left" vertical="center" wrapText="1"/>
    </xf>
    <xf numFmtId="0" fontId="10" fillId="39" borderId="0" xfId="0" applyFont="1" applyFill="1" applyAlignment="1">
      <alignment vertical="center"/>
    </xf>
    <xf numFmtId="0" fontId="35" fillId="7" borderId="53" xfId="0" applyFont="1" applyFill="1" applyBorder="1" applyAlignment="1">
      <alignment horizontal="center"/>
    </xf>
    <xf numFmtId="0" fontId="0" fillId="0" borderId="53" xfId="0" applyBorder="1" applyAlignment="1"/>
    <xf numFmtId="0" fontId="16" fillId="0" borderId="31" xfId="3" applyFont="1" applyBorder="1" applyAlignment="1">
      <alignment horizontal="left" vertical="top" wrapText="1"/>
    </xf>
    <xf numFmtId="0" fontId="0" fillId="0" borderId="31" xfId="0" applyBorder="1" applyAlignment="1">
      <alignment horizontal="left" vertical="top" wrapText="1"/>
    </xf>
    <xf numFmtId="0" fontId="33" fillId="0" borderId="31" xfId="0" applyFont="1" applyBorder="1" applyAlignment="1">
      <alignment vertical="center"/>
    </xf>
    <xf numFmtId="0" fontId="33" fillId="0" borderId="0" xfId="0" applyFont="1" applyBorder="1" applyAlignment="1">
      <alignment vertical="center"/>
    </xf>
    <xf numFmtId="0" fontId="33" fillId="0" borderId="0" xfId="0" applyFont="1" applyBorder="1" applyAlignment="1">
      <alignment horizontal="right" vertical="center"/>
    </xf>
    <xf numFmtId="0" fontId="16" fillId="0" borderId="34" xfId="3" applyFont="1" applyBorder="1" applyAlignment="1">
      <alignment horizontal="left" vertical="top" wrapText="1"/>
    </xf>
    <xf numFmtId="0" fontId="33" fillId="0" borderId="34" xfId="0" applyFont="1" applyBorder="1" applyAlignment="1">
      <alignment horizontal="left"/>
    </xf>
    <xf numFmtId="0" fontId="33" fillId="0" borderId="72" xfId="0" applyFont="1" applyBorder="1" applyAlignment="1">
      <alignment horizontal="left"/>
    </xf>
    <xf numFmtId="0" fontId="16" fillId="0" borderId="82" xfId="3" applyFont="1" applyBorder="1" applyAlignment="1">
      <alignment horizontal="left" vertical="top" wrapText="1"/>
    </xf>
    <xf numFmtId="0" fontId="16" fillId="0" borderId="83" xfId="3" applyFont="1" applyBorder="1" applyAlignment="1">
      <alignment horizontal="left" vertical="top" wrapText="1"/>
    </xf>
    <xf numFmtId="0" fontId="16" fillId="0" borderId="84" xfId="3" applyFont="1" applyBorder="1" applyAlignment="1">
      <alignment horizontal="left" vertical="top" wrapText="1"/>
    </xf>
    <xf numFmtId="0" fontId="33" fillId="0" borderId="82" xfId="0" applyFont="1" applyBorder="1" applyAlignment="1">
      <alignment horizontal="left" vertical="top"/>
    </xf>
    <xf numFmtId="0" fontId="33" fillId="0" borderId="83" xfId="0" applyFont="1" applyBorder="1" applyAlignment="1">
      <alignment horizontal="left" vertical="top"/>
    </xf>
    <xf numFmtId="0" fontId="33" fillId="0" borderId="85" xfId="0" applyFont="1" applyBorder="1" applyAlignment="1">
      <alignment horizontal="left" vertical="top"/>
    </xf>
    <xf numFmtId="0" fontId="16" fillId="0" borderId="3" xfId="3" applyFont="1" applyBorder="1" applyAlignment="1">
      <alignment horizontal="left" vertical="top" wrapText="1"/>
    </xf>
    <xf numFmtId="0" fontId="16" fillId="0" borderId="2" xfId="3" applyFont="1" applyFill="1" applyBorder="1" applyAlignment="1">
      <alignment horizontal="left" vertical="top" wrapText="1"/>
    </xf>
    <xf numFmtId="0" fontId="11" fillId="0" borderId="0" xfId="3" applyFont="1" applyFill="1" applyBorder="1" applyAlignment="1">
      <alignment horizontal="center" vertical="center"/>
    </xf>
    <xf numFmtId="0" fontId="11" fillId="0" borderId="4" xfId="3" applyFont="1" applyFill="1" applyBorder="1" applyAlignment="1">
      <alignment horizontal="center" vertical="center"/>
    </xf>
    <xf numFmtId="0" fontId="16" fillId="0" borderId="0" xfId="3" applyFont="1" applyBorder="1" applyAlignment="1">
      <alignment horizontal="left" vertical="top" wrapText="1"/>
    </xf>
    <xf numFmtId="0" fontId="11" fillId="0" borderId="0" xfId="3" applyFont="1" applyBorder="1" applyAlignment="1">
      <alignment horizontal="center" vertical="center"/>
    </xf>
    <xf numFmtId="0" fontId="11" fillId="0" borderId="4" xfId="3" applyFont="1" applyBorder="1" applyAlignment="1">
      <alignment horizontal="center" vertical="center"/>
    </xf>
    <xf numFmtId="0" fontId="20" fillId="4" borderId="0" xfId="3" applyFont="1" applyFill="1" applyAlignment="1">
      <alignment horizontal="center" vertical="center"/>
    </xf>
    <xf numFmtId="0" fontId="15" fillId="0" borderId="1" xfId="3" applyFont="1" applyBorder="1" applyAlignment="1">
      <alignment horizontal="center" vertical="center" wrapText="1"/>
    </xf>
    <xf numFmtId="0" fontId="16" fillId="0" borderId="13" xfId="3" applyFont="1" applyBorder="1" applyAlignment="1">
      <alignment horizontal="left" vertical="top" wrapText="1"/>
    </xf>
    <xf numFmtId="0" fontId="16" fillId="0" borderId="12" xfId="3" applyFont="1" applyBorder="1" applyAlignment="1">
      <alignment horizontal="left" vertical="top" wrapText="1"/>
    </xf>
    <xf numFmtId="0" fontId="20" fillId="5" borderId="0" xfId="3" applyFont="1" applyFill="1" applyAlignment="1">
      <alignment horizontal="center" vertical="center"/>
    </xf>
    <xf numFmtId="0" fontId="16" fillId="0" borderId="2" xfId="3" applyFont="1" applyBorder="1" applyAlignment="1">
      <alignment horizontal="left" vertical="top" wrapText="1"/>
    </xf>
    <xf numFmtId="0" fontId="15" fillId="0" borderId="24" xfId="3" applyFont="1" applyBorder="1" applyAlignment="1">
      <alignment horizontal="center" vertical="center" wrapText="1"/>
    </xf>
    <xf numFmtId="0" fontId="16" fillId="0" borderId="32" xfId="3" applyFont="1" applyBorder="1" applyAlignment="1">
      <alignment horizontal="left" vertical="top" wrapText="1"/>
    </xf>
    <xf numFmtId="0" fontId="16" fillId="0" borderId="0" xfId="3" applyFont="1" applyFill="1" applyBorder="1" applyAlignment="1">
      <alignment horizontal="left" vertical="top" wrapText="1"/>
    </xf>
    <xf numFmtId="0" fontId="16" fillId="0" borderId="29" xfId="3" applyFont="1" applyBorder="1" applyAlignment="1">
      <alignment horizontal="left" vertical="top" wrapText="1"/>
    </xf>
    <xf numFmtId="0" fontId="16" fillId="0" borderId="53" xfId="3" applyFont="1" applyBorder="1" applyAlignment="1">
      <alignment horizontal="left" vertical="top" wrapText="1"/>
    </xf>
    <xf numFmtId="0" fontId="35" fillId="7" borderId="0" xfId="0" applyFont="1" applyFill="1" applyAlignment="1">
      <alignment horizontal="center"/>
    </xf>
    <xf numFmtId="0" fontId="16" fillId="0" borderId="128" xfId="3" applyFont="1" applyBorder="1" applyAlignment="1">
      <alignment horizontal="left" vertical="top" wrapText="1"/>
    </xf>
    <xf numFmtId="0" fontId="16" fillId="0" borderId="64" xfId="72" applyFont="1" applyBorder="1" applyAlignment="1">
      <alignment horizontal="left" vertical="top" wrapText="1"/>
    </xf>
    <xf numFmtId="0" fontId="15" fillId="4" borderId="65" xfId="72" applyFont="1" applyFill="1" applyBorder="1" applyAlignment="1">
      <alignment horizontal="center" vertical="center" wrapText="1"/>
    </xf>
    <xf numFmtId="0" fontId="16" fillId="0" borderId="67" xfId="72" applyFont="1" applyBorder="1" applyAlignment="1">
      <alignment horizontal="left" wrapText="1"/>
    </xf>
    <xf numFmtId="0" fontId="16" fillId="0" borderId="64" xfId="72" applyFont="1" applyBorder="1" applyAlignment="1">
      <alignment horizontal="center" wrapText="1"/>
    </xf>
    <xf numFmtId="0" fontId="16" fillId="0" borderId="65" xfId="72" applyFont="1" applyBorder="1" applyAlignment="1">
      <alignment horizontal="center" wrapText="1"/>
    </xf>
    <xf numFmtId="0" fontId="16" fillId="0" borderId="65" xfId="72" applyFont="1" applyBorder="1" applyAlignment="1">
      <alignment horizontal="left" vertical="top" wrapText="1"/>
    </xf>
    <xf numFmtId="0" fontId="16" fillId="0" borderId="64" xfId="72" applyFont="1" applyBorder="1" applyAlignment="1">
      <alignment horizontal="left" vertical="center" wrapText="1"/>
    </xf>
    <xf numFmtId="0" fontId="16" fillId="0" borderId="0" xfId="72" applyFont="1" applyBorder="1" applyAlignment="1">
      <alignment horizontal="left" vertical="center" wrapText="1"/>
    </xf>
    <xf numFmtId="0" fontId="15" fillId="4" borderId="11" xfId="0" applyFont="1" applyFill="1" applyBorder="1" applyAlignment="1">
      <alignment horizontal="center"/>
    </xf>
    <xf numFmtId="0" fontId="22" fillId="0" borderId="26" xfId="0" applyFont="1" applyBorder="1" applyAlignment="1">
      <alignment horizontal="left" vertical="top" wrapText="1"/>
    </xf>
    <xf numFmtId="0" fontId="16" fillId="0" borderId="0" xfId="0" applyFont="1" applyBorder="1" applyAlignment="1">
      <alignment horizontal="left" vertical="top" wrapText="1"/>
    </xf>
    <xf numFmtId="0" fontId="21" fillId="0" borderId="0" xfId="0" applyFont="1" applyBorder="1" applyAlignment="1">
      <alignment horizontal="center" vertical="center"/>
    </xf>
    <xf numFmtId="0" fontId="15" fillId="4" borderId="0" xfId="0" applyFont="1" applyFill="1" applyBorder="1" applyAlignment="1">
      <alignment horizontal="center" vertical="center" wrapText="1"/>
    </xf>
    <xf numFmtId="0" fontId="21" fillId="4" borderId="0" xfId="0" applyFont="1" applyFill="1" applyBorder="1" applyAlignment="1">
      <alignment horizontal="center" vertical="center"/>
    </xf>
    <xf numFmtId="0" fontId="15" fillId="4" borderId="50" xfId="0" applyFont="1" applyFill="1" applyBorder="1" applyAlignment="1">
      <alignment horizontal="center" vertical="center" wrapText="1"/>
    </xf>
    <xf numFmtId="0" fontId="16" fillId="0" borderId="31" xfId="3" applyFont="1" applyFill="1" applyBorder="1" applyAlignment="1">
      <alignment horizontal="left" vertical="top" wrapText="1"/>
    </xf>
    <xf numFmtId="0" fontId="22" fillId="0" borderId="0" xfId="3" applyFont="1" applyFill="1" applyBorder="1" applyAlignment="1">
      <alignment horizontal="center" vertical="center"/>
    </xf>
    <xf numFmtId="0" fontId="22" fillId="0" borderId="4" xfId="3" applyFont="1" applyFill="1" applyBorder="1" applyAlignment="1">
      <alignment horizontal="center" vertical="center"/>
    </xf>
    <xf numFmtId="0" fontId="15" fillId="4" borderId="0" xfId="0" applyFont="1" applyFill="1" applyBorder="1" applyAlignment="1">
      <alignment horizontal="center"/>
    </xf>
    <xf numFmtId="0" fontId="33" fillId="0" borderId="0" xfId="0" applyFont="1" applyBorder="1" applyAlignment="1">
      <alignment horizontal="center"/>
    </xf>
    <xf numFmtId="0" fontId="33" fillId="0" borderId="0" xfId="0" applyFont="1" applyFill="1" applyBorder="1" applyAlignment="1">
      <alignment horizontal="right" vertical="center"/>
    </xf>
    <xf numFmtId="0" fontId="33" fillId="0" borderId="31" xfId="0" applyFont="1" applyFill="1" applyBorder="1" applyAlignment="1">
      <alignment horizontal="right" vertical="center"/>
    </xf>
    <xf numFmtId="0" fontId="33" fillId="0" borderId="0" xfId="0" applyFont="1" applyFill="1" applyBorder="1" applyAlignment="1">
      <alignment horizontal="center"/>
    </xf>
    <xf numFmtId="0" fontId="16" fillId="0" borderId="2" xfId="3" applyFont="1" applyBorder="1" applyAlignment="1">
      <alignment horizontal="center" wrapText="1"/>
    </xf>
    <xf numFmtId="0" fontId="16" fillId="0" borderId="1" xfId="3" applyFont="1" applyBorder="1" applyAlignment="1">
      <alignment horizontal="center" wrapText="1"/>
    </xf>
    <xf numFmtId="0" fontId="15" fillId="4" borderId="1" xfId="3" applyFont="1" applyFill="1" applyBorder="1" applyAlignment="1">
      <alignment horizontal="center" vertical="center" wrapText="1"/>
    </xf>
    <xf numFmtId="0" fontId="16" fillId="0" borderId="52" xfId="3" applyFont="1" applyBorder="1" applyAlignment="1">
      <alignment horizontal="left" vertical="top" wrapText="1"/>
    </xf>
    <xf numFmtId="0" fontId="11" fillId="0" borderId="14" xfId="3" applyFont="1" applyBorder="1" applyAlignment="1">
      <alignment horizontal="center" vertical="center" wrapText="1"/>
    </xf>
    <xf numFmtId="0" fontId="11" fillId="0" borderId="2" xfId="3" applyFont="1" applyBorder="1" applyAlignment="1">
      <alignment horizontal="center" vertical="center"/>
    </xf>
    <xf numFmtId="0" fontId="11" fillId="0" borderId="1" xfId="3" applyFont="1" applyBorder="1" applyAlignment="1">
      <alignment horizontal="center" vertical="center"/>
    </xf>
    <xf numFmtId="0" fontId="16" fillId="0" borderId="57" xfId="3" applyFont="1" applyFill="1" applyBorder="1" applyAlignment="1">
      <alignment horizontal="left" vertical="top" wrapText="1"/>
    </xf>
    <xf numFmtId="0" fontId="11" fillId="0" borderId="53" xfId="3" applyFont="1" applyBorder="1" applyAlignment="1">
      <alignment horizontal="center" vertical="center"/>
    </xf>
    <xf numFmtId="0" fontId="16" fillId="0" borderId="57" xfId="3" applyFont="1" applyBorder="1" applyAlignment="1">
      <alignment horizontal="left" vertical="top" wrapText="1"/>
    </xf>
    <xf numFmtId="0" fontId="15" fillId="4" borderId="65" xfId="3" applyFont="1" applyFill="1" applyBorder="1" applyAlignment="1">
      <alignment horizontal="center" vertical="center" wrapText="1"/>
    </xf>
    <xf numFmtId="0" fontId="16" fillId="0" borderId="67" xfId="3" applyFont="1" applyBorder="1" applyAlignment="1">
      <alignment horizontal="center" wrapText="1"/>
    </xf>
    <xf numFmtId="0" fontId="16" fillId="0" borderId="16" xfId="3" applyFont="1" applyBorder="1" applyAlignment="1">
      <alignment horizontal="left" vertical="top" wrapText="1"/>
    </xf>
    <xf numFmtId="0" fontId="16" fillId="0" borderId="22" xfId="3" applyFont="1" applyBorder="1" applyAlignment="1">
      <alignment horizontal="left" vertical="top" wrapText="1"/>
    </xf>
    <xf numFmtId="0" fontId="15" fillId="4" borderId="0" xfId="3" applyFont="1" applyFill="1" applyBorder="1" applyAlignment="1">
      <alignment horizontal="center" vertical="center" wrapText="1"/>
    </xf>
    <xf numFmtId="0" fontId="11" fillId="4" borderId="0" xfId="3" applyFont="1" applyFill="1" applyBorder="1" applyAlignment="1">
      <alignment horizontal="center" vertical="center"/>
    </xf>
    <xf numFmtId="0" fontId="16" fillId="0" borderId="3" xfId="3" applyFont="1" applyBorder="1" applyAlignment="1">
      <alignment horizontal="center" wrapText="1"/>
    </xf>
    <xf numFmtId="0" fontId="11" fillId="0" borderId="3" xfId="3" applyFont="1" applyBorder="1" applyAlignment="1">
      <alignment horizontal="center" vertical="center"/>
    </xf>
    <xf numFmtId="0" fontId="22" fillId="0" borderId="64" xfId="3" applyFont="1" applyBorder="1" applyAlignment="1">
      <alignment horizontal="center" vertical="center"/>
    </xf>
    <xf numFmtId="0" fontId="35" fillId="0" borderId="70" xfId="0" applyFont="1" applyFill="1" applyBorder="1" applyAlignment="1" applyProtection="1">
      <alignment horizontal="left" vertical="top" wrapText="1"/>
    </xf>
    <xf numFmtId="0" fontId="35" fillId="0" borderId="70" xfId="0" applyFont="1" applyFill="1" applyBorder="1" applyAlignment="1" applyProtection="1">
      <alignment horizontal="left" vertical="top"/>
    </xf>
    <xf numFmtId="0" fontId="35" fillId="0" borderId="0" xfId="0" applyFont="1" applyFill="1" applyBorder="1" applyAlignment="1" applyProtection="1">
      <alignment horizontal="left" vertical="top"/>
    </xf>
    <xf numFmtId="0" fontId="35" fillId="0" borderId="86" xfId="0" applyFont="1" applyFill="1" applyBorder="1" applyAlignment="1" applyProtection="1">
      <alignment horizontal="left" vertical="top"/>
    </xf>
    <xf numFmtId="0" fontId="15" fillId="4" borderId="54" xfId="3" applyFont="1" applyFill="1" applyBorder="1" applyAlignment="1">
      <alignment horizontal="center" vertical="center" wrapText="1"/>
    </xf>
    <xf numFmtId="0" fontId="11" fillId="4" borderId="54" xfId="3" applyFont="1" applyFill="1" applyBorder="1" applyAlignment="1">
      <alignment horizontal="center" vertical="center"/>
    </xf>
    <xf numFmtId="0" fontId="37" fillId="0" borderId="125" xfId="0" applyFont="1" applyFill="1" applyBorder="1" applyAlignment="1" applyProtection="1">
      <alignment horizontal="left" wrapText="1"/>
    </xf>
    <xf numFmtId="0" fontId="15" fillId="4" borderId="54" xfId="3" applyFont="1" applyFill="1" applyBorder="1" applyAlignment="1">
      <alignment vertical="center"/>
    </xf>
    <xf numFmtId="0" fontId="33" fillId="0" borderId="0" xfId="0" applyFont="1" applyFill="1" applyAlignment="1" applyProtection="1">
      <alignment horizontal="left" wrapText="1"/>
    </xf>
    <xf numFmtId="0" fontId="33" fillId="0" borderId="0" xfId="0" applyFont="1" applyFill="1" applyAlignment="1" applyProtection="1">
      <alignment horizontal="left"/>
    </xf>
    <xf numFmtId="0" fontId="15" fillId="4" borderId="86" xfId="3" applyFont="1" applyFill="1" applyBorder="1" applyAlignment="1">
      <alignment horizontal="left" vertical="center" wrapText="1"/>
    </xf>
    <xf numFmtId="0" fontId="15" fillId="4" borderId="86" xfId="3" applyFont="1" applyFill="1" applyBorder="1" applyAlignment="1">
      <alignment horizontal="left" vertical="center"/>
    </xf>
    <xf numFmtId="0" fontId="35" fillId="0" borderId="31" xfId="0" applyFont="1" applyFill="1" applyBorder="1" applyAlignment="1" applyProtection="1">
      <alignment horizontal="left" vertical="top"/>
    </xf>
    <xf numFmtId="0" fontId="37" fillId="0" borderId="31" xfId="0" applyFont="1" applyBorder="1" applyAlignment="1">
      <alignment horizontal="left" vertical="top"/>
    </xf>
    <xf numFmtId="0" fontId="37" fillId="0" borderId="0" xfId="0" applyFont="1" applyBorder="1" applyAlignment="1">
      <alignment horizontal="left" vertical="top"/>
    </xf>
    <xf numFmtId="0" fontId="37" fillId="0" borderId="86" xfId="0" applyFont="1" applyBorder="1" applyAlignment="1">
      <alignment horizontal="left" vertical="top"/>
    </xf>
    <xf numFmtId="0" fontId="37" fillId="0" borderId="70" xfId="0" applyFont="1" applyBorder="1" applyAlignment="1">
      <alignment horizontal="left" vertical="top"/>
    </xf>
    <xf numFmtId="0" fontId="15" fillId="4" borderId="57" xfId="3" applyFont="1" applyFill="1" applyBorder="1" applyAlignment="1">
      <alignment horizontal="center" vertical="center"/>
    </xf>
    <xf numFmtId="0" fontId="0" fillId="0" borderId="0" xfId="0" applyFill="1" applyBorder="1" applyAlignment="1" applyProtection="1">
      <alignment vertical="center" wrapText="1"/>
    </xf>
    <xf numFmtId="0" fontId="7" fillId="0" borderId="0" xfId="0" applyFont="1" applyFill="1" applyBorder="1" applyAlignment="1">
      <alignment vertical="center" wrapText="1"/>
    </xf>
    <xf numFmtId="0" fontId="33" fillId="0" borderId="32" xfId="0" applyFont="1" applyBorder="1" applyAlignment="1">
      <alignment vertical="center" wrapText="1"/>
    </xf>
    <xf numFmtId="0" fontId="33" fillId="0" borderId="32" xfId="0" applyFont="1" applyFill="1" applyBorder="1" applyAlignment="1">
      <alignment vertical="center" wrapText="1"/>
    </xf>
    <xf numFmtId="0" fontId="33" fillId="0" borderId="70" xfId="0" applyFont="1" applyFill="1" applyBorder="1" applyAlignment="1" applyProtection="1">
      <alignment horizontal="left" vertical="top" wrapText="1"/>
    </xf>
    <xf numFmtId="0" fontId="37" fillId="0" borderId="70" xfId="0" applyFont="1" applyFill="1" applyBorder="1" applyAlignment="1" applyProtection="1">
      <alignment horizontal="left" vertical="top"/>
    </xf>
    <xf numFmtId="0" fontId="37" fillId="0" borderId="0" xfId="0" applyFont="1" applyFill="1" applyBorder="1" applyAlignment="1" applyProtection="1">
      <alignment horizontal="left" vertical="top"/>
    </xf>
    <xf numFmtId="0" fontId="37" fillId="0" borderId="86" xfId="0" applyFont="1" applyFill="1" applyBorder="1" applyAlignment="1" applyProtection="1">
      <alignment horizontal="left" vertical="top"/>
    </xf>
    <xf numFmtId="0" fontId="15" fillId="7" borderId="54" xfId="3" applyFont="1" applyFill="1" applyBorder="1" applyAlignment="1">
      <alignment vertical="center"/>
    </xf>
    <xf numFmtId="0" fontId="15" fillId="7" borderId="57" xfId="3" applyFont="1" applyFill="1" applyBorder="1" applyAlignment="1">
      <alignment vertical="center"/>
    </xf>
    <xf numFmtId="0" fontId="15" fillId="4" borderId="57" xfId="3" applyFont="1" applyFill="1" applyBorder="1" applyAlignment="1">
      <alignment vertical="center"/>
    </xf>
    <xf numFmtId="0" fontId="35" fillId="0" borderId="31" xfId="0" applyFont="1" applyFill="1" applyBorder="1" applyAlignment="1" applyProtection="1">
      <alignment horizontal="left"/>
    </xf>
    <xf numFmtId="0" fontId="35" fillId="0" borderId="86" xfId="0" applyFont="1" applyFill="1" applyBorder="1" applyAlignment="1" applyProtection="1">
      <alignment horizontal="left"/>
    </xf>
    <xf numFmtId="0" fontId="33" fillId="0" borderId="70" xfId="0" applyFont="1" applyBorder="1" applyAlignment="1">
      <alignment vertical="top" wrapText="1"/>
    </xf>
    <xf numFmtId="0" fontId="15" fillId="4" borderId="0" xfId="10" applyFont="1" applyFill="1" applyBorder="1" applyAlignment="1">
      <alignment vertical="center" wrapText="1"/>
    </xf>
    <xf numFmtId="0" fontId="33" fillId="0" borderId="0" xfId="0" applyFont="1"/>
    <xf numFmtId="0" fontId="37" fillId="0" borderId="58" xfId="0" applyFont="1" applyBorder="1"/>
    <xf numFmtId="0" fontId="15" fillId="4" borderId="50" xfId="3" applyFont="1" applyFill="1" applyBorder="1" applyAlignment="1">
      <alignment horizontal="center" vertical="center" wrapText="1"/>
    </xf>
    <xf numFmtId="0" fontId="16" fillId="0" borderId="29" xfId="3" applyFont="1" applyBorder="1" applyAlignment="1">
      <alignment horizontal="center" wrapText="1"/>
    </xf>
    <xf numFmtId="0" fontId="22" fillId="0" borderId="28" xfId="3" applyFont="1" applyBorder="1" applyAlignment="1">
      <alignment horizontal="left" vertical="top" wrapText="1"/>
    </xf>
    <xf numFmtId="0" fontId="15" fillId="4" borderId="27" xfId="3" applyFont="1" applyFill="1" applyBorder="1" applyAlignment="1">
      <alignment horizontal="center" vertical="center" wrapText="1"/>
    </xf>
    <xf numFmtId="0" fontId="16" fillId="0" borderId="23" xfId="3" applyFont="1" applyBorder="1" applyAlignment="1">
      <alignment vertical="top" wrapText="1"/>
    </xf>
    <xf numFmtId="0" fontId="16" fillId="0" borderId="0" xfId="3" applyFont="1" applyBorder="1" applyAlignment="1">
      <alignment vertical="top" wrapText="1"/>
    </xf>
    <xf numFmtId="0" fontId="16" fillId="0" borderId="4" xfId="3" applyFont="1" applyBorder="1" applyAlignment="1">
      <alignment vertical="top" wrapText="1"/>
    </xf>
    <xf numFmtId="0" fontId="16" fillId="0" borderId="21" xfId="3" applyFont="1" applyBorder="1" applyAlignment="1">
      <alignment horizontal="left" vertical="top" wrapText="1"/>
    </xf>
    <xf numFmtId="0" fontId="16" fillId="0" borderId="2" xfId="3" applyFont="1" applyBorder="1" applyAlignment="1">
      <alignment horizontal="left" wrapText="1"/>
    </xf>
    <xf numFmtId="0" fontId="16" fillId="0" borderId="1" xfId="3" applyFont="1" applyBorder="1" applyAlignment="1">
      <alignment horizontal="left" wrapText="1"/>
    </xf>
    <xf numFmtId="0" fontId="16" fillId="0" borderId="2" xfId="3" applyFont="1" applyBorder="1" applyAlignment="1">
      <alignment vertical="top" wrapText="1"/>
    </xf>
    <xf numFmtId="0" fontId="16" fillId="0" borderId="4" xfId="3" applyFont="1" applyBorder="1" applyAlignment="1">
      <alignment horizontal="left" vertical="top" wrapText="1"/>
    </xf>
    <xf numFmtId="0" fontId="11" fillId="0" borderId="2" xfId="3" applyFont="1" applyBorder="1" applyAlignment="1">
      <alignment horizontal="center" vertical="center" wrapText="1"/>
    </xf>
    <xf numFmtId="0" fontId="11" fillId="0" borderId="1" xfId="3" applyFont="1" applyBorder="1" applyAlignment="1">
      <alignment horizontal="center" vertical="center" wrapText="1"/>
    </xf>
    <xf numFmtId="0" fontId="16" fillId="0" borderId="21" xfId="3" applyFont="1" applyBorder="1" applyAlignment="1">
      <alignment vertical="top" wrapText="1"/>
    </xf>
    <xf numFmtId="0" fontId="22" fillId="0" borderId="2" xfId="3" applyFont="1" applyBorder="1" applyAlignment="1">
      <alignment horizontal="left" vertical="top" wrapText="1"/>
    </xf>
    <xf numFmtId="0" fontId="16" fillId="0" borderId="24" xfId="3" applyFont="1" applyBorder="1" applyAlignment="1">
      <alignment horizontal="left" vertical="top" wrapText="1"/>
    </xf>
    <xf numFmtId="0" fontId="16" fillId="0" borderId="16" xfId="3" applyFont="1" applyBorder="1" applyAlignment="1">
      <alignment vertical="top" wrapText="1"/>
    </xf>
    <xf numFmtId="0" fontId="16" fillId="0" borderId="24" xfId="3" applyFont="1" applyBorder="1" applyAlignment="1">
      <alignment vertical="top" wrapText="1"/>
    </xf>
    <xf numFmtId="0" fontId="11" fillId="0" borderId="24" xfId="3" applyFont="1" applyBorder="1" applyAlignment="1">
      <alignment horizontal="center" vertical="center" wrapText="1"/>
    </xf>
    <xf numFmtId="0" fontId="16" fillId="0" borderId="24" xfId="3" applyFont="1" applyBorder="1" applyAlignment="1">
      <alignment horizontal="left" wrapText="1"/>
    </xf>
    <xf numFmtId="0" fontId="15" fillId="4" borderId="24" xfId="3" applyFont="1" applyFill="1" applyBorder="1" applyAlignment="1">
      <alignment horizontal="center" vertical="center" wrapText="1"/>
    </xf>
    <xf numFmtId="0" fontId="16" fillId="0" borderId="64" xfId="3" applyFont="1" applyBorder="1" applyAlignment="1">
      <alignment horizontal="left" wrapText="1"/>
    </xf>
    <xf numFmtId="0" fontId="16" fillId="0" borderId="50" xfId="3" applyFont="1" applyBorder="1" applyAlignment="1">
      <alignment horizontal="left" wrapText="1"/>
    </xf>
    <xf numFmtId="0" fontId="11" fillId="0" borderId="2" xfId="0" applyFont="1" applyBorder="1" applyAlignment="1">
      <alignment wrapText="1"/>
    </xf>
    <xf numFmtId="0" fontId="0" fillId="0" borderId="2" xfId="0" applyBorder="1" applyAlignment="1">
      <alignment wrapText="1"/>
    </xf>
    <xf numFmtId="0" fontId="11" fillId="4" borderId="0" xfId="3" applyFont="1" applyFill="1" applyBorder="1" applyAlignment="1">
      <alignment horizontal="center" vertical="center" wrapText="1"/>
    </xf>
    <xf numFmtId="0" fontId="22" fillId="0" borderId="22" xfId="3" applyFont="1" applyBorder="1" applyAlignment="1">
      <alignment horizontal="left" vertical="top" wrapText="1"/>
    </xf>
    <xf numFmtId="0" fontId="11" fillId="0" borderId="24" xfId="3" applyFont="1" applyBorder="1" applyAlignment="1">
      <alignment horizontal="center" vertical="center"/>
    </xf>
    <xf numFmtId="0" fontId="16" fillId="0" borderId="25" xfId="3" applyFont="1" applyBorder="1" applyAlignment="1">
      <alignment horizontal="left" vertical="top" wrapText="1"/>
    </xf>
    <xf numFmtId="0" fontId="22" fillId="0" borderId="2" xfId="3" applyFont="1" applyBorder="1" applyAlignment="1">
      <alignment vertical="top" wrapText="1"/>
    </xf>
    <xf numFmtId="0" fontId="11" fillId="0" borderId="25" xfId="3" applyFont="1" applyBorder="1" applyAlignment="1">
      <alignment horizontal="center" vertical="center"/>
    </xf>
    <xf numFmtId="0" fontId="16" fillId="0" borderId="25" xfId="3" applyFont="1" applyBorder="1" applyAlignment="1">
      <alignment horizontal="left" wrapText="1"/>
    </xf>
    <xf numFmtId="0" fontId="15" fillId="4" borderId="25" xfId="3" applyFont="1" applyFill="1" applyBorder="1" applyAlignment="1">
      <alignment horizontal="center" vertical="center" wrapText="1"/>
    </xf>
    <xf numFmtId="0" fontId="15" fillId="4" borderId="21" xfId="3" applyFont="1" applyFill="1" applyBorder="1" applyAlignment="1">
      <alignment horizontal="center" vertical="center" wrapText="1"/>
    </xf>
    <xf numFmtId="0" fontId="11" fillId="0" borderId="27" xfId="3" applyFont="1" applyBorder="1" applyAlignment="1">
      <alignment horizontal="center" vertical="center"/>
    </xf>
    <xf numFmtId="0" fontId="16" fillId="0" borderId="2" xfId="0" applyFont="1" applyBorder="1" applyAlignment="1">
      <alignment vertical="top" wrapText="1"/>
    </xf>
    <xf numFmtId="0" fontId="16" fillId="0" borderId="0" xfId="0" applyFont="1" applyBorder="1" applyAlignment="1">
      <alignment vertical="top" wrapText="1"/>
    </xf>
    <xf numFmtId="0" fontId="16" fillId="0" borderId="27" xfId="0" applyFont="1" applyBorder="1" applyAlignment="1">
      <alignment vertical="top" wrapText="1"/>
    </xf>
    <xf numFmtId="0" fontId="16" fillId="0" borderId="2" xfId="0" applyFont="1" applyBorder="1" applyAlignment="1">
      <alignment horizontal="left" vertical="top" wrapText="1"/>
    </xf>
    <xf numFmtId="0" fontId="21" fillId="0" borderId="4" xfId="0" applyFont="1" applyBorder="1" applyAlignment="1">
      <alignment horizontal="center" vertical="center"/>
    </xf>
    <xf numFmtId="0" fontId="16" fillId="0" borderId="27" xfId="0" applyFont="1" applyBorder="1" applyAlignment="1">
      <alignment horizontal="left" vertical="top" wrapText="1"/>
    </xf>
    <xf numFmtId="0" fontId="21" fillId="0" borderId="27" xfId="0" applyFont="1" applyBorder="1" applyAlignment="1">
      <alignment horizontal="center" vertical="center"/>
    </xf>
    <xf numFmtId="0" fontId="16" fillId="0" borderId="23" xfId="3" applyFont="1" applyBorder="1" applyAlignment="1">
      <alignment horizontal="left" vertical="top" wrapText="1"/>
    </xf>
    <xf numFmtId="0" fontId="22" fillId="0" borderId="0" xfId="3" applyFont="1" applyBorder="1" applyAlignment="1">
      <alignment vertical="top"/>
    </xf>
    <xf numFmtId="0" fontId="22" fillId="0" borderId="25" xfId="3" applyFont="1" applyBorder="1" applyAlignment="1">
      <alignment vertical="top"/>
    </xf>
    <xf numFmtId="0" fontId="11" fillId="0" borderId="25" xfId="3" applyFont="1" applyBorder="1" applyAlignment="1">
      <alignment vertical="center" wrapText="1"/>
    </xf>
    <xf numFmtId="0" fontId="16" fillId="0" borderId="14" xfId="3" applyFont="1" applyBorder="1" applyAlignment="1">
      <alignment horizontal="left" vertical="top" wrapText="1"/>
    </xf>
    <xf numFmtId="0" fontId="16" fillId="0" borderId="15" xfId="3" applyFont="1" applyBorder="1" applyAlignment="1">
      <alignment horizontal="left" vertical="top" wrapText="1"/>
    </xf>
    <xf numFmtId="0" fontId="11" fillId="0" borderId="27" xfId="3" applyFont="1" applyBorder="1" applyAlignment="1">
      <alignment horizontal="center" vertical="center" wrapText="1"/>
    </xf>
    <xf numFmtId="0" fontId="16" fillId="0" borderId="56" xfId="3" applyFont="1" applyBorder="1" applyAlignment="1">
      <alignment vertical="top" wrapText="1"/>
    </xf>
    <xf numFmtId="0" fontId="16" fillId="0" borderId="50" xfId="3" applyFont="1" applyBorder="1" applyAlignment="1">
      <alignment vertical="top" wrapText="1"/>
    </xf>
    <xf numFmtId="0" fontId="16" fillId="0" borderId="53" xfId="3" applyFont="1" applyBorder="1" applyAlignment="1">
      <alignment vertical="top" wrapText="1"/>
    </xf>
    <xf numFmtId="0" fontId="11" fillId="0" borderId="0" xfId="3" applyFont="1" applyBorder="1" applyAlignment="1">
      <alignment horizontal="center" vertical="center" wrapText="1"/>
    </xf>
    <xf numFmtId="0" fontId="11" fillId="0" borderId="2" xfId="3" applyFont="1" applyBorder="1" applyAlignment="1">
      <alignment vertical="center" wrapText="1"/>
    </xf>
    <xf numFmtId="0" fontId="16" fillId="0" borderId="27" xfId="3" applyFont="1" applyBorder="1" applyAlignment="1">
      <alignment horizontal="left" wrapText="1"/>
    </xf>
    <xf numFmtId="0" fontId="11" fillId="0" borderId="51" xfId="3" applyFont="1" applyBorder="1" applyAlignment="1">
      <alignment horizontal="center" vertical="center"/>
    </xf>
    <xf numFmtId="0" fontId="16" fillId="0" borderId="50" xfId="3" applyFont="1" applyBorder="1" applyAlignment="1">
      <alignment horizontal="left" vertical="top" wrapText="1"/>
    </xf>
    <xf numFmtId="0" fontId="22" fillId="0" borderId="56" xfId="3" applyFont="1" applyBorder="1" applyAlignment="1">
      <alignment horizontal="left" vertical="top" wrapText="1"/>
    </xf>
    <xf numFmtId="0" fontId="16" fillId="0" borderId="24" xfId="0" applyFont="1" applyBorder="1" applyAlignment="1">
      <alignment horizontal="left" vertical="top" wrapText="1"/>
    </xf>
    <xf numFmtId="0" fontId="21" fillId="0" borderId="24" xfId="0" applyFont="1" applyBorder="1" applyAlignment="1">
      <alignment horizontal="center" vertical="center"/>
    </xf>
    <xf numFmtId="0" fontId="16" fillId="0" borderId="3" xfId="0" applyFont="1" applyFill="1" applyBorder="1" applyAlignment="1">
      <alignment horizontal="center" vertical="top" wrapText="1"/>
    </xf>
    <xf numFmtId="0" fontId="21" fillId="0" borderId="3" xfId="0" applyFont="1" applyFill="1" applyBorder="1" applyAlignment="1">
      <alignment horizontal="center" vertical="top"/>
    </xf>
    <xf numFmtId="0" fontId="22" fillId="0" borderId="2" xfId="0" applyFont="1" applyBorder="1" applyAlignment="1">
      <alignment horizontal="left" vertical="top" wrapText="1"/>
    </xf>
    <xf numFmtId="0" fontId="16" fillId="0" borderId="16" xfId="0" applyFont="1" applyBorder="1" applyAlignment="1">
      <alignment horizontal="left" vertical="top" wrapText="1"/>
    </xf>
    <xf numFmtId="0" fontId="15" fillId="4" borderId="24" xfId="0" applyFont="1" applyFill="1" applyBorder="1" applyAlignment="1">
      <alignment horizontal="center" vertical="center" wrapText="1"/>
    </xf>
    <xf numFmtId="0" fontId="21" fillId="0" borderId="14" xfId="0" applyFont="1" applyBorder="1" applyAlignment="1">
      <alignment horizontal="center" vertical="center" wrapText="1"/>
    </xf>
    <xf numFmtId="0" fontId="21" fillId="0" borderId="2" xfId="0" applyFont="1" applyBorder="1" applyAlignment="1">
      <alignment horizontal="center" vertical="center"/>
    </xf>
    <xf numFmtId="0" fontId="16" fillId="0" borderId="13" xfId="0" applyFont="1" applyBorder="1" applyAlignment="1">
      <alignment horizontal="left" vertical="top" wrapText="1"/>
    </xf>
    <xf numFmtId="0" fontId="21" fillId="0" borderId="21" xfId="0" applyFont="1" applyBorder="1" applyAlignment="1">
      <alignment horizontal="center" vertical="center"/>
    </xf>
    <xf numFmtId="0" fontId="22" fillId="0" borderId="0" xfId="0" applyFont="1" applyBorder="1" applyAlignment="1">
      <alignment horizontal="left" vertical="top" wrapText="1"/>
    </xf>
    <xf numFmtId="0" fontId="26" fillId="0" borderId="0" xfId="0" applyFont="1" applyBorder="1" applyAlignment="1">
      <alignment horizontal="center" vertical="center"/>
    </xf>
    <xf numFmtId="0" fontId="16" fillId="0" borderId="4"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4" xfId="0" applyFont="1" applyFill="1" applyBorder="1" applyAlignment="1">
      <alignment horizontal="left" vertical="top" wrapText="1"/>
    </xf>
    <xf numFmtId="0" fontId="16" fillId="0" borderId="35" xfId="0" applyFont="1" applyBorder="1" applyAlignment="1">
      <alignment horizontal="left" vertical="top" wrapText="1"/>
    </xf>
    <xf numFmtId="0" fontId="16" fillId="0" borderId="31" xfId="0" applyFont="1" applyBorder="1" applyAlignment="1">
      <alignment horizontal="left" vertical="top" wrapText="1"/>
    </xf>
    <xf numFmtId="0" fontId="21" fillId="0" borderId="30" xfId="0" applyFont="1" applyBorder="1" applyAlignment="1">
      <alignment horizontal="center" vertical="center" wrapText="1"/>
    </xf>
    <xf numFmtId="0" fontId="21" fillId="0" borderId="28" xfId="0" applyFont="1" applyBorder="1" applyAlignment="1">
      <alignment horizontal="center" vertical="center"/>
    </xf>
    <xf numFmtId="0" fontId="16" fillId="0" borderId="29" xfId="0" applyFont="1" applyBorder="1" applyAlignment="1">
      <alignment horizontal="center" wrapText="1"/>
    </xf>
    <xf numFmtId="0" fontId="16" fillId="0" borderId="33" xfId="0" applyFont="1" applyBorder="1" applyAlignment="1">
      <alignment horizontal="center" wrapText="1"/>
    </xf>
    <xf numFmtId="0" fontId="21" fillId="0" borderId="33" xfId="0" applyFont="1" applyBorder="1" applyAlignment="1">
      <alignment horizontal="center" vertical="center"/>
    </xf>
    <xf numFmtId="0" fontId="21" fillId="0" borderId="36" xfId="0" applyFont="1" applyBorder="1" applyAlignment="1">
      <alignment horizontal="center" vertical="center"/>
    </xf>
    <xf numFmtId="0" fontId="16" fillId="0" borderId="42" xfId="0" applyFont="1" applyBorder="1" applyAlignment="1">
      <alignment horizontal="center" wrapText="1"/>
    </xf>
    <xf numFmtId="0" fontId="16" fillId="0" borderId="1" xfId="3" applyFont="1" applyBorder="1" applyAlignment="1">
      <alignment horizontal="left" vertical="top" wrapText="1"/>
    </xf>
    <xf numFmtId="0" fontId="16" fillId="0" borderId="28" xfId="3" applyFont="1" applyBorder="1" applyAlignment="1">
      <alignment horizontal="left" vertical="top" wrapText="1"/>
    </xf>
    <xf numFmtId="0" fontId="11" fillId="0" borderId="30" xfId="3" applyFont="1" applyBorder="1" applyAlignment="1">
      <alignment horizontal="center" vertical="center" wrapText="1"/>
    </xf>
    <xf numFmtId="0" fontId="11" fillId="0" borderId="28" xfId="3" applyFont="1" applyBorder="1" applyAlignment="1">
      <alignment horizontal="center" vertical="center" wrapText="1"/>
    </xf>
    <xf numFmtId="0" fontId="11" fillId="0" borderId="28" xfId="3" applyFont="1" applyBorder="1" applyAlignment="1">
      <alignment horizontal="center" vertical="center"/>
    </xf>
    <xf numFmtId="0" fontId="16" fillId="0" borderId="93" xfId="3" applyFont="1" applyBorder="1" applyAlignment="1">
      <alignment horizontal="left" vertical="top" wrapText="1"/>
    </xf>
    <xf numFmtId="0" fontId="11" fillId="0" borderId="86" xfId="3" applyFont="1" applyBorder="1" applyAlignment="1">
      <alignment horizontal="center" vertical="center"/>
    </xf>
    <xf numFmtId="0" fontId="33" fillId="0" borderId="0" xfId="3" applyFont="1" applyBorder="1" applyAlignment="1">
      <alignment horizontal="left" vertical="top" wrapText="1"/>
    </xf>
    <xf numFmtId="0" fontId="2" fillId="0" borderId="0" xfId="3" applyFont="1" applyBorder="1" applyAlignment="1">
      <alignment horizontal="center" vertical="center"/>
    </xf>
    <xf numFmtId="0" fontId="16" fillId="0" borderId="66" xfId="3" applyFont="1" applyBorder="1" applyAlignment="1">
      <alignment horizontal="left" vertical="top" wrapText="1"/>
    </xf>
    <xf numFmtId="0" fontId="11" fillId="0" borderId="65" xfId="3" applyFont="1" applyBorder="1" applyAlignment="1">
      <alignment horizontal="center" vertical="center"/>
    </xf>
    <xf numFmtId="0" fontId="11" fillId="0" borderId="66" xfId="3" applyFont="1" applyBorder="1" applyAlignment="1">
      <alignment horizontal="center" vertical="center" wrapText="1"/>
    </xf>
    <xf numFmtId="0" fontId="15" fillId="4" borderId="86" xfId="3" applyFont="1" applyFill="1" applyBorder="1" applyAlignment="1">
      <alignment horizontal="center" vertical="center" wrapText="1"/>
    </xf>
    <xf numFmtId="0" fontId="22" fillId="0" borderId="0" xfId="3" applyFont="1" applyBorder="1" applyAlignment="1">
      <alignment horizontal="left" vertical="top" wrapText="1"/>
    </xf>
    <xf numFmtId="0" fontId="33" fillId="0" borderId="0" xfId="3" applyFont="1" applyBorder="1" applyAlignment="1">
      <alignment vertical="center" wrapText="1"/>
    </xf>
    <xf numFmtId="0" fontId="11" fillId="0" borderId="67" xfId="3" applyFont="1" applyBorder="1" applyAlignment="1">
      <alignment horizontal="center" vertical="center"/>
    </xf>
    <xf numFmtId="0" fontId="16" fillId="0" borderId="93" xfId="3" applyFont="1" applyFill="1" applyBorder="1" applyAlignment="1">
      <alignment horizontal="left" vertical="top" wrapText="1"/>
    </xf>
    <xf numFmtId="0" fontId="16" fillId="0" borderId="65" xfId="3" applyFont="1" applyBorder="1" applyAlignment="1">
      <alignment horizontal="left" vertical="top" wrapText="1"/>
    </xf>
    <xf numFmtId="0" fontId="16" fillId="0" borderId="86" xfId="3" applyFont="1" applyBorder="1" applyAlignment="1">
      <alignment horizontal="left" vertical="top" wrapText="1"/>
    </xf>
    <xf numFmtId="0" fontId="11" fillId="0" borderId="66" xfId="3" applyFont="1" applyBorder="1" applyAlignment="1">
      <alignment horizontal="center" vertical="center"/>
    </xf>
    <xf numFmtId="0" fontId="15" fillId="0" borderId="31" xfId="3" applyFont="1" applyBorder="1" applyAlignment="1">
      <alignment horizontal="left" vertical="top" wrapText="1"/>
    </xf>
    <xf numFmtId="0" fontId="15" fillId="0" borderId="0" xfId="3" applyFont="1" applyBorder="1" applyAlignment="1">
      <alignment horizontal="left" vertical="top" wrapText="1"/>
    </xf>
    <xf numFmtId="0" fontId="15" fillId="0" borderId="57" xfId="3" applyFont="1" applyBorder="1" applyAlignment="1">
      <alignment horizontal="left" vertical="top" wrapText="1"/>
    </xf>
    <xf numFmtId="0" fontId="15" fillId="4" borderId="94" xfId="3" applyFont="1" applyFill="1" applyBorder="1" applyAlignment="1">
      <alignment horizontal="center" vertical="center" wrapText="1"/>
    </xf>
    <xf numFmtId="0" fontId="11" fillId="4" borderId="94" xfId="3" applyFont="1" applyFill="1" applyBorder="1" applyAlignment="1">
      <alignment horizontal="center" vertical="center"/>
    </xf>
    <xf numFmtId="0" fontId="11" fillId="0" borderId="65" xfId="3" applyFont="1" applyBorder="1" applyAlignment="1">
      <alignment horizontal="center" vertical="center" wrapText="1"/>
    </xf>
    <xf numFmtId="0" fontId="16" fillId="0" borderId="0" xfId="3" applyFont="1" applyFill="1" applyBorder="1" applyAlignment="1">
      <alignment horizontal="center" wrapText="1"/>
    </xf>
    <xf numFmtId="0" fontId="22" fillId="0" borderId="70" xfId="3" applyFont="1" applyBorder="1" applyAlignment="1">
      <alignment vertical="center" wrapText="1"/>
    </xf>
    <xf numFmtId="0" fontId="15" fillId="4" borderId="0" xfId="18" applyFont="1" applyFill="1" applyBorder="1" applyAlignment="1">
      <alignment horizontal="center" vertical="center" wrapText="1"/>
    </xf>
    <xf numFmtId="0" fontId="33" fillId="0" borderId="93" xfId="11" applyFont="1" applyBorder="1" applyAlignment="1">
      <alignment vertical="center"/>
    </xf>
    <xf numFmtId="0" fontId="33" fillId="0" borderId="0" xfId="11" applyFont="1" applyBorder="1" applyAlignment="1">
      <alignment vertical="center"/>
    </xf>
    <xf numFmtId="0" fontId="33" fillId="0" borderId="16" xfId="11" applyFont="1" applyBorder="1" applyAlignment="1">
      <alignment vertical="center"/>
    </xf>
    <xf numFmtId="0" fontId="33" fillId="0" borderId="53" xfId="11" applyFont="1" applyBorder="1" applyAlignment="1">
      <alignment vertical="center"/>
    </xf>
    <xf numFmtId="0" fontId="16" fillId="0" borderId="67" xfId="18" applyFont="1" applyBorder="1" applyAlignment="1">
      <alignment horizontal="center" wrapText="1"/>
    </xf>
    <xf numFmtId="0" fontId="33" fillId="0" borderId="70" xfId="11" applyFont="1" applyBorder="1" applyAlignment="1">
      <alignment vertical="center"/>
    </xf>
    <xf numFmtId="0" fontId="22" fillId="0" borderId="0" xfId="3" applyFont="1" applyBorder="1" applyAlignment="1">
      <alignment vertical="center" wrapText="1"/>
    </xf>
    <xf numFmtId="0" fontId="11" fillId="0" borderId="0" xfId="3" applyFont="1" applyBorder="1" applyAlignment="1">
      <alignment vertical="center"/>
    </xf>
    <xf numFmtId="0" fontId="15" fillId="0" borderId="86" xfId="3" applyFont="1" applyBorder="1" applyAlignment="1">
      <alignment horizontal="left" vertical="top" wrapText="1"/>
    </xf>
    <xf numFmtId="0" fontId="16" fillId="0" borderId="93" xfId="3" applyFont="1" applyBorder="1" applyAlignment="1">
      <alignment vertical="center" wrapText="1"/>
    </xf>
    <xf numFmtId="0" fontId="16" fillId="0" borderId="0" xfId="22" applyFont="1" applyBorder="1" applyAlignment="1">
      <alignment horizontal="left" vertical="top" wrapText="1"/>
    </xf>
    <xf numFmtId="0" fontId="16" fillId="0" borderId="93" xfId="22" applyFont="1" applyBorder="1" applyAlignment="1">
      <alignment horizontal="left" vertical="top" wrapText="1"/>
    </xf>
    <xf numFmtId="0" fontId="16" fillId="0" borderId="86" xfId="22" applyFont="1" applyBorder="1" applyAlignment="1">
      <alignment horizontal="left" vertical="top" wrapText="1"/>
    </xf>
    <xf numFmtId="0" fontId="16" fillId="0" borderId="70" xfId="22" applyFont="1" applyBorder="1" applyAlignment="1">
      <alignment horizontal="left" vertical="top" wrapText="1"/>
    </xf>
    <xf numFmtId="0" fontId="16" fillId="0" borderId="93" xfId="3" applyFont="1" applyBorder="1" applyAlignment="1">
      <alignment horizontal="center" wrapText="1"/>
    </xf>
    <xf numFmtId="0" fontId="22" fillId="0" borderId="16" xfId="3" applyFont="1" applyBorder="1" applyAlignment="1">
      <alignment vertical="center" wrapText="1"/>
    </xf>
    <xf numFmtId="0" fontId="22" fillId="0" borderId="0" xfId="3" applyFont="1" applyBorder="1" applyAlignment="1">
      <alignment horizontal="center" vertical="center"/>
    </xf>
    <xf numFmtId="0" fontId="22" fillId="0" borderId="53" xfId="3" applyFont="1" applyBorder="1" applyAlignment="1">
      <alignment horizontal="center" vertical="center"/>
    </xf>
    <xf numFmtId="0" fontId="16" fillId="0" borderId="31" xfId="73" applyFont="1" applyBorder="1" applyAlignment="1">
      <alignment horizontal="left" vertical="center" wrapText="1"/>
    </xf>
    <xf numFmtId="0" fontId="16" fillId="0" borderId="0" xfId="73" applyFont="1" applyBorder="1" applyAlignment="1">
      <alignment horizontal="left" vertical="center" wrapText="1"/>
    </xf>
    <xf numFmtId="0" fontId="16" fillId="0" borderId="53" xfId="73" applyFont="1" applyBorder="1" applyAlignment="1">
      <alignment horizontal="left" vertical="center" wrapText="1"/>
    </xf>
    <xf numFmtId="0" fontId="22" fillId="0" borderId="31" xfId="3" applyFont="1" applyBorder="1" applyAlignment="1">
      <alignment horizontal="left" vertical="top" wrapText="1"/>
    </xf>
    <xf numFmtId="0" fontId="16" fillId="0" borderId="0" xfId="73" applyFont="1" applyBorder="1" applyAlignment="1">
      <alignment horizontal="left" wrapText="1"/>
    </xf>
    <xf numFmtId="0" fontId="22" fillId="0" borderId="31" xfId="3" applyFont="1" applyBorder="1" applyAlignment="1">
      <alignment vertical="center" wrapText="1"/>
    </xf>
    <xf numFmtId="0" fontId="16" fillId="0" borderId="94" xfId="22" applyFont="1" applyBorder="1" applyAlignment="1">
      <alignment horizontal="left" vertical="top" wrapText="1"/>
    </xf>
    <xf numFmtId="0" fontId="16" fillId="0" borderId="96" xfId="3" applyFont="1" applyBorder="1" applyAlignment="1">
      <alignment horizontal="left" vertical="top" wrapText="1"/>
    </xf>
    <xf numFmtId="0" fontId="16" fillId="0" borderId="98" xfId="3" applyFont="1" applyBorder="1" applyAlignment="1">
      <alignment horizontal="left" vertical="top" wrapText="1"/>
    </xf>
    <xf numFmtId="0" fontId="16" fillId="0" borderId="53" xfId="22" applyFont="1" applyBorder="1" applyAlignment="1">
      <alignment horizontal="left" vertical="top" wrapText="1"/>
    </xf>
    <xf numFmtId="0" fontId="16" fillId="0" borderId="64" xfId="3" applyFont="1" applyBorder="1" applyAlignment="1">
      <alignment horizontal="left" vertical="top" wrapText="1"/>
    </xf>
    <xf numFmtId="0" fontId="22" fillId="0" borderId="0" xfId="11" applyFont="1" applyBorder="1" applyAlignment="1">
      <alignment vertical="center" wrapText="1"/>
    </xf>
    <xf numFmtId="0" fontId="16" fillId="0" borderId="53" xfId="3" applyFont="1" applyFill="1" applyBorder="1" applyAlignment="1">
      <alignment horizontal="center" wrapText="1"/>
    </xf>
    <xf numFmtId="0" fontId="16" fillId="0" borderId="0" xfId="11" applyFont="1" applyBorder="1" applyAlignment="1">
      <alignment horizontal="left" vertical="top" wrapText="1"/>
    </xf>
    <xf numFmtId="0" fontId="21" fillId="0" borderId="0" xfId="11" applyFont="1" applyBorder="1" applyAlignment="1">
      <alignment horizontal="center" vertical="center"/>
    </xf>
    <xf numFmtId="0" fontId="21" fillId="0" borderId="53" xfId="11" applyFont="1" applyBorder="1" applyAlignment="1">
      <alignment horizontal="center" vertical="center"/>
    </xf>
    <xf numFmtId="0" fontId="16" fillId="0" borderId="93" xfId="11" applyFont="1" applyBorder="1" applyAlignment="1">
      <alignment horizontal="left" vertical="top" wrapText="1"/>
    </xf>
    <xf numFmtId="0" fontId="21" fillId="0" borderId="86" xfId="11" applyFont="1" applyBorder="1" applyAlignment="1">
      <alignment horizontal="center" vertical="center"/>
    </xf>
    <xf numFmtId="0" fontId="16" fillId="0" borderId="28" xfId="3" applyFont="1" applyBorder="1" applyAlignment="1">
      <alignment vertical="top" wrapText="1"/>
    </xf>
    <xf numFmtId="0" fontId="16" fillId="0" borderId="28" xfId="3" applyFont="1" applyBorder="1" applyAlignment="1">
      <alignment horizontal="left" wrapText="1"/>
    </xf>
    <xf numFmtId="0" fontId="22" fillId="0" borderId="93" xfId="11" applyFont="1" applyBorder="1" applyAlignment="1">
      <alignment horizontal="left" vertical="top" wrapText="1"/>
    </xf>
    <xf numFmtId="0" fontId="15" fillId="4" borderId="65" xfId="11" applyFont="1" applyFill="1" applyBorder="1" applyAlignment="1">
      <alignment horizontal="left" vertical="center" wrapText="1"/>
    </xf>
    <xf numFmtId="0" fontId="21" fillId="4" borderId="65" xfId="11" applyFont="1" applyFill="1" applyBorder="1" applyAlignment="1">
      <alignment horizontal="left" vertical="center"/>
    </xf>
    <xf numFmtId="0" fontId="21" fillId="0" borderId="65" xfId="11" applyFont="1" applyBorder="1" applyAlignment="1">
      <alignment horizontal="center" vertical="center"/>
    </xf>
    <xf numFmtId="0" fontId="16" fillId="0" borderId="28" xfId="11" applyFont="1" applyBorder="1" applyAlignment="1">
      <alignment horizontal="left" vertical="top" wrapText="1"/>
    </xf>
    <xf numFmtId="0" fontId="21" fillId="0" borderId="94" xfId="11" applyFont="1" applyBorder="1" applyAlignment="1">
      <alignment horizontal="center" vertical="center"/>
    </xf>
    <xf numFmtId="0" fontId="15" fillId="4" borderId="86" xfId="11" applyFont="1" applyFill="1" applyBorder="1" applyAlignment="1">
      <alignment horizontal="center" vertical="center" wrapText="1"/>
    </xf>
    <xf numFmtId="0" fontId="16" fillId="0" borderId="93" xfId="11" applyFont="1" applyBorder="1" applyAlignment="1">
      <alignment horizontal="left" wrapText="1"/>
    </xf>
    <xf numFmtId="0" fontId="16" fillId="0" borderId="86" xfId="11" applyFont="1" applyBorder="1" applyAlignment="1">
      <alignment horizontal="left" wrapText="1"/>
    </xf>
    <xf numFmtId="0" fontId="16" fillId="0" borderId="99" xfId="3" applyFont="1" applyFill="1" applyBorder="1" applyAlignment="1">
      <alignment horizontal="center" wrapText="1"/>
    </xf>
    <xf numFmtId="0" fontId="16" fillId="0" borderId="31" xfId="11" applyFont="1" applyBorder="1" applyAlignment="1">
      <alignment horizontal="left" vertical="top" wrapText="1"/>
    </xf>
    <xf numFmtId="0" fontId="21" fillId="0" borderId="57" xfId="11" applyFont="1" applyBorder="1" applyAlignment="1">
      <alignment horizontal="center" vertical="center"/>
    </xf>
    <xf numFmtId="0" fontId="22" fillId="0" borderId="95" xfId="11" applyFont="1" applyBorder="1" applyAlignment="1">
      <alignment horizontal="left" vertical="center" wrapText="1"/>
    </xf>
    <xf numFmtId="0" fontId="15" fillId="4" borderId="0" xfId="11" applyFont="1" applyFill="1" applyBorder="1" applyAlignment="1">
      <alignment horizontal="center" vertical="center" wrapText="1"/>
    </xf>
    <xf numFmtId="0" fontId="16" fillId="0" borderId="0" xfId="11" applyFont="1" applyBorder="1" applyAlignment="1">
      <alignment horizontal="left" wrapText="1"/>
    </xf>
    <xf numFmtId="0" fontId="16" fillId="0" borderId="57" xfId="11" applyFont="1" applyBorder="1" applyAlignment="1">
      <alignment horizontal="left" wrapText="1"/>
    </xf>
    <xf numFmtId="0" fontId="15" fillId="4" borderId="57" xfId="11" applyFont="1" applyFill="1" applyBorder="1" applyAlignment="1">
      <alignment horizontal="center" vertical="center" wrapText="1"/>
    </xf>
    <xf numFmtId="0" fontId="21" fillId="0" borderId="57" xfId="11" applyFont="1" applyBorder="1" applyAlignment="1">
      <alignment vertical="center"/>
    </xf>
    <xf numFmtId="0" fontId="16" fillId="0" borderId="101" xfId="3" applyFont="1" applyFill="1" applyBorder="1" applyAlignment="1">
      <alignment horizontal="center" wrapText="1"/>
    </xf>
    <xf numFmtId="0" fontId="37" fillId="4" borderId="57"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33" fillId="0" borderId="0" xfId="3" applyFont="1" applyFill="1" applyBorder="1" applyAlignment="1">
      <alignment vertical="center" wrapText="1"/>
    </xf>
    <xf numFmtId="0" fontId="33" fillId="0" borderId="0" xfId="3" applyFont="1" applyFill="1" applyBorder="1" applyAlignment="1">
      <alignment horizontal="left" vertical="top" wrapText="1"/>
    </xf>
    <xf numFmtId="0" fontId="37" fillId="4" borderId="0" xfId="3" applyFont="1" applyFill="1" applyBorder="1" applyAlignment="1">
      <alignment horizontal="center" vertical="center" wrapText="1"/>
    </xf>
    <xf numFmtId="0" fontId="33" fillId="0" borderId="93" xfId="3" applyFont="1" applyFill="1" applyBorder="1" applyAlignment="1">
      <alignment horizontal="left" vertical="top" wrapText="1"/>
    </xf>
    <xf numFmtId="0" fontId="16" fillId="0" borderId="70" xfId="3" applyFont="1" applyBorder="1" applyAlignment="1">
      <alignment horizontal="center" vertical="top" wrapText="1"/>
    </xf>
    <xf numFmtId="0" fontId="16" fillId="0" borderId="0" xfId="3" applyFont="1" applyBorder="1" applyAlignment="1">
      <alignment horizontal="center" vertical="top" wrapText="1"/>
    </xf>
    <xf numFmtId="0" fontId="16" fillId="0" borderId="57" xfId="3" applyFont="1" applyBorder="1" applyAlignment="1">
      <alignment horizontal="center" vertical="top" wrapText="1"/>
    </xf>
    <xf numFmtId="0" fontId="16" fillId="0" borderId="70" xfId="3" applyFont="1" applyBorder="1" applyAlignment="1">
      <alignment horizontal="left" vertical="top" wrapText="1"/>
    </xf>
    <xf numFmtId="0" fontId="11" fillId="0" borderId="57" xfId="3" applyFont="1" applyBorder="1" applyAlignment="1">
      <alignment horizontal="center" vertical="center"/>
    </xf>
    <xf numFmtId="0" fontId="15" fillId="4" borderId="57" xfId="3" applyFont="1" applyFill="1" applyBorder="1" applyAlignment="1">
      <alignment horizontal="center" vertical="center" wrapText="1"/>
    </xf>
    <xf numFmtId="0" fontId="16" fillId="0" borderId="95" xfId="3" applyFont="1" applyFill="1" applyBorder="1" applyAlignment="1">
      <alignment horizontal="left" vertical="top" wrapText="1"/>
    </xf>
    <xf numFmtId="0" fontId="11" fillId="0" borderId="57" xfId="3" applyFont="1" applyFill="1" applyBorder="1" applyAlignment="1">
      <alignment horizontal="center" vertical="center"/>
    </xf>
    <xf numFmtId="0" fontId="16" fillId="0" borderId="96" xfId="22" applyFont="1" applyBorder="1" applyAlignment="1">
      <alignment horizontal="left" vertical="top" wrapText="1"/>
    </xf>
    <xf numFmtId="0" fontId="16" fillId="0" borderId="95" xfId="22" applyFont="1" applyBorder="1" applyAlignment="1">
      <alignment horizontal="left" vertical="top" wrapText="1"/>
    </xf>
    <xf numFmtId="0" fontId="22" fillId="0" borderId="93" xfId="3" applyFont="1" applyBorder="1" applyAlignment="1">
      <alignment vertical="center" wrapText="1"/>
    </xf>
    <xf numFmtId="0" fontId="22" fillId="0" borderId="95" xfId="3" applyFont="1" applyBorder="1" applyAlignment="1">
      <alignment vertical="center" wrapText="1"/>
    </xf>
    <xf numFmtId="0" fontId="16" fillId="0" borderId="53" xfId="3" applyFont="1" applyBorder="1" applyAlignment="1">
      <alignment horizontal="center" wrapText="1"/>
    </xf>
    <xf numFmtId="0" fontId="22" fillId="0" borderId="65" xfId="3" applyFont="1" applyBorder="1" applyAlignment="1">
      <alignment horizontal="center" vertical="center"/>
    </xf>
    <xf numFmtId="0" fontId="15" fillId="4" borderId="65" xfId="3" applyFont="1" applyFill="1" applyBorder="1" applyAlignment="1">
      <alignment horizontal="center" vertical="center"/>
    </xf>
    <xf numFmtId="0" fontId="11" fillId="0" borderId="28" xfId="3" applyFont="1" applyBorder="1" applyAlignment="1">
      <alignment vertical="center"/>
    </xf>
    <xf numFmtId="0" fontId="11" fillId="0" borderId="65" xfId="3" applyFont="1" applyBorder="1" applyAlignment="1">
      <alignment vertical="center"/>
    </xf>
    <xf numFmtId="0" fontId="11" fillId="0" borderId="103" xfId="3" applyFont="1" applyBorder="1" applyAlignment="1">
      <alignment horizontal="center" vertical="center"/>
    </xf>
    <xf numFmtId="0" fontId="16" fillId="0" borderId="23" xfId="3" applyFont="1" applyBorder="1" applyAlignment="1">
      <alignment horizontal="center" wrapText="1"/>
    </xf>
    <xf numFmtId="0" fontId="16" fillId="0" borderId="104" xfId="3" applyFont="1" applyBorder="1" applyAlignment="1">
      <alignment horizontal="center" wrapText="1"/>
    </xf>
    <xf numFmtId="0" fontId="16" fillId="0" borderId="130" xfId="3" applyFont="1" applyBorder="1" applyAlignment="1">
      <alignment horizontal="center" wrapText="1"/>
    </xf>
    <xf numFmtId="0" fontId="16" fillId="0" borderId="0" xfId="3" applyFont="1" applyBorder="1" applyAlignment="1">
      <alignment horizontal="center" wrapText="1"/>
    </xf>
    <xf numFmtId="0" fontId="16" fillId="0" borderId="33" xfId="3" applyFont="1" applyBorder="1" applyAlignment="1">
      <alignment horizontal="center" wrapText="1"/>
    </xf>
    <xf numFmtId="0" fontId="16" fillId="0" borderId="102" xfId="3" applyFont="1" applyBorder="1" applyAlignment="1">
      <alignment horizontal="center" wrapText="1"/>
    </xf>
    <xf numFmtId="0" fontId="22" fillId="0" borderId="33" xfId="3" applyFont="1" applyBorder="1" applyAlignment="1">
      <alignment horizontal="center" vertical="center"/>
    </xf>
    <xf numFmtId="0" fontId="16" fillId="0" borderId="51" xfId="3" applyFont="1" applyBorder="1" applyAlignment="1">
      <alignment horizontal="center" wrapText="1"/>
    </xf>
    <xf numFmtId="0" fontId="16" fillId="0" borderId="28" xfId="3" applyFont="1" applyFill="1" applyBorder="1" applyAlignment="1">
      <alignment horizontal="left" vertical="top" wrapText="1"/>
    </xf>
    <xf numFmtId="0" fontId="15" fillId="4" borderId="4" xfId="3" applyFont="1" applyFill="1" applyBorder="1" applyAlignment="1">
      <alignment horizontal="center" vertical="center"/>
    </xf>
    <xf numFmtId="0" fontId="11" fillId="0" borderId="16" xfId="3" applyFont="1" applyBorder="1" applyAlignment="1">
      <alignment horizontal="center" vertical="center" wrapText="1"/>
    </xf>
    <xf numFmtId="0" fontId="16" fillId="0" borderId="16" xfId="3" applyFont="1" applyBorder="1" applyAlignment="1">
      <alignment horizontal="center" wrapText="1"/>
    </xf>
    <xf numFmtId="0" fontId="33" fillId="0" borderId="28" xfId="0" applyFont="1" applyBorder="1" applyAlignment="1">
      <alignment horizontal="left" vertical="top" wrapText="1"/>
    </xf>
    <xf numFmtId="0" fontId="15" fillId="4" borderId="106" xfId="3" applyFont="1" applyFill="1" applyBorder="1" applyAlignment="1">
      <alignment horizontal="center" vertical="center" wrapText="1"/>
    </xf>
    <xf numFmtId="0" fontId="15" fillId="4" borderId="132" xfId="3" applyFont="1" applyFill="1" applyBorder="1" applyAlignment="1">
      <alignment horizontal="center" vertical="center" wrapText="1"/>
    </xf>
    <xf numFmtId="0" fontId="16" fillId="0" borderId="0" xfId="0" applyFont="1" applyBorder="1" applyAlignment="1">
      <alignment horizontal="left" vertical="center" wrapText="1"/>
    </xf>
    <xf numFmtId="0" fontId="16" fillId="0" borderId="57" xfId="0" applyFont="1" applyBorder="1" applyAlignment="1">
      <alignment horizontal="left" vertical="center" wrapText="1"/>
    </xf>
    <xf numFmtId="0" fontId="70" fillId="7" borderId="57" xfId="13" applyFont="1" applyFill="1" applyBorder="1" applyAlignment="1">
      <alignment horizontal="center" vertical="center" wrapText="1"/>
    </xf>
    <xf numFmtId="0" fontId="37" fillId="7" borderId="57" xfId="0" applyFont="1" applyFill="1" applyBorder="1" applyAlignment="1">
      <alignment horizontal="center" wrapText="1"/>
    </xf>
    <xf numFmtId="0" fontId="33" fillId="0" borderId="93" xfId="0" applyFont="1" applyBorder="1" applyAlignment="1">
      <alignment horizontal="center"/>
    </xf>
    <xf numFmtId="0" fontId="33" fillId="0" borderId="0" xfId="0" applyFont="1" applyBorder="1" applyAlignment="1">
      <alignment horizontal="left" vertical="center"/>
    </xf>
    <xf numFmtId="0" fontId="33" fillId="0" borderId="53" xfId="0" applyFont="1" applyBorder="1" applyAlignment="1">
      <alignment horizontal="left" vertical="center"/>
    </xf>
    <xf numFmtId="0" fontId="33" fillId="0" borderId="0" xfId="0" applyFont="1" applyBorder="1" applyAlignment="1">
      <alignment horizontal="left" vertical="center" wrapText="1"/>
    </xf>
    <xf numFmtId="0" fontId="33" fillId="0" borderId="16" xfId="0" applyFont="1" applyBorder="1" applyAlignment="1">
      <alignment horizontal="left" vertical="center"/>
    </xf>
    <xf numFmtId="0" fontId="33" fillId="0" borderId="57" xfId="0" applyFont="1" applyBorder="1" applyAlignment="1">
      <alignment horizontal="left" vertical="center"/>
    </xf>
    <xf numFmtId="0" fontId="33" fillId="0" borderId="16" xfId="0" applyFont="1" applyBorder="1" applyAlignment="1">
      <alignment horizontal="left" vertical="center" wrapText="1"/>
    </xf>
    <xf numFmtId="0" fontId="33" fillId="0" borderId="57" xfId="0" applyFont="1" applyBorder="1" applyAlignment="1">
      <alignment horizontal="left" vertical="center" wrapText="1"/>
    </xf>
    <xf numFmtId="0" fontId="33" fillId="0" borderId="53" xfId="0" applyFont="1" applyBorder="1" applyAlignment="1">
      <alignment horizontal="left" vertical="center" wrapText="1"/>
    </xf>
    <xf numFmtId="0" fontId="21" fillId="0" borderId="53" xfId="0" applyFont="1" applyBorder="1" applyAlignment="1">
      <alignment horizontal="center" vertical="center"/>
    </xf>
    <xf numFmtId="0" fontId="16" fillId="0" borderId="65" xfId="0" applyFont="1" applyBorder="1" applyAlignment="1">
      <alignment horizontal="left" vertical="top" wrapText="1"/>
    </xf>
    <xf numFmtId="0" fontId="16" fillId="0" borderId="16" xfId="3" applyFont="1" applyFill="1" applyBorder="1" applyAlignment="1">
      <alignment horizontal="left" vertical="top" wrapText="1"/>
    </xf>
    <xf numFmtId="0" fontId="16" fillId="0" borderId="28" xfId="0" applyFont="1" applyBorder="1" applyAlignment="1">
      <alignment horizontal="left" vertical="top" wrapText="1"/>
    </xf>
    <xf numFmtId="0" fontId="15" fillId="4" borderId="65" xfId="0" applyFont="1" applyFill="1" applyBorder="1" applyAlignment="1">
      <alignment horizontal="center" vertical="center" wrapText="1"/>
    </xf>
    <xf numFmtId="0" fontId="16" fillId="0" borderId="28" xfId="0" applyFont="1" applyBorder="1" applyAlignment="1">
      <alignment horizontal="center" wrapText="1"/>
    </xf>
    <xf numFmtId="0" fontId="16" fillId="0" borderId="0" xfId="0" applyFont="1" applyBorder="1" applyAlignment="1">
      <alignment horizontal="center" wrapText="1"/>
    </xf>
    <xf numFmtId="0" fontId="16" fillId="0" borderId="65" xfId="0" applyFont="1" applyBorder="1" applyAlignment="1">
      <alignment horizontal="center" wrapText="1"/>
    </xf>
    <xf numFmtId="0" fontId="16" fillId="0" borderId="67" xfId="0" applyFont="1" applyBorder="1" applyAlignment="1">
      <alignment horizontal="center" wrapText="1"/>
    </xf>
    <xf numFmtId="0" fontId="21" fillId="0" borderId="67" xfId="0" applyFont="1" applyBorder="1" applyAlignment="1">
      <alignment horizontal="center" vertical="center"/>
    </xf>
    <xf numFmtId="0" fontId="21" fillId="0" borderId="103" xfId="0" applyFont="1" applyBorder="1" applyAlignment="1">
      <alignment horizontal="center" vertical="center"/>
    </xf>
    <xf numFmtId="0" fontId="16" fillId="0" borderId="33" xfId="0" applyFont="1" applyBorder="1" applyAlignment="1">
      <alignment horizontal="left" wrapText="1"/>
    </xf>
    <xf numFmtId="0" fontId="16" fillId="0" borderId="107" xfId="0" applyFont="1" applyBorder="1" applyAlignment="1">
      <alignment horizontal="left" wrapText="1"/>
    </xf>
    <xf numFmtId="0" fontId="16" fillId="0" borderId="107" xfId="3" applyFont="1" applyBorder="1" applyAlignment="1">
      <alignment horizontal="center" wrapText="1"/>
    </xf>
    <xf numFmtId="0" fontId="16" fillId="0" borderId="64" xfId="3" applyFont="1" applyFill="1" applyBorder="1" applyAlignment="1">
      <alignment horizontal="left" vertical="top" wrapText="1"/>
    </xf>
    <xf numFmtId="0" fontId="16" fillId="0" borderId="109" xfId="3" applyFont="1" applyBorder="1" applyAlignment="1">
      <alignment horizontal="center" wrapText="1"/>
    </xf>
    <xf numFmtId="0" fontId="16" fillId="0" borderId="103" xfId="3" applyFont="1" applyBorder="1" applyAlignment="1">
      <alignment horizontal="center" wrapText="1"/>
    </xf>
    <xf numFmtId="0" fontId="11" fillId="0" borderId="33" xfId="3" applyFont="1" applyBorder="1" applyAlignment="1">
      <alignment horizontal="center" vertical="center"/>
    </xf>
    <xf numFmtId="0" fontId="51" fillId="7" borderId="65" xfId="0" applyFont="1" applyFill="1" applyBorder="1" applyAlignment="1">
      <alignment horizontal="center"/>
    </xf>
    <xf numFmtId="0" fontId="11" fillId="0" borderId="64" xfId="3" applyFont="1" applyBorder="1" applyAlignment="1">
      <alignment horizontal="center" vertical="center"/>
    </xf>
    <xf numFmtId="0" fontId="56" fillId="7" borderId="0" xfId="0" applyFont="1" applyFill="1" applyAlignment="1">
      <alignment horizontal="center"/>
    </xf>
    <xf numFmtId="0" fontId="22" fillId="0" borderId="33" xfId="3" applyFont="1" applyBorder="1" applyAlignment="1">
      <alignment horizontal="center" wrapText="1"/>
    </xf>
    <xf numFmtId="0" fontId="22" fillId="0" borderId="64" xfId="3" applyFont="1" applyFill="1" applyBorder="1" applyAlignment="1">
      <alignment horizontal="left" vertical="top" wrapText="1"/>
    </xf>
    <xf numFmtId="0" fontId="22" fillId="0" borderId="51" xfId="3" applyFont="1" applyBorder="1" applyAlignment="1">
      <alignment horizontal="center" wrapText="1"/>
    </xf>
    <xf numFmtId="0" fontId="52" fillId="7" borderId="0" xfId="0" applyFont="1" applyFill="1" applyAlignment="1">
      <alignment horizontal="center"/>
    </xf>
    <xf numFmtId="0" fontId="22" fillId="0" borderId="0" xfId="3" applyFont="1" applyBorder="1" applyAlignment="1">
      <alignment horizontal="center" wrapText="1"/>
    </xf>
    <xf numFmtId="0" fontId="33" fillId="0" borderId="0" xfId="0" applyFont="1" applyAlignment="1">
      <alignment horizontal="center"/>
    </xf>
    <xf numFmtId="0" fontId="37" fillId="7" borderId="57" xfId="0" applyFont="1" applyFill="1" applyBorder="1" applyAlignment="1">
      <alignment horizontal="center"/>
    </xf>
    <xf numFmtId="0" fontId="33" fillId="0" borderId="0" xfId="0" applyFont="1" applyFill="1" applyBorder="1" applyAlignment="1">
      <alignment horizontal="center" vertical="center"/>
    </xf>
    <xf numFmtId="0" fontId="33" fillId="0" borderId="112" xfId="0" applyFont="1" applyFill="1" applyBorder="1" applyAlignment="1">
      <alignment horizontal="center" vertical="center"/>
    </xf>
    <xf numFmtId="0" fontId="33" fillId="0" borderId="70" xfId="0" applyFont="1" applyFill="1" applyBorder="1" applyAlignment="1">
      <alignment horizontal="center" vertical="center"/>
    </xf>
    <xf numFmtId="0" fontId="33" fillId="0" borderId="75" xfId="0" applyFont="1" applyFill="1" applyBorder="1" applyAlignment="1">
      <alignment horizontal="center" vertical="center"/>
    </xf>
    <xf numFmtId="0" fontId="37" fillId="7" borderId="0" xfId="0" applyFont="1" applyFill="1" applyAlignment="1">
      <alignment horizontal="center"/>
    </xf>
    <xf numFmtId="168" fontId="16" fillId="0" borderId="53" xfId="3" applyNumberFormat="1" applyFont="1" applyBorder="1" applyAlignment="1">
      <alignment horizontal="center" vertical="top"/>
    </xf>
    <xf numFmtId="0" fontId="33" fillId="0" borderId="16" xfId="0" applyFont="1" applyBorder="1" applyAlignment="1">
      <alignment horizontal="left" wrapText="1"/>
    </xf>
    <xf numFmtId="0" fontId="0" fillId="0" borderId="16" xfId="0" applyBorder="1" applyAlignment="1">
      <alignment horizontal="left" wrapText="1"/>
    </xf>
    <xf numFmtId="0" fontId="11" fillId="0" borderId="132" xfId="3" applyFont="1" applyBorder="1" applyAlignment="1">
      <alignment horizontal="center" vertical="center"/>
    </xf>
    <xf numFmtId="0" fontId="11" fillId="0" borderId="126" xfId="3" applyFont="1" applyBorder="1" applyAlignment="1">
      <alignment horizontal="center" vertical="center" wrapText="1"/>
    </xf>
    <xf numFmtId="0" fontId="11" fillId="0" borderId="127" xfId="3" applyFont="1" applyBorder="1" applyAlignment="1">
      <alignment horizontal="center" vertical="center"/>
    </xf>
    <xf numFmtId="0" fontId="16" fillId="0" borderId="129" xfId="3" applyFont="1" applyBorder="1" applyAlignment="1">
      <alignment horizontal="center" wrapText="1"/>
    </xf>
    <xf numFmtId="0" fontId="11" fillId="0" borderId="129" xfId="3" applyFont="1" applyBorder="1" applyAlignment="1">
      <alignment horizontal="center" vertical="center"/>
    </xf>
    <xf numFmtId="0" fontId="15" fillId="4" borderId="65" xfId="3" applyFont="1" applyFill="1" applyBorder="1" applyAlignment="1">
      <alignment horizontal="left" vertical="center"/>
    </xf>
    <xf numFmtId="0" fontId="0" fillId="0" borderId="65" xfId="0" applyBorder="1" applyAlignment="1">
      <alignment horizontal="center" vertical="center"/>
    </xf>
    <xf numFmtId="0" fontId="11" fillId="0" borderId="0" xfId="3" applyFont="1" applyAlignment="1">
      <alignment horizontal="center" vertical="top" wrapText="1"/>
    </xf>
    <xf numFmtId="0" fontId="0" fillId="0" borderId="65" xfId="0" applyBorder="1" applyAlignment="1">
      <alignment vertical="center"/>
    </xf>
    <xf numFmtId="0" fontId="16" fillId="0" borderId="16" xfId="29" applyFont="1" applyBorder="1" applyAlignment="1">
      <alignment horizontal="left" vertical="top" wrapText="1"/>
    </xf>
    <xf numFmtId="0" fontId="16" fillId="0" borderId="0" xfId="29" applyFont="1" applyBorder="1" applyAlignment="1">
      <alignment horizontal="left" vertical="top" wrapText="1"/>
    </xf>
    <xf numFmtId="0" fontId="16" fillId="0" borderId="57" xfId="29" applyFont="1" applyBorder="1" applyAlignment="1">
      <alignment horizontal="left" vertical="top" wrapText="1"/>
    </xf>
    <xf numFmtId="0" fontId="33" fillId="0" borderId="128" xfId="0" applyFont="1" applyBorder="1" applyAlignment="1">
      <alignment horizontal="left" wrapText="1"/>
    </xf>
    <xf numFmtId="0" fontId="16" fillId="0" borderId="132" xfId="29" applyFont="1" applyBorder="1" applyAlignment="1">
      <alignment horizontal="left" vertical="top" wrapText="1"/>
    </xf>
    <xf numFmtId="0" fontId="15" fillId="7" borderId="57" xfId="29" applyFont="1" applyFill="1" applyBorder="1" applyAlignment="1">
      <alignment horizontal="center" wrapText="1"/>
    </xf>
    <xf numFmtId="0" fontId="16" fillId="0" borderId="128" xfId="29" applyFont="1" applyBorder="1" applyAlignment="1">
      <alignment horizontal="left" vertical="top" wrapText="1"/>
    </xf>
    <xf numFmtId="0" fontId="16" fillId="0" borderId="127" xfId="3" applyFont="1" applyBorder="1" applyAlignment="1">
      <alignment horizontal="left" vertical="top" wrapText="1"/>
    </xf>
    <xf numFmtId="0" fontId="33" fillId="0" borderId="61" xfId="0" applyFont="1" applyFill="1" applyBorder="1" applyAlignment="1">
      <alignment horizontal="center"/>
    </xf>
    <xf numFmtId="0" fontId="33" fillId="0" borderId="62" xfId="0" applyFont="1" applyFill="1" applyBorder="1" applyAlignment="1">
      <alignment horizontal="center"/>
    </xf>
    <xf numFmtId="0" fontId="33" fillId="0" borderId="148" xfId="0" applyFont="1" applyBorder="1" applyAlignment="1">
      <alignment horizontal="center"/>
    </xf>
    <xf numFmtId="0" fontId="33" fillId="0" borderId="143" xfId="0" applyFont="1" applyBorder="1" applyAlignment="1">
      <alignment horizontal="center"/>
    </xf>
    <xf numFmtId="0" fontId="33" fillId="0" borderId="53" xfId="0" applyFont="1" applyBorder="1" applyAlignment="1">
      <alignment horizontal="center"/>
    </xf>
    <xf numFmtId="0" fontId="22" fillId="0" borderId="0" xfId="74" applyFont="1" applyFill="1" applyBorder="1" applyAlignment="1">
      <alignment horizontal="left" vertical="center"/>
    </xf>
    <xf numFmtId="0" fontId="33" fillId="0" borderId="57" xfId="0" applyFont="1" applyFill="1" applyBorder="1" applyAlignment="1">
      <alignment horizontal="center"/>
    </xf>
    <xf numFmtId="0" fontId="16" fillId="0" borderId="132" xfId="3" applyFont="1" applyBorder="1" applyAlignment="1">
      <alignment horizontal="left" vertical="top" wrapText="1"/>
    </xf>
    <xf numFmtId="0" fontId="16" fillId="0" borderId="57" xfId="0" applyFont="1" applyBorder="1" applyAlignment="1">
      <alignment horizontal="left" vertical="top" wrapText="1"/>
    </xf>
    <xf numFmtId="0" fontId="0" fillId="0" borderId="128" xfId="0" applyBorder="1" applyAlignment="1">
      <alignment horizontal="left" wrapText="1"/>
    </xf>
    <xf numFmtId="0" fontId="0" fillId="0" borderId="128" xfId="0" applyBorder="1" applyAlignment="1">
      <alignment horizontal="left"/>
    </xf>
    <xf numFmtId="0" fontId="16" fillId="0" borderId="127" xfId="3" applyFont="1" applyFill="1" applyBorder="1" applyAlignment="1">
      <alignment horizontal="left" vertical="top" wrapText="1"/>
    </xf>
    <xf numFmtId="0" fontId="11" fillId="0" borderId="132" xfId="3" applyFont="1" applyFill="1" applyBorder="1" applyAlignment="1">
      <alignment horizontal="center" vertical="center"/>
    </xf>
    <xf numFmtId="0" fontId="16" fillId="0" borderId="16" xfId="3" applyFont="1" applyBorder="1" applyAlignment="1">
      <alignment horizontal="left" vertical="top"/>
    </xf>
    <xf numFmtId="0" fontId="16" fillId="0" borderId="0" xfId="3" applyFont="1" applyBorder="1" applyAlignment="1">
      <alignment horizontal="left" vertical="top"/>
    </xf>
    <xf numFmtId="0" fontId="16" fillId="0" borderId="132" xfId="3" applyFont="1" applyBorder="1" applyAlignment="1">
      <alignment horizontal="left" vertical="top"/>
    </xf>
    <xf numFmtId="0" fontId="16" fillId="0" borderId="57" xfId="3" applyFont="1" applyBorder="1" applyAlignment="1">
      <alignment horizontal="left" vertical="top"/>
    </xf>
    <xf numFmtId="0" fontId="16" fillId="0" borderId="135" xfId="3" applyFont="1" applyBorder="1" applyAlignment="1">
      <alignment horizontal="center"/>
    </xf>
    <xf numFmtId="0" fontId="16" fillId="0" borderId="130" xfId="3" applyFont="1" applyBorder="1" applyAlignment="1">
      <alignment horizontal="center"/>
    </xf>
    <xf numFmtId="0" fontId="16" fillId="4" borderId="0" xfId="3" applyFont="1" applyFill="1" applyBorder="1" applyAlignment="1">
      <alignment horizontal="left" vertical="center"/>
    </xf>
    <xf numFmtId="0" fontId="20" fillId="2" borderId="151" xfId="0" applyNumberFormat="1" applyFont="1" applyFill="1" applyBorder="1" applyAlignment="1" applyProtection="1">
      <alignment horizontal="left" wrapText="1"/>
    </xf>
    <xf numFmtId="0" fontId="16" fillId="2" borderId="0" xfId="0" applyNumberFormat="1" applyFont="1" applyFill="1" applyBorder="1" applyAlignment="1" applyProtection="1">
      <alignment horizontal="left" vertical="top" wrapText="1"/>
    </xf>
    <xf numFmtId="0" fontId="16" fillId="2" borderId="0" xfId="0" applyNumberFormat="1" applyFont="1" applyFill="1" applyBorder="1" applyAlignment="1" applyProtection="1">
      <alignment horizontal="left" wrapText="1"/>
    </xf>
    <xf numFmtId="0" fontId="15" fillId="4" borderId="0" xfId="3" applyFont="1" applyFill="1" applyBorder="1" applyAlignment="1">
      <alignment horizontal="center" vertical="center"/>
    </xf>
    <xf numFmtId="0" fontId="16" fillId="0" borderId="149" xfId="0" applyNumberFormat="1" applyFont="1" applyFill="1" applyBorder="1" applyAlignment="1" applyProtection="1">
      <alignment horizontal="center" wrapText="1"/>
    </xf>
    <xf numFmtId="0" fontId="16" fillId="0" borderId="150" xfId="0" applyNumberFormat="1" applyFont="1" applyFill="1" applyBorder="1" applyAlignment="1" applyProtection="1">
      <alignment horizontal="center" wrapText="1"/>
    </xf>
    <xf numFmtId="0" fontId="16" fillId="2" borderId="149" xfId="0" applyNumberFormat="1" applyFont="1" applyFill="1" applyBorder="1" applyAlignment="1" applyProtection="1">
      <alignment horizontal="center" wrapText="1"/>
    </xf>
    <xf numFmtId="0" fontId="16" fillId="2" borderId="150" xfId="0" applyNumberFormat="1" applyFont="1" applyFill="1" applyBorder="1" applyAlignment="1" applyProtection="1">
      <alignment horizontal="center" wrapText="1"/>
    </xf>
    <xf numFmtId="0" fontId="22" fillId="0" borderId="28" xfId="3" applyFont="1" applyBorder="1" applyAlignment="1">
      <alignment vertical="top"/>
    </xf>
    <xf numFmtId="0" fontId="22" fillId="0" borderId="53" xfId="3" applyFont="1" applyBorder="1" applyAlignment="1">
      <alignment vertical="top"/>
    </xf>
    <xf numFmtId="0" fontId="22" fillId="0" borderId="16" xfId="3" applyFont="1" applyBorder="1" applyAlignment="1">
      <alignment vertical="top"/>
    </xf>
    <xf numFmtId="0" fontId="22" fillId="0" borderId="0" xfId="3" applyFont="1" applyAlignment="1">
      <alignment vertical="top"/>
    </xf>
    <xf numFmtId="0" fontId="22" fillId="0" borderId="65" xfId="3" applyFont="1" applyBorder="1" applyAlignment="1">
      <alignment vertical="top"/>
    </xf>
    <xf numFmtId="0" fontId="0" fillId="0" borderId="28" xfId="0" applyBorder="1" applyAlignment="1">
      <alignment wrapText="1"/>
    </xf>
    <xf numFmtId="0" fontId="22" fillId="0" borderId="28" xfId="3" applyFont="1" applyFill="1" applyBorder="1" applyAlignment="1">
      <alignment vertical="top" wrapText="1"/>
    </xf>
    <xf numFmtId="0" fontId="22" fillId="0" borderId="0" xfId="3" applyFont="1" applyFill="1" applyBorder="1" applyAlignment="1">
      <alignment vertical="top" wrapText="1"/>
    </xf>
    <xf numFmtId="0" fontId="22" fillId="0" borderId="53" xfId="3" applyFont="1" applyFill="1" applyBorder="1" applyAlignment="1">
      <alignment vertical="top" wrapText="1"/>
    </xf>
    <xf numFmtId="0" fontId="22" fillId="0" borderId="16" xfId="3" applyFont="1" applyBorder="1" applyAlignment="1">
      <alignment vertical="top" wrapText="1"/>
    </xf>
    <xf numFmtId="0" fontId="22" fillId="0" borderId="0" xfId="3" applyFont="1" applyBorder="1" applyAlignment="1">
      <alignment vertical="top" wrapText="1"/>
    </xf>
    <xf numFmtId="0" fontId="22" fillId="0" borderId="53" xfId="3" applyFont="1" applyBorder="1" applyAlignment="1">
      <alignment vertical="top" wrapText="1"/>
    </xf>
    <xf numFmtId="0" fontId="22" fillId="0" borderId="0" xfId="3" applyFont="1" applyAlignment="1">
      <alignment vertical="top" wrapText="1"/>
    </xf>
    <xf numFmtId="0" fontId="22" fillId="0" borderId="65" xfId="3" applyFont="1" applyBorder="1" applyAlignment="1">
      <alignment vertical="top" wrapText="1"/>
    </xf>
    <xf numFmtId="0" fontId="16" fillId="0" borderId="28" xfId="3" applyFont="1" applyBorder="1" applyAlignment="1">
      <alignment horizontal="left" vertical="top"/>
    </xf>
    <xf numFmtId="0" fontId="22" fillId="0" borderId="28" xfId="3" applyFont="1" applyBorder="1" applyAlignment="1">
      <alignment vertical="top" wrapText="1"/>
    </xf>
    <xf numFmtId="0" fontId="22" fillId="0" borderId="51" xfId="3" applyFont="1" applyBorder="1" applyAlignment="1">
      <alignment vertical="top"/>
    </xf>
    <xf numFmtId="0" fontId="22" fillId="0" borderId="33" xfId="3" applyFont="1" applyBorder="1" applyAlignment="1">
      <alignment vertical="top"/>
    </xf>
    <xf numFmtId="0" fontId="22" fillId="0" borderId="23" xfId="3" applyFont="1" applyBorder="1" applyAlignment="1">
      <alignment vertical="top"/>
    </xf>
    <xf numFmtId="0" fontId="22" fillId="0" borderId="15" xfId="3" applyFont="1" applyBorder="1" applyAlignment="1">
      <alignment vertical="top"/>
    </xf>
    <xf numFmtId="0" fontId="0" fillId="0" borderId="66" xfId="0" applyBorder="1" applyAlignment="1">
      <alignment horizontal="center"/>
    </xf>
    <xf numFmtId="0" fontId="22" fillId="0" borderId="67" xfId="3" applyFont="1" applyBorder="1" applyAlignment="1">
      <alignment vertical="top"/>
    </xf>
    <xf numFmtId="0" fontId="22" fillId="0" borderId="116" xfId="3" applyFont="1" applyBorder="1" applyAlignment="1">
      <alignment vertical="top"/>
    </xf>
    <xf numFmtId="0" fontId="11" fillId="0" borderId="4" xfId="3" applyFont="1" applyBorder="1" applyAlignment="1">
      <alignment horizontal="center" vertical="center" wrapText="1"/>
    </xf>
    <xf numFmtId="0" fontId="16" fillId="0" borderId="51" xfId="3" applyFont="1" applyBorder="1" applyAlignment="1">
      <alignment horizontal="center"/>
    </xf>
    <xf numFmtId="0" fontId="22" fillId="0" borderId="16" xfId="3" applyFont="1" applyBorder="1" applyAlignment="1">
      <alignment horizontal="left" vertical="top"/>
    </xf>
    <xf numFmtId="0" fontId="22" fillId="0" borderId="0" xfId="3" applyFont="1" applyBorder="1" applyAlignment="1">
      <alignment horizontal="left" vertical="top"/>
    </xf>
    <xf numFmtId="0" fontId="22" fillId="0" borderId="57" xfId="3" applyFont="1" applyBorder="1" applyAlignment="1">
      <alignment horizontal="left" vertical="top"/>
    </xf>
    <xf numFmtId="0" fontId="22" fillId="0" borderId="28" xfId="3" applyFont="1" applyBorder="1" applyAlignment="1">
      <alignment horizontal="left" vertical="top"/>
    </xf>
    <xf numFmtId="0" fontId="20" fillId="4" borderId="65" xfId="3" applyFont="1" applyFill="1" applyBorder="1" applyAlignment="1">
      <alignment horizontal="center" vertical="center"/>
    </xf>
    <xf numFmtId="0" fontId="22" fillId="0" borderId="67" xfId="3" applyFont="1" applyBorder="1" applyAlignment="1">
      <alignment horizontal="center"/>
    </xf>
    <xf numFmtId="0" fontId="20" fillId="4" borderId="57" xfId="3" applyFont="1" applyFill="1" applyBorder="1" applyAlignment="1">
      <alignment horizontal="center" vertical="center"/>
    </xf>
    <xf numFmtId="0" fontId="22" fillId="0" borderId="51" xfId="3" applyFont="1" applyBorder="1" applyAlignment="1">
      <alignment horizontal="center"/>
    </xf>
    <xf numFmtId="0" fontId="22" fillId="0" borderId="16" xfId="3" applyFont="1" applyBorder="1" applyAlignment="1">
      <alignment horizontal="left" vertical="top" wrapText="1"/>
    </xf>
    <xf numFmtId="0" fontId="33" fillId="0" borderId="57" xfId="0" applyFont="1" applyBorder="1" applyAlignment="1">
      <alignment horizontal="center"/>
    </xf>
    <xf numFmtId="0" fontId="33" fillId="0" borderId="4" xfId="0" applyFont="1" applyBorder="1" applyAlignment="1">
      <alignment horizontal="center" vertical="center" wrapText="1"/>
    </xf>
    <xf numFmtId="0" fontId="33" fillId="0" borderId="4" xfId="0" applyFont="1" applyBorder="1" applyAlignment="1">
      <alignment horizontal="left" vertical="center"/>
    </xf>
    <xf numFmtId="0" fontId="33" fillId="0" borderId="12" xfId="0" applyFont="1" applyBorder="1" applyAlignment="1">
      <alignment horizontal="center"/>
    </xf>
    <xf numFmtId="0" fontId="33" fillId="0" borderId="0" xfId="0" applyFont="1" applyAlignment="1">
      <alignment horizontal="left" wrapText="1"/>
    </xf>
    <xf numFmtId="0" fontId="0" fillId="0" borderId="0" xfId="0" applyAlignment="1">
      <alignment horizontal="center"/>
    </xf>
    <xf numFmtId="0" fontId="33" fillId="0" borderId="4" xfId="0" applyFont="1" applyBorder="1" applyAlignment="1">
      <alignment horizontal="center"/>
    </xf>
    <xf numFmtId="0" fontId="33" fillId="0" borderId="0" xfId="0" applyFont="1" applyBorder="1" applyAlignment="1">
      <alignment horizontal="left" vertical="top" wrapText="1"/>
    </xf>
    <xf numFmtId="0" fontId="33" fillId="0" borderId="4" xfId="0" applyFont="1" applyBorder="1" applyAlignment="1">
      <alignment horizontal="left" vertical="center" wrapText="1"/>
    </xf>
    <xf numFmtId="0" fontId="33" fillId="0" borderId="0" xfId="0" applyFont="1" applyAlignment="1">
      <alignment horizontal="left" vertical="top" wrapText="1"/>
    </xf>
    <xf numFmtId="0" fontId="33" fillId="0" borderId="118" xfId="0" applyFont="1" applyBorder="1" applyAlignment="1">
      <alignment horizontal="center"/>
    </xf>
    <xf numFmtId="0" fontId="33" fillId="0" borderId="117" xfId="0" applyFont="1" applyBorder="1" applyAlignment="1">
      <alignment horizontal="center"/>
    </xf>
    <xf numFmtId="0" fontId="33" fillId="0" borderId="70" xfId="0" applyFont="1" applyBorder="1" applyAlignment="1">
      <alignment horizontal="left" vertical="top" wrapText="1"/>
    </xf>
    <xf numFmtId="0" fontId="33" fillId="0" borderId="16"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33" fillId="0" borderId="53" xfId="0" applyFont="1" applyFill="1" applyBorder="1" applyAlignment="1">
      <alignment horizontal="left" vertical="center" wrapText="1"/>
    </xf>
    <xf numFmtId="0" fontId="33" fillId="0" borderId="93" xfId="0" applyFont="1" applyBorder="1" applyAlignment="1">
      <alignment horizontal="left" vertical="top" wrapText="1"/>
    </xf>
    <xf numFmtId="0" fontId="0" fillId="0" borderId="12" xfId="0" applyBorder="1" applyAlignment="1">
      <alignment horizontal="center"/>
    </xf>
    <xf numFmtId="0" fontId="33" fillId="0" borderId="124" xfId="0" applyFont="1" applyBorder="1" applyAlignment="1">
      <alignment horizontal="center"/>
    </xf>
    <xf numFmtId="0" fontId="33" fillId="0" borderId="121" xfId="0" applyFont="1" applyBorder="1" applyAlignment="1">
      <alignment horizontal="center"/>
    </xf>
    <xf numFmtId="0" fontId="0" fillId="0" borderId="93" xfId="0" applyBorder="1" applyAlignment="1">
      <alignment horizontal="center"/>
    </xf>
    <xf numFmtId="0" fontId="0" fillId="0" borderId="53" xfId="0" applyBorder="1" applyAlignment="1">
      <alignment horizontal="center"/>
    </xf>
    <xf numFmtId="0" fontId="0" fillId="0" borderId="117" xfId="0" applyBorder="1" applyAlignment="1">
      <alignment horizontal="center"/>
    </xf>
    <xf numFmtId="0" fontId="33" fillId="0" borderId="0" xfId="0" applyFont="1" applyAlignment="1">
      <alignment horizontal="left" vertical="center"/>
    </xf>
    <xf numFmtId="0" fontId="16" fillId="0" borderId="16" xfId="29" applyFont="1" applyBorder="1" applyAlignment="1">
      <alignment horizontal="left" vertical="center" wrapText="1"/>
    </xf>
    <xf numFmtId="0" fontId="16" fillId="0" borderId="0" xfId="29" applyFont="1" applyBorder="1" applyAlignment="1">
      <alignment horizontal="left" vertical="center" wrapText="1"/>
    </xf>
    <xf numFmtId="0" fontId="16" fillId="0" borderId="57" xfId="29" applyFont="1" applyBorder="1" applyAlignment="1">
      <alignment horizontal="left" vertical="center" wrapText="1"/>
    </xf>
    <xf numFmtId="0" fontId="16" fillId="0" borderId="108" xfId="29" applyFont="1" applyBorder="1" applyAlignment="1">
      <alignment horizontal="left" vertical="center" wrapText="1"/>
    </xf>
    <xf numFmtId="0" fontId="16" fillId="0" borderId="75" xfId="29" applyFont="1" applyBorder="1" applyAlignment="1">
      <alignment horizontal="left" vertical="center" wrapText="1"/>
    </xf>
    <xf numFmtId="0" fontId="16" fillId="0" borderId="77" xfId="29" applyFont="1" applyBorder="1" applyAlignment="1">
      <alignment horizontal="left" vertical="center" wrapText="1"/>
    </xf>
    <xf numFmtId="0" fontId="0" fillId="0" borderId="4" xfId="0" applyBorder="1" applyAlignment="1">
      <alignment horizontal="center"/>
    </xf>
    <xf numFmtId="0" fontId="16" fillId="0" borderId="4" xfId="29" applyFont="1" applyBorder="1" applyAlignment="1">
      <alignment horizontal="left" vertical="center" wrapText="1"/>
    </xf>
    <xf numFmtId="0" fontId="16" fillId="0" borderId="115" xfId="29" applyFont="1" applyBorder="1" applyAlignment="1">
      <alignment horizontal="left" vertical="center" wrapText="1"/>
    </xf>
    <xf numFmtId="0" fontId="33" fillId="0" borderId="4" xfId="0" applyFont="1" applyFill="1" applyBorder="1" applyAlignment="1">
      <alignment horizontal="center"/>
    </xf>
    <xf numFmtId="0" fontId="33" fillId="0" borderId="118" xfId="0" applyFont="1" applyFill="1" applyBorder="1" applyAlignment="1">
      <alignment horizontal="center"/>
    </xf>
    <xf numFmtId="0" fontId="33" fillId="0" borderId="115" xfId="0" applyFont="1" applyFill="1" applyBorder="1" applyAlignment="1">
      <alignment horizontal="center"/>
    </xf>
    <xf numFmtId="2" fontId="0" fillId="0" borderId="12" xfId="0" applyNumberFormat="1" applyBorder="1" applyAlignment="1">
      <alignment horizontal="center"/>
    </xf>
    <xf numFmtId="0" fontId="0" fillId="0" borderId="57" xfId="0" applyBorder="1" applyAlignment="1">
      <alignment horizontal="center"/>
    </xf>
    <xf numFmtId="2" fontId="0" fillId="0" borderId="72" xfId="0" applyNumberFormat="1" applyBorder="1" applyAlignment="1">
      <alignment horizontal="center"/>
    </xf>
    <xf numFmtId="2" fontId="0" fillId="0" borderId="71" xfId="0" applyNumberFormat="1" applyBorder="1" applyAlignment="1">
      <alignment horizontal="center"/>
    </xf>
    <xf numFmtId="0" fontId="51" fillId="7" borderId="57" xfId="0" applyFont="1" applyFill="1" applyBorder="1" applyAlignment="1">
      <alignment horizontal="center"/>
    </xf>
    <xf numFmtId="0" fontId="11" fillId="0" borderId="4" xfId="0" applyFont="1" applyBorder="1" applyAlignment="1">
      <alignment horizontal="center"/>
    </xf>
    <xf numFmtId="0" fontId="0" fillId="0" borderId="70" xfId="0" applyBorder="1" applyAlignment="1">
      <alignment horizontal="left" wrapText="1"/>
    </xf>
    <xf numFmtId="0" fontId="0" fillId="0" borderId="70" xfId="0" applyBorder="1" applyAlignment="1">
      <alignment horizontal="left"/>
    </xf>
    <xf numFmtId="0" fontId="0" fillId="0" borderId="16" xfId="0" applyFill="1" applyBorder="1" applyAlignment="1">
      <alignment horizontal="left" vertical="center"/>
    </xf>
    <xf numFmtId="0" fontId="0" fillId="0" borderId="0" xfId="0" applyFill="1" applyBorder="1" applyAlignment="1">
      <alignment horizontal="left" vertical="center"/>
    </xf>
    <xf numFmtId="0" fontId="0" fillId="0" borderId="4" xfId="0" applyFill="1" applyBorder="1" applyAlignment="1">
      <alignment horizontal="left" vertical="center"/>
    </xf>
    <xf numFmtId="0" fontId="0" fillId="0" borderId="16" xfId="0" applyBorder="1" applyAlignment="1">
      <alignment horizontal="left" vertical="center"/>
    </xf>
    <xf numFmtId="0" fontId="0" fillId="0" borderId="0" xfId="0" applyBorder="1" applyAlignment="1">
      <alignment horizontal="left" vertical="center"/>
    </xf>
    <xf numFmtId="0" fontId="0" fillId="0" borderId="57" xfId="0" applyBorder="1" applyAlignment="1">
      <alignment horizontal="left" vertical="center"/>
    </xf>
    <xf numFmtId="0" fontId="0" fillId="0" borderId="4" xfId="0" applyBorder="1" applyAlignment="1">
      <alignment horizontal="left" vertical="center"/>
    </xf>
    <xf numFmtId="0" fontId="33" fillId="0" borderId="70" xfId="0" applyFont="1" applyBorder="1" applyAlignment="1">
      <alignment horizontal="left" wrapText="1"/>
    </xf>
    <xf numFmtId="0" fontId="33" fillId="0" borderId="70" xfId="0" applyFont="1" applyBorder="1" applyAlignment="1">
      <alignment horizontal="left"/>
    </xf>
    <xf numFmtId="0" fontId="22" fillId="0" borderId="16" xfId="0" applyFont="1" applyFill="1" applyBorder="1" applyAlignment="1">
      <alignment horizontal="left" vertical="center"/>
    </xf>
    <xf numFmtId="0" fontId="22" fillId="0" borderId="0" xfId="0" applyFont="1" applyFill="1" applyBorder="1" applyAlignment="1">
      <alignment horizontal="left" vertical="center"/>
    </xf>
    <xf numFmtId="0" fontId="22" fillId="0" borderId="57" xfId="0" applyFont="1" applyFill="1" applyBorder="1" applyAlignment="1">
      <alignment horizontal="left" vertical="center"/>
    </xf>
    <xf numFmtId="0" fontId="22" fillId="0" borderId="16" xfId="0" applyFont="1" applyBorder="1" applyAlignment="1">
      <alignment horizontal="left" vertical="center"/>
    </xf>
    <xf numFmtId="0" fontId="22" fillId="0" borderId="0" xfId="0" applyFont="1" applyBorder="1" applyAlignment="1">
      <alignment horizontal="left" vertical="center"/>
    </xf>
    <xf numFmtId="0" fontId="22" fillId="0" borderId="0" xfId="0" applyFont="1" applyAlignment="1">
      <alignment horizontal="left" vertical="center"/>
    </xf>
    <xf numFmtId="0" fontId="22" fillId="0" borderId="57" xfId="0" applyFont="1" applyBorder="1" applyAlignment="1">
      <alignment horizontal="left" vertical="center"/>
    </xf>
    <xf numFmtId="0" fontId="22" fillId="0" borderId="4" xfId="0" applyFont="1" applyBorder="1" applyAlignment="1">
      <alignment horizontal="left" vertical="center"/>
    </xf>
    <xf numFmtId="0" fontId="22" fillId="0" borderId="4" xfId="0" applyFont="1" applyBorder="1" applyAlignment="1">
      <alignment horizontal="center"/>
    </xf>
    <xf numFmtId="0" fontId="22" fillId="0" borderId="4" xfId="0" applyFont="1" applyBorder="1" applyAlignment="1">
      <alignment horizontal="center" vertical="center" wrapText="1"/>
    </xf>
    <xf numFmtId="0" fontId="22" fillId="0" borderId="4" xfId="0" applyFont="1" applyBorder="1" applyAlignment="1">
      <alignment horizontal="left" vertical="center" wrapText="1"/>
    </xf>
    <xf numFmtId="0" fontId="16" fillId="0" borderId="70" xfId="3" applyFont="1" applyBorder="1" applyAlignment="1">
      <alignment horizontal="left" vertical="center"/>
    </xf>
    <xf numFmtId="0" fontId="16" fillId="0" borderId="0" xfId="3" applyFont="1" applyBorder="1" applyAlignment="1">
      <alignment horizontal="left" vertical="center"/>
    </xf>
    <xf numFmtId="0" fontId="16" fillId="0" borderId="65" xfId="3" applyFont="1" applyBorder="1" applyAlignment="1">
      <alignment horizontal="left" vertical="center"/>
    </xf>
    <xf numFmtId="0" fontId="16" fillId="0" borderId="57" xfId="3" applyFont="1" applyBorder="1" applyAlignment="1">
      <alignment horizontal="left" vertical="center"/>
    </xf>
    <xf numFmtId="0" fontId="16" fillId="0" borderId="70" xfId="3" applyFont="1" applyBorder="1" applyAlignment="1">
      <alignment horizontal="left" vertical="top"/>
    </xf>
    <xf numFmtId="0" fontId="16" fillId="0" borderId="0" xfId="3" applyFont="1" applyBorder="1" applyAlignment="1">
      <alignment horizontal="center"/>
    </xf>
    <xf numFmtId="0" fontId="16" fillId="0" borderId="4" xfId="3" applyFont="1" applyBorder="1" applyAlignment="1">
      <alignment horizontal="center"/>
    </xf>
    <xf numFmtId="0" fontId="11" fillId="0" borderId="12" xfId="0" applyFont="1" applyBorder="1" applyAlignment="1">
      <alignment horizontal="left" vertical="center"/>
    </xf>
    <xf numFmtId="0" fontId="16" fillId="0" borderId="70" xfId="3" applyFont="1" applyFill="1" applyBorder="1" applyAlignment="1">
      <alignment horizontal="left" vertical="center" wrapText="1"/>
    </xf>
    <xf numFmtId="0" fontId="16" fillId="0" borderId="0" xfId="3" applyFont="1" applyFill="1" applyBorder="1" applyAlignment="1">
      <alignment horizontal="left" vertical="center" wrapText="1"/>
    </xf>
    <xf numFmtId="0" fontId="16" fillId="0" borderId="57" xfId="3" applyFont="1" applyFill="1" applyBorder="1" applyAlignment="1">
      <alignment horizontal="left" vertical="center" wrapText="1"/>
    </xf>
    <xf numFmtId="0" fontId="16" fillId="0" borderId="4" xfId="3" applyFont="1" applyBorder="1" applyAlignment="1">
      <alignment horizontal="left" vertical="top"/>
    </xf>
    <xf numFmtId="0" fontId="22" fillId="0" borderId="70" xfId="3" applyFont="1" applyFill="1" applyBorder="1" applyAlignment="1">
      <alignment horizontal="left" vertical="center" wrapText="1"/>
    </xf>
    <xf numFmtId="0" fontId="22" fillId="0" borderId="0" xfId="3" applyFont="1" applyFill="1" applyBorder="1" applyAlignment="1">
      <alignment horizontal="left" vertical="center" wrapText="1"/>
    </xf>
    <xf numFmtId="0" fontId="22" fillId="0" borderId="57" xfId="3" applyFont="1" applyFill="1" applyBorder="1" applyAlignment="1">
      <alignment horizontal="left" vertical="center" wrapText="1"/>
    </xf>
    <xf numFmtId="0" fontId="22" fillId="0" borderId="70" xfId="3" applyFont="1" applyBorder="1" applyAlignment="1">
      <alignment horizontal="left" vertical="top"/>
    </xf>
    <xf numFmtId="0" fontId="22" fillId="0" borderId="4" xfId="3" applyFont="1" applyBorder="1" applyAlignment="1">
      <alignment horizontal="left" vertical="top"/>
    </xf>
    <xf numFmtId="0" fontId="16" fillId="0" borderId="16" xfId="3" applyFont="1" applyFill="1" applyBorder="1" applyAlignment="1">
      <alignment horizontal="left" vertical="center"/>
    </xf>
    <xf numFmtId="0" fontId="16" fillId="0" borderId="0" xfId="3" applyFont="1" applyFill="1" applyBorder="1" applyAlignment="1">
      <alignment horizontal="left" vertical="center"/>
    </xf>
    <xf numFmtId="0" fontId="16" fillId="0" borderId="57" xfId="3" applyFont="1" applyFill="1" applyBorder="1" applyAlignment="1">
      <alignment horizontal="left" vertical="center"/>
    </xf>
    <xf numFmtId="0" fontId="16" fillId="0" borderId="4" xfId="3" applyFont="1" applyBorder="1" applyAlignment="1">
      <alignment horizontal="left" vertical="center"/>
    </xf>
    <xf numFmtId="0" fontId="16" fillId="0" borderId="28" xfId="3" applyFont="1" applyFill="1" applyBorder="1" applyAlignment="1">
      <alignment horizontal="left" vertical="center" wrapText="1"/>
    </xf>
    <xf numFmtId="0" fontId="16" fillId="0" borderId="0" xfId="0" applyFont="1" applyBorder="1" applyAlignment="1">
      <alignment horizontal="left" vertical="top"/>
    </xf>
    <xf numFmtId="0" fontId="16" fillId="0" borderId="57" xfId="0" applyFont="1" applyBorder="1" applyAlignment="1">
      <alignment horizontal="left" vertical="top"/>
    </xf>
    <xf numFmtId="0" fontId="16" fillId="0" borderId="0" xfId="0" applyFont="1" applyBorder="1" applyAlignment="1">
      <alignment horizontal="left" vertical="center"/>
    </xf>
    <xf numFmtId="0" fontId="16" fillId="0" borderId="4" xfId="0" applyFont="1" applyBorder="1" applyAlignment="1">
      <alignment horizontal="left" vertical="center"/>
    </xf>
    <xf numFmtId="0" fontId="16" fillId="0" borderId="28" xfId="0" applyFont="1" applyBorder="1" applyAlignment="1">
      <alignment horizontal="left" vertical="center"/>
    </xf>
    <xf numFmtId="0" fontId="16" fillId="0" borderId="28" xfId="0" applyFont="1" applyBorder="1" applyAlignment="1">
      <alignment horizontal="left" vertical="top"/>
    </xf>
    <xf numFmtId="0" fontId="15" fillId="4" borderId="0" xfId="0" applyFont="1" applyFill="1" applyBorder="1" applyAlignment="1">
      <alignment horizontal="center" vertical="center"/>
    </xf>
    <xf numFmtId="0" fontId="21" fillId="0" borderId="66" xfId="0" applyFont="1" applyBorder="1" applyAlignment="1">
      <alignment horizontal="center" vertical="center"/>
    </xf>
    <xf numFmtId="0" fontId="21" fillId="0" borderId="65" xfId="0" applyFont="1" applyBorder="1" applyAlignment="1">
      <alignment horizontal="center" vertical="center"/>
    </xf>
    <xf numFmtId="0" fontId="16" fillId="0" borderId="67" xfId="0" applyFont="1" applyBorder="1" applyAlignment="1">
      <alignment horizontal="left" vertical="center" wrapText="1"/>
    </xf>
    <xf numFmtId="0" fontId="21" fillId="0" borderId="67" xfId="0" applyFont="1" applyBorder="1" applyAlignment="1">
      <alignment horizontal="left" vertical="center" wrapText="1"/>
    </xf>
    <xf numFmtId="0" fontId="0" fillId="0" borderId="115" xfId="0" applyBorder="1" applyAlignment="1">
      <alignment horizontal="center"/>
    </xf>
    <xf numFmtId="0" fontId="0" fillId="0" borderId="121" xfId="0" applyBorder="1" applyAlignment="1">
      <alignment horizontal="center"/>
    </xf>
    <xf numFmtId="0" fontId="0" fillId="0" borderId="124" xfId="0" applyBorder="1" applyAlignment="1">
      <alignment horizontal="center"/>
    </xf>
  </cellXfs>
  <cellStyles count="76">
    <cellStyle name="20 % - Akzent1 2" xfId="31"/>
    <cellStyle name="20 % - Akzent2 2" xfId="32"/>
    <cellStyle name="20 % - Akzent3 2" xfId="33"/>
    <cellStyle name="20 % - Akzent4 2" xfId="34"/>
    <cellStyle name="20 % - Akzent5 2" xfId="35"/>
    <cellStyle name="20 % - Akzent6 2" xfId="36"/>
    <cellStyle name="40 % - Akzent1 2" xfId="37"/>
    <cellStyle name="40 % - Akzent2 2" xfId="38"/>
    <cellStyle name="40 % - Akzent3 2" xfId="39"/>
    <cellStyle name="40 % - Akzent4 2" xfId="40"/>
    <cellStyle name="40 % - Akzent5 2" xfId="41"/>
    <cellStyle name="40 % - Akzent6 2" xfId="42"/>
    <cellStyle name="60 % - Akzent1 2" xfId="43"/>
    <cellStyle name="60 % - Akzent2 2" xfId="44"/>
    <cellStyle name="60 % - Akzent3 2" xfId="45"/>
    <cellStyle name="60 % - Akzent4 2" xfId="46"/>
    <cellStyle name="60 % - Akzent5 2" xfId="47"/>
    <cellStyle name="60 % - Akzent6 2" xfId="48"/>
    <cellStyle name="Akzent1 2" xfId="49"/>
    <cellStyle name="Akzent2 2" xfId="50"/>
    <cellStyle name="Akzent3 2" xfId="51"/>
    <cellStyle name="Akzent4 2" xfId="52"/>
    <cellStyle name="Akzent5 2" xfId="53"/>
    <cellStyle name="Akzent6 2" xfId="54"/>
    <cellStyle name="Ausgabe 2" xfId="55"/>
    <cellStyle name="Berechnung 2" xfId="56"/>
    <cellStyle name="Eingabe 2" xfId="57"/>
    <cellStyle name="Ergebnis 2" xfId="58"/>
    <cellStyle name="Erklärender Text 2" xfId="59"/>
    <cellStyle name="Gut 2" xfId="60"/>
    <cellStyle name="Hyperlink" xfId="4" builtinId="8"/>
    <cellStyle name="Hyperlink 2" xfId="70"/>
    <cellStyle name="Komma" xfId="1" builtinId="3"/>
    <cellStyle name="Komma 2" xfId="12"/>
    <cellStyle name="Neutral 2" xfId="61"/>
    <cellStyle name="Notiz 2" xfId="62"/>
    <cellStyle name="Prozent" xfId="2" builtinId="5"/>
    <cellStyle name="Prozent 2" xfId="5"/>
    <cellStyle name="Prozent 2 2" xfId="20"/>
    <cellStyle name="Prozent 3" xfId="15"/>
    <cellStyle name="Schlecht 2" xfId="63"/>
    <cellStyle name="Standard" xfId="0" builtinId="0"/>
    <cellStyle name="Standard 2" xfId="3"/>
    <cellStyle name="Standard 2 2" xfId="10"/>
    <cellStyle name="Standard 2 3" xfId="72"/>
    <cellStyle name="Standard 3" xfId="11"/>
    <cellStyle name="Standard 3 2" xfId="18"/>
    <cellStyle name="Standard 4" xfId="74"/>
    <cellStyle name="Standard_2005_Kap3" xfId="75"/>
    <cellStyle name="Standard_3xd" xfId="24"/>
    <cellStyle name="Standard_HT3-10_Alter" xfId="16"/>
    <cellStyle name="Standard_HT3-10gesl" xfId="14"/>
    <cellStyle name="Standard_HT3-15" xfId="22"/>
    <cellStyle name="Standard_HT4-13_1" xfId="25"/>
    <cellStyle name="Standard_HT4-15" xfId="26"/>
    <cellStyle name="Standard_HT4-24" xfId="27"/>
    <cellStyle name="Standard_HT5-19" xfId="68"/>
    <cellStyle name="Standard_HT5-22" xfId="69"/>
    <cellStyle name="Standard_HT5-3" xfId="67"/>
    <cellStyle name="Standard_HT7-3" xfId="71"/>
    <cellStyle name="Standard_Motorräder_Mittelwert" xfId="6"/>
    <cellStyle name="Standard_SHT21" xfId="21"/>
    <cellStyle name="Standard_Tabelle1" xfId="8"/>
    <cellStyle name="Standard_Tabelle1 2" xfId="13"/>
    <cellStyle name="Standard_Tabelle10" xfId="17"/>
    <cellStyle name="Standard_Tabelle2" xfId="9"/>
    <cellStyle name="Standard_Tabelle2 2" xfId="29"/>
    <cellStyle name="Standard_Tabelle3" xfId="19"/>
    <cellStyle name="Standard_Tabelle4" xfId="73"/>
    <cellStyle name="Standard_Tabelle5" xfId="7"/>
    <cellStyle name="Standard_Tabelle5 2" xfId="23"/>
    <cellStyle name="Standard_Tabelle5_1" xfId="30"/>
    <cellStyle name="Standard_ZT4-a" xfId="28"/>
    <cellStyle name="Verknüpfte Zelle 2" xfId="64"/>
    <cellStyle name="Warnender Text 2" xfId="65"/>
    <cellStyle name="Zelle überprüfen 2" xfId="66"/>
  </cellStyles>
  <dxfs count="1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D9D9D9"/>
      <color rgb="FFFFD9D9"/>
      <color rgb="FFBFBFBF"/>
      <color rgb="FFBF0000"/>
      <color rgb="FFFFFFCC"/>
      <color rgb="FFFFFFFF"/>
      <color rgb="FF99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0"/>
  <sheetViews>
    <sheetView topLeftCell="A85" zoomScaleNormal="100" workbookViewId="0">
      <selection activeCell="E112" sqref="E112"/>
    </sheetView>
  </sheetViews>
  <sheetFormatPr baseColWidth="10" defaultColWidth="11.42578125" defaultRowHeight="12.75"/>
  <cols>
    <col min="1" max="1" width="12.28515625" style="1" customWidth="1"/>
    <col min="2" max="2" width="17.42578125" style="1" customWidth="1"/>
    <col min="3" max="3" width="29.7109375" style="1" customWidth="1"/>
    <col min="4" max="4" width="97.28515625" style="1" customWidth="1"/>
    <col min="5" max="5" width="11.42578125" style="1578" customWidth="1"/>
    <col min="6" max="7" width="11.42578125" style="1578"/>
    <col min="8" max="16384" width="11.42578125" style="1"/>
  </cols>
  <sheetData>
    <row r="1" spans="1:12" s="4" customFormat="1" ht="26.25">
      <c r="A1" s="2" t="s">
        <v>45</v>
      </c>
      <c r="B1" s="3"/>
      <c r="E1" s="1572"/>
      <c r="F1" s="1572"/>
      <c r="G1" s="1572"/>
    </row>
    <row r="2" spans="1:12" s="4" customFormat="1" ht="15.75">
      <c r="A2" s="5" t="s">
        <v>0</v>
      </c>
      <c r="B2" s="6"/>
      <c r="E2" s="1572"/>
      <c r="F2" s="1572"/>
      <c r="G2" s="1572"/>
    </row>
    <row r="3" spans="1:12" s="4" customFormat="1">
      <c r="A3" s="3"/>
      <c r="B3" s="3"/>
      <c r="E3" s="1572"/>
      <c r="F3" s="1572"/>
      <c r="G3" s="1572"/>
    </row>
    <row r="4" spans="1:12" s="1541" customFormat="1" ht="15.75">
      <c r="A4" s="1542" t="s">
        <v>1249</v>
      </c>
      <c r="B4" s="1543"/>
      <c r="C4" s="1542"/>
      <c r="D4" s="1542"/>
      <c r="E4" s="1667"/>
      <c r="F4" s="1573"/>
      <c r="G4" s="1573"/>
    </row>
    <row r="5" spans="1:12" ht="12.75" customHeight="1">
      <c r="A5" s="1531"/>
      <c r="B5" s="1529" t="s">
        <v>1</v>
      </c>
      <c r="C5" s="1528" t="s">
        <v>1263</v>
      </c>
      <c r="D5" s="1531" t="s">
        <v>1247</v>
      </c>
      <c r="E5" s="1568" t="s">
        <v>37</v>
      </c>
      <c r="F5" s="1568"/>
      <c r="G5" s="1576"/>
      <c r="H5" s="1529"/>
      <c r="I5" s="1531"/>
      <c r="J5" s="1531"/>
      <c r="K5" s="1530"/>
      <c r="L5" s="1530"/>
    </row>
    <row r="6" spans="1:12" s="1547" customFormat="1">
      <c r="A6" s="1545"/>
      <c r="B6" s="1545" t="s">
        <v>2</v>
      </c>
      <c r="C6" s="1545" t="s">
        <v>422</v>
      </c>
      <c r="D6" s="1545" t="s">
        <v>70</v>
      </c>
      <c r="E6" s="1569" t="s">
        <v>38</v>
      </c>
      <c r="F6" s="1569"/>
      <c r="G6" s="1579"/>
      <c r="H6" s="1546"/>
    </row>
    <row r="7" spans="1:12">
      <c r="A7" s="1531"/>
      <c r="B7" s="1529" t="s">
        <v>3</v>
      </c>
      <c r="C7" s="1531" t="s">
        <v>4</v>
      </c>
      <c r="D7" s="1531" t="s">
        <v>1248</v>
      </c>
      <c r="E7" s="1568" t="s">
        <v>1261</v>
      </c>
      <c r="F7" s="1568"/>
      <c r="G7" s="1576"/>
      <c r="H7" s="1529"/>
      <c r="I7" s="1531"/>
      <c r="J7" s="1531"/>
      <c r="K7" s="1530"/>
      <c r="L7" s="1530"/>
    </row>
    <row r="8" spans="1:12">
      <c r="A8" s="1531"/>
      <c r="B8" s="1529"/>
      <c r="C8" s="1531"/>
      <c r="D8" s="1531"/>
      <c r="E8" s="1568"/>
      <c r="F8" s="1568"/>
      <c r="G8" s="1576"/>
      <c r="H8" s="1529"/>
      <c r="I8" s="1531"/>
      <c r="J8" s="1531"/>
      <c r="K8" s="1530"/>
      <c r="L8" s="1530"/>
    </row>
    <row r="9" spans="1:12" s="1541" customFormat="1" ht="15.75">
      <c r="A9" s="1543" t="s">
        <v>5</v>
      </c>
      <c r="B9" s="1542"/>
      <c r="C9" s="1542"/>
      <c r="D9" s="1542"/>
      <c r="E9" s="1667"/>
      <c r="F9" s="1573"/>
      <c r="G9" s="1573"/>
    </row>
    <row r="10" spans="1:12">
      <c r="A10" s="1531"/>
      <c r="B10" s="1529" t="s">
        <v>6</v>
      </c>
      <c r="C10" s="1531" t="s">
        <v>4</v>
      </c>
      <c r="D10" s="1531" t="s">
        <v>424</v>
      </c>
      <c r="E10" s="1568" t="s">
        <v>40</v>
      </c>
      <c r="F10" s="1568"/>
      <c r="G10" s="1576"/>
      <c r="H10" s="1529"/>
      <c r="I10" s="1531"/>
      <c r="J10" s="1531"/>
      <c r="K10" s="1530"/>
      <c r="L10" s="1530"/>
    </row>
    <row r="11" spans="1:12" s="1566" customFormat="1">
      <c r="A11" s="1564"/>
      <c r="B11" s="1564" t="s">
        <v>7</v>
      </c>
      <c r="C11" s="1564" t="s">
        <v>423</v>
      </c>
      <c r="D11" s="1564" t="s">
        <v>429</v>
      </c>
      <c r="E11" s="1570" t="s">
        <v>41</v>
      </c>
      <c r="F11" s="1570"/>
      <c r="G11" s="1580"/>
      <c r="H11" s="1565"/>
    </row>
    <row r="12" spans="1:12">
      <c r="A12" s="1531"/>
      <c r="B12" s="1529" t="s">
        <v>8</v>
      </c>
      <c r="C12" s="1531" t="s">
        <v>423</v>
      </c>
      <c r="D12" s="1531" t="s">
        <v>425</v>
      </c>
      <c r="E12" s="1568" t="s">
        <v>42</v>
      </c>
      <c r="F12" s="1568"/>
      <c r="G12" s="1576"/>
      <c r="H12" s="1529"/>
      <c r="I12" s="1531"/>
      <c r="J12" s="1531"/>
      <c r="K12" s="1530"/>
      <c r="L12" s="1530"/>
    </row>
    <row r="13" spans="1:12" s="1545" customFormat="1">
      <c r="B13" s="1545" t="s">
        <v>9</v>
      </c>
      <c r="C13" s="1545" t="s">
        <v>17</v>
      </c>
      <c r="D13" s="1545" t="s">
        <v>425</v>
      </c>
      <c r="E13" s="1574" t="s">
        <v>43</v>
      </c>
      <c r="F13" s="1574"/>
      <c r="G13" s="1574"/>
    </row>
    <row r="14" spans="1:12">
      <c r="A14" s="1531"/>
      <c r="B14" s="1529" t="s">
        <v>35</v>
      </c>
      <c r="C14" s="1531" t="s">
        <v>1262</v>
      </c>
      <c r="D14" s="1531" t="s">
        <v>425</v>
      </c>
      <c r="E14" s="1568" t="s">
        <v>44</v>
      </c>
      <c r="F14" s="1568"/>
      <c r="G14" s="1576"/>
      <c r="H14" s="1529"/>
      <c r="I14" s="1531"/>
      <c r="J14" s="1531"/>
      <c r="K14" s="1530"/>
      <c r="L14" s="1530"/>
    </row>
    <row r="15" spans="1:12" s="1564" customFormat="1">
      <c r="B15" s="1564" t="s">
        <v>36</v>
      </c>
      <c r="C15" s="1564" t="s">
        <v>33</v>
      </c>
      <c r="D15" s="1564" t="s">
        <v>428</v>
      </c>
      <c r="E15" s="1575" t="s">
        <v>46</v>
      </c>
      <c r="F15" s="1575" t="s">
        <v>1152</v>
      </c>
      <c r="G15" s="1575"/>
    </row>
    <row r="16" spans="1:12">
      <c r="A16" s="1531"/>
      <c r="B16" s="1529" t="s">
        <v>10</v>
      </c>
      <c r="C16" s="1531" t="s">
        <v>33</v>
      </c>
      <c r="D16" s="1531" t="s">
        <v>427</v>
      </c>
      <c r="E16" s="1568" t="s">
        <v>47</v>
      </c>
      <c r="F16" s="1568"/>
      <c r="G16" s="1576"/>
      <c r="H16" s="1529"/>
      <c r="I16" s="1531"/>
      <c r="J16" s="1531"/>
      <c r="K16" s="1530"/>
      <c r="L16" s="1530"/>
    </row>
    <row r="17" spans="1:12" s="1545" customFormat="1">
      <c r="B17" s="1545" t="s">
        <v>12</v>
      </c>
      <c r="C17" s="1545" t="s">
        <v>33</v>
      </c>
      <c r="D17" s="1545" t="s">
        <v>426</v>
      </c>
      <c r="E17" s="1574" t="s">
        <v>48</v>
      </c>
      <c r="F17" s="1574"/>
      <c r="G17" s="1574"/>
    </row>
    <row r="18" spans="1:12">
      <c r="A18" s="1531"/>
      <c r="B18" s="1529" t="s">
        <v>14</v>
      </c>
      <c r="C18" s="1531" t="s">
        <v>4</v>
      </c>
      <c r="D18" s="1531" t="s">
        <v>11</v>
      </c>
      <c r="E18" s="1568" t="s">
        <v>49</v>
      </c>
      <c r="F18" s="1568"/>
      <c r="G18" s="1576"/>
      <c r="H18" s="1529"/>
      <c r="I18" s="1531"/>
      <c r="J18" s="1531"/>
      <c r="K18" s="1530"/>
      <c r="L18" s="1530"/>
    </row>
    <row r="19" spans="1:12" s="1564" customFormat="1">
      <c r="B19" s="1564" t="s">
        <v>16</v>
      </c>
      <c r="C19" s="1564" t="s">
        <v>4</v>
      </c>
      <c r="D19" s="1564" t="s">
        <v>13</v>
      </c>
      <c r="E19" s="1575" t="s">
        <v>39</v>
      </c>
      <c r="F19" s="1575"/>
      <c r="G19" s="1575"/>
    </row>
    <row r="20" spans="1:12">
      <c r="A20" s="1531"/>
      <c r="B20" s="1529" t="s">
        <v>18</v>
      </c>
      <c r="C20" s="1531" t="s">
        <v>423</v>
      </c>
      <c r="D20" s="1531" t="s">
        <v>15</v>
      </c>
      <c r="E20" s="1568" t="s">
        <v>50</v>
      </c>
      <c r="F20" s="1568"/>
      <c r="G20" s="1576"/>
      <c r="H20" s="1529"/>
      <c r="I20" s="1531"/>
      <c r="J20" s="1531"/>
      <c r="K20" s="1530"/>
      <c r="L20" s="1530"/>
    </row>
    <row r="21" spans="1:12" s="1545" customFormat="1">
      <c r="B21" s="1545" t="s">
        <v>20</v>
      </c>
      <c r="C21" s="1545" t="s">
        <v>17</v>
      </c>
      <c r="D21" s="1545" t="s">
        <v>15</v>
      </c>
      <c r="E21" s="1574" t="s">
        <v>51</v>
      </c>
      <c r="F21" s="1574"/>
      <c r="G21" s="1574"/>
    </row>
    <row r="22" spans="1:12">
      <c r="A22" s="1531"/>
      <c r="B22" s="1529" t="s">
        <v>22</v>
      </c>
      <c r="C22" s="1531" t="s">
        <v>1262</v>
      </c>
      <c r="D22" s="1531" t="s">
        <v>15</v>
      </c>
      <c r="E22" s="1568" t="s">
        <v>52</v>
      </c>
      <c r="F22" s="1568"/>
      <c r="G22" s="1576"/>
      <c r="H22" s="1529"/>
      <c r="I22" s="1531"/>
      <c r="J22" s="1531"/>
      <c r="K22" s="1530"/>
      <c r="L22" s="1530"/>
    </row>
    <row r="23" spans="1:12" s="1564" customFormat="1">
      <c r="B23" s="1564" t="s">
        <v>23</v>
      </c>
      <c r="C23" s="1564" t="s">
        <v>4</v>
      </c>
      <c r="D23" s="1564" t="s">
        <v>19</v>
      </c>
      <c r="E23" s="1575" t="s">
        <v>53</v>
      </c>
      <c r="F23" s="1575"/>
      <c r="G23" s="1575"/>
    </row>
    <row r="24" spans="1:12">
      <c r="A24" s="1531"/>
      <c r="B24" s="1529" t="s">
        <v>25</v>
      </c>
      <c r="C24" s="1531" t="s">
        <v>423</v>
      </c>
      <c r="D24" s="1531" t="s">
        <v>21</v>
      </c>
      <c r="E24" s="1568" t="s">
        <v>50</v>
      </c>
      <c r="F24" s="1568"/>
      <c r="G24" s="1576"/>
      <c r="H24" s="1529"/>
      <c r="I24" s="1531"/>
      <c r="J24" s="1531"/>
      <c r="K24" s="1530"/>
      <c r="L24" s="1530"/>
    </row>
    <row r="25" spans="1:12" s="1545" customFormat="1">
      <c r="B25" s="1545" t="s">
        <v>27</v>
      </c>
      <c r="C25" s="1545" t="s">
        <v>17</v>
      </c>
      <c r="D25" s="1545" t="s">
        <v>21</v>
      </c>
      <c r="E25" s="1574" t="s">
        <v>51</v>
      </c>
      <c r="F25" s="1574"/>
      <c r="G25" s="1574"/>
    </row>
    <row r="26" spans="1:12">
      <c r="A26" s="1531"/>
      <c r="B26" s="1529" t="s">
        <v>28</v>
      </c>
      <c r="C26" s="1531" t="s">
        <v>1262</v>
      </c>
      <c r="D26" s="1531" t="s">
        <v>21</v>
      </c>
      <c r="E26" s="1568" t="s">
        <v>52</v>
      </c>
      <c r="F26" s="1568"/>
      <c r="G26" s="1576"/>
      <c r="H26" s="1529"/>
      <c r="I26" s="1531"/>
      <c r="J26" s="1531"/>
      <c r="K26" s="1530"/>
      <c r="L26" s="1530"/>
    </row>
    <row r="27" spans="1:12" s="1564" customFormat="1">
      <c r="B27" s="1564" t="s">
        <v>29</v>
      </c>
      <c r="C27" s="1564" t="s">
        <v>4</v>
      </c>
      <c r="D27" s="1564" t="s">
        <v>24</v>
      </c>
      <c r="E27" s="1575" t="s">
        <v>57</v>
      </c>
      <c r="F27" s="1575" t="s">
        <v>1264</v>
      </c>
      <c r="G27" s="1575"/>
    </row>
    <row r="28" spans="1:12">
      <c r="A28" s="1531"/>
      <c r="B28" s="1529" t="s">
        <v>30</v>
      </c>
      <c r="C28" s="1531" t="s">
        <v>423</v>
      </c>
      <c r="D28" s="1531" t="s">
        <v>26</v>
      </c>
      <c r="E28" s="1571" t="s">
        <v>58</v>
      </c>
      <c r="F28" s="1576"/>
      <c r="G28" s="1581"/>
      <c r="H28" s="1531"/>
      <c r="I28" s="1531"/>
      <c r="J28" s="1530"/>
      <c r="K28" s="1530"/>
    </row>
    <row r="29" spans="1:12" s="1545" customFormat="1">
      <c r="B29" s="1545" t="s">
        <v>31</v>
      </c>
      <c r="C29" s="1545" t="s">
        <v>17</v>
      </c>
      <c r="D29" s="1545" t="s">
        <v>26</v>
      </c>
      <c r="E29" s="1574" t="s">
        <v>59</v>
      </c>
      <c r="F29" s="1574"/>
      <c r="G29" s="1574"/>
    </row>
    <row r="30" spans="1:12">
      <c r="A30" s="1531"/>
      <c r="B30" s="1529" t="s">
        <v>430</v>
      </c>
      <c r="C30" s="1531" t="s">
        <v>1265</v>
      </c>
      <c r="D30" s="1531" t="s">
        <v>26</v>
      </c>
      <c r="E30" s="1568" t="s">
        <v>60</v>
      </c>
      <c r="F30" s="1576"/>
      <c r="G30" s="1581"/>
      <c r="H30" s="1531"/>
      <c r="I30" s="1531"/>
      <c r="J30" s="1530"/>
      <c r="K30" s="1530"/>
    </row>
    <row r="31" spans="1:12" s="1564" customFormat="1">
      <c r="B31" s="1564" t="s">
        <v>431</v>
      </c>
      <c r="C31" s="1564" t="s">
        <v>33</v>
      </c>
      <c r="D31" s="1564" t="s">
        <v>433</v>
      </c>
      <c r="E31" s="1575" t="s">
        <v>61</v>
      </c>
      <c r="F31" s="1575"/>
      <c r="G31" s="1575"/>
    </row>
    <row r="32" spans="1:12">
      <c r="A32" s="1531"/>
      <c r="B32" s="1529" t="s">
        <v>432</v>
      </c>
      <c r="C32" s="1531" t="s">
        <v>33</v>
      </c>
      <c r="D32" s="1531" t="s">
        <v>1250</v>
      </c>
      <c r="E32" s="1568" t="s">
        <v>62</v>
      </c>
      <c r="F32" s="1576"/>
      <c r="G32" s="1581"/>
      <c r="H32" s="1531"/>
      <c r="I32" s="1531"/>
      <c r="J32" s="1530"/>
      <c r="K32" s="1530"/>
    </row>
    <row r="33" spans="1:12" s="1545" customFormat="1">
      <c r="B33" s="1545" t="s">
        <v>434</v>
      </c>
      <c r="C33" s="1545" t="s">
        <v>423</v>
      </c>
      <c r="D33" s="1545" t="s">
        <v>433</v>
      </c>
      <c r="E33" s="1574" t="s">
        <v>63</v>
      </c>
      <c r="F33" s="1574"/>
      <c r="G33" s="1574"/>
    </row>
    <row r="34" spans="1:12">
      <c r="A34" s="1531"/>
      <c r="B34" s="1529" t="s">
        <v>435</v>
      </c>
      <c r="C34" s="1531" t="s">
        <v>423</v>
      </c>
      <c r="D34" s="1531" t="s">
        <v>1250</v>
      </c>
      <c r="E34" s="1568" t="s">
        <v>64</v>
      </c>
      <c r="F34" s="1576"/>
      <c r="G34" s="1581"/>
      <c r="H34" s="1531"/>
      <c r="I34" s="1531"/>
      <c r="J34" s="1530"/>
      <c r="K34" s="1530"/>
    </row>
    <row r="35" spans="1:12" s="1564" customFormat="1">
      <c r="B35" s="1564" t="s">
        <v>436</v>
      </c>
      <c r="C35" s="1564" t="s">
        <v>17</v>
      </c>
      <c r="D35" s="1564" t="s">
        <v>433</v>
      </c>
      <c r="E35" s="1575" t="s">
        <v>65</v>
      </c>
      <c r="F35" s="1575"/>
      <c r="G35" s="1575"/>
    </row>
    <row r="36" spans="1:12">
      <c r="A36" s="1531"/>
      <c r="B36" s="1529" t="s">
        <v>437</v>
      </c>
      <c r="C36" s="1531" t="s">
        <v>17</v>
      </c>
      <c r="D36" s="1531" t="s">
        <v>1250</v>
      </c>
      <c r="E36" s="1568" t="s">
        <v>66</v>
      </c>
      <c r="F36" s="1576"/>
      <c r="G36" s="1581"/>
      <c r="H36" s="1531"/>
      <c r="I36" s="1531"/>
      <c r="J36" s="1530"/>
      <c r="K36" s="1530"/>
    </row>
    <row r="37" spans="1:12" s="1545" customFormat="1">
      <c r="B37" s="1545" t="s">
        <v>438</v>
      </c>
      <c r="C37" s="1545" t="s">
        <v>1265</v>
      </c>
      <c r="D37" s="1545" t="s">
        <v>433</v>
      </c>
      <c r="E37" s="1574" t="s">
        <v>67</v>
      </c>
      <c r="F37" s="1574"/>
      <c r="G37" s="1574"/>
    </row>
    <row r="38" spans="1:12">
      <c r="A38" s="1531"/>
      <c r="B38" s="1529" t="s">
        <v>439</v>
      </c>
      <c r="C38" s="1531" t="s">
        <v>1265</v>
      </c>
      <c r="D38" s="1531" t="s">
        <v>1250</v>
      </c>
      <c r="E38" s="1568" t="s">
        <v>68</v>
      </c>
      <c r="F38" s="1576"/>
      <c r="G38" s="1581"/>
      <c r="H38" s="1531"/>
      <c r="I38" s="1531"/>
      <c r="J38" s="1530"/>
      <c r="K38" s="1530"/>
    </row>
    <row r="39" spans="1:12" s="1564" customFormat="1">
      <c r="B39" s="1564" t="s">
        <v>441</v>
      </c>
      <c r="C39" s="1564" t="s">
        <v>33</v>
      </c>
      <c r="D39" s="1564" t="s">
        <v>1266</v>
      </c>
      <c r="E39" s="1575" t="s">
        <v>1251</v>
      </c>
      <c r="F39" s="1575"/>
      <c r="G39" s="1575"/>
    </row>
    <row r="40" spans="1:12">
      <c r="A40" s="1531"/>
      <c r="B40" s="1529" t="s">
        <v>32</v>
      </c>
      <c r="C40" s="1531" t="s">
        <v>33</v>
      </c>
      <c r="D40" s="1531" t="s">
        <v>1267</v>
      </c>
      <c r="E40" s="1568" t="s">
        <v>1252</v>
      </c>
      <c r="F40" s="1576"/>
      <c r="G40" s="1581"/>
      <c r="H40" s="1531"/>
      <c r="I40" s="1531"/>
      <c r="J40" s="1530"/>
      <c r="K40" s="1530"/>
    </row>
    <row r="41" spans="1:12" s="1545" customFormat="1">
      <c r="B41" s="1545" t="s">
        <v>34</v>
      </c>
      <c r="C41" s="1545" t="s">
        <v>4</v>
      </c>
      <c r="D41" s="1545" t="s">
        <v>442</v>
      </c>
      <c r="E41" s="1574" t="s">
        <v>1253</v>
      </c>
      <c r="F41" s="1574"/>
      <c r="G41" s="1574"/>
    </row>
    <row r="42" spans="1:12" s="1532" customFormat="1">
      <c r="A42" s="1531"/>
      <c r="B42" s="1529"/>
      <c r="C42" s="1531"/>
      <c r="D42" s="1531"/>
      <c r="E42" s="1568"/>
      <c r="F42" s="1576"/>
      <c r="G42" s="1581"/>
      <c r="H42" s="1531"/>
      <c r="I42" s="1531"/>
      <c r="J42" s="1530"/>
      <c r="K42" s="1530"/>
      <c r="L42" s="1530"/>
    </row>
    <row r="43" spans="1:12" s="1541" customFormat="1" ht="15.75">
      <c r="A43" s="1543" t="s">
        <v>1268</v>
      </c>
      <c r="B43" s="1542"/>
      <c r="C43" s="1542"/>
      <c r="D43" s="1542"/>
      <c r="E43" s="1667"/>
      <c r="F43" s="1573"/>
      <c r="G43" s="1577"/>
      <c r="H43" s="1544"/>
    </row>
    <row r="44" spans="1:12">
      <c r="A44" s="1531"/>
      <c r="B44" s="1529" t="s">
        <v>1269</v>
      </c>
      <c r="C44" s="1531" t="s">
        <v>33</v>
      </c>
      <c r="D44" s="1531" t="s">
        <v>1270</v>
      </c>
      <c r="E44" s="1568" t="s">
        <v>1271</v>
      </c>
      <c r="F44" s="1576" t="s">
        <v>1305</v>
      </c>
      <c r="G44" s="1581"/>
      <c r="H44" s="1531"/>
      <c r="I44" s="1531"/>
      <c r="J44" s="1530"/>
      <c r="K44" s="1530"/>
    </row>
    <row r="45" spans="1:12" s="1564" customFormat="1">
      <c r="B45" s="1564" t="s">
        <v>1272</v>
      </c>
      <c r="C45" s="1564" t="s">
        <v>33</v>
      </c>
      <c r="D45" s="1564" t="s">
        <v>1273</v>
      </c>
      <c r="E45" s="1575" t="s">
        <v>1274</v>
      </c>
      <c r="F45" s="1575"/>
      <c r="G45" s="1575"/>
    </row>
    <row r="46" spans="1:12">
      <c r="A46" s="1531"/>
      <c r="B46" s="1529" t="s">
        <v>1276</v>
      </c>
      <c r="C46" s="1531" t="s">
        <v>33</v>
      </c>
      <c r="D46" s="1531" t="s">
        <v>1308</v>
      </c>
      <c r="E46" s="1568" t="s">
        <v>1275</v>
      </c>
      <c r="F46" s="1576"/>
      <c r="G46" s="1581"/>
      <c r="H46" s="1531"/>
      <c r="I46" s="1531"/>
      <c r="J46" s="1530"/>
      <c r="K46" s="1530"/>
    </row>
    <row r="47" spans="1:12" s="1545" customFormat="1">
      <c r="B47" s="1545" t="s">
        <v>1279</v>
      </c>
      <c r="C47" s="1545" t="s">
        <v>423</v>
      </c>
      <c r="D47" s="1545" t="s">
        <v>1277</v>
      </c>
      <c r="E47" s="1574" t="s">
        <v>1278</v>
      </c>
      <c r="F47" s="1574"/>
      <c r="G47" s="1574"/>
    </row>
    <row r="48" spans="1:12">
      <c r="A48" s="1531"/>
      <c r="B48" s="1529" t="s">
        <v>1283</v>
      </c>
      <c r="C48" s="1531" t="s">
        <v>423</v>
      </c>
      <c r="D48" s="1531" t="s">
        <v>1280</v>
      </c>
      <c r="E48" s="1568" t="s">
        <v>1281</v>
      </c>
      <c r="F48" s="1576"/>
      <c r="G48" s="1581"/>
      <c r="H48" s="1531"/>
      <c r="I48" s="1531"/>
      <c r="J48" s="1530"/>
      <c r="K48" s="1530"/>
    </row>
    <row r="49" spans="1:11" s="1564" customFormat="1">
      <c r="B49" s="1564" t="s">
        <v>1286</v>
      </c>
      <c r="C49" s="1564" t="s">
        <v>423</v>
      </c>
      <c r="D49" s="1564" t="s">
        <v>1307</v>
      </c>
      <c r="E49" s="1575" t="s">
        <v>1282</v>
      </c>
      <c r="F49" s="1575"/>
      <c r="G49" s="1575"/>
    </row>
    <row r="50" spans="1:11">
      <c r="A50" s="1531"/>
      <c r="B50" s="1529" t="s">
        <v>1289</v>
      </c>
      <c r="C50" s="1531" t="s">
        <v>17</v>
      </c>
      <c r="D50" s="1531" t="s">
        <v>1311</v>
      </c>
      <c r="E50" s="1568" t="s">
        <v>1284</v>
      </c>
      <c r="F50" s="1576"/>
      <c r="G50" s="1581"/>
      <c r="H50" s="1531"/>
      <c r="I50" s="1531"/>
      <c r="J50" s="1530"/>
      <c r="K50" s="1530"/>
    </row>
    <row r="51" spans="1:11" s="1545" customFormat="1">
      <c r="B51" s="1545" t="s">
        <v>1291</v>
      </c>
      <c r="C51" s="1545" t="s">
        <v>1262</v>
      </c>
      <c r="D51" s="1545" t="s">
        <v>1311</v>
      </c>
      <c r="E51" s="1574" t="s">
        <v>1285</v>
      </c>
      <c r="F51" s="1574"/>
      <c r="G51" s="1574"/>
    </row>
    <row r="52" spans="1:11">
      <c r="A52" s="1531"/>
      <c r="B52" s="1529" t="s">
        <v>1294</v>
      </c>
      <c r="C52" s="1531" t="s">
        <v>33</v>
      </c>
      <c r="D52" s="1531" t="s">
        <v>1314</v>
      </c>
      <c r="E52" s="1568" t="s">
        <v>1287</v>
      </c>
      <c r="F52" s="1576"/>
      <c r="G52" s="1581"/>
      <c r="H52" s="1531"/>
      <c r="I52" s="1531"/>
      <c r="J52" s="1530"/>
      <c r="K52" s="1530"/>
    </row>
    <row r="53" spans="1:11" s="1564" customFormat="1">
      <c r="B53" s="1564" t="s">
        <v>1315</v>
      </c>
      <c r="C53" s="1564" t="s">
        <v>4</v>
      </c>
      <c r="D53" s="1564" t="s">
        <v>1316</v>
      </c>
      <c r="E53" s="1575" t="s">
        <v>1288</v>
      </c>
      <c r="F53" s="1575"/>
      <c r="G53" s="1575"/>
    </row>
    <row r="54" spans="1:11">
      <c r="A54" s="1531"/>
      <c r="B54" s="1529" t="s">
        <v>1317</v>
      </c>
      <c r="C54" s="1531" t="s">
        <v>4</v>
      </c>
      <c r="D54" s="1531" t="s">
        <v>1292</v>
      </c>
      <c r="E54" s="1568" t="s">
        <v>1290</v>
      </c>
      <c r="F54" s="1576"/>
      <c r="G54" s="1581"/>
      <c r="H54" s="1531"/>
      <c r="I54" s="1531"/>
      <c r="J54" s="1530"/>
      <c r="K54" s="1530"/>
    </row>
    <row r="55" spans="1:11" s="1545" customFormat="1">
      <c r="B55" s="1545" t="s">
        <v>1297</v>
      </c>
      <c r="C55" s="1545" t="s">
        <v>4</v>
      </c>
      <c r="D55" s="1545" t="s">
        <v>1318</v>
      </c>
      <c r="E55" s="1574" t="s">
        <v>1293</v>
      </c>
      <c r="F55" s="1574"/>
      <c r="G55" s="1574"/>
    </row>
    <row r="56" spans="1:11">
      <c r="A56" s="1531"/>
      <c r="B56" s="1529" t="s">
        <v>1299</v>
      </c>
      <c r="C56" s="1531" t="s">
        <v>4</v>
      </c>
      <c r="D56" s="1531" t="s">
        <v>1319</v>
      </c>
      <c r="E56" s="1568" t="s">
        <v>1295</v>
      </c>
      <c r="F56" s="1576" t="s">
        <v>1320</v>
      </c>
      <c r="G56" s="1581"/>
      <c r="H56" s="1531"/>
      <c r="I56" s="1531"/>
      <c r="J56" s="1530"/>
      <c r="K56" s="1530"/>
    </row>
    <row r="57" spans="1:11" s="1564" customFormat="1">
      <c r="B57" s="1564" t="s">
        <v>1301</v>
      </c>
      <c r="C57" s="1564" t="s">
        <v>4</v>
      </c>
      <c r="D57" s="1564" t="s">
        <v>1321</v>
      </c>
      <c r="E57" s="1575" t="s">
        <v>1296</v>
      </c>
      <c r="F57" s="1575"/>
      <c r="G57" s="1575"/>
    </row>
    <row r="58" spans="1:11">
      <c r="A58" s="1531"/>
      <c r="B58" s="1529" t="s">
        <v>1322</v>
      </c>
      <c r="C58" s="1531" t="s">
        <v>423</v>
      </c>
      <c r="D58" s="1531" t="s">
        <v>1323</v>
      </c>
      <c r="E58" s="1568" t="s">
        <v>1298</v>
      </c>
      <c r="F58" s="1576"/>
      <c r="G58" s="1581"/>
      <c r="H58" s="1531"/>
      <c r="I58" s="1531"/>
      <c r="J58" s="1530"/>
      <c r="K58" s="1530"/>
    </row>
    <row r="59" spans="1:11" s="1545" customFormat="1">
      <c r="B59" s="1545" t="s">
        <v>1324</v>
      </c>
      <c r="C59" s="1545" t="s">
        <v>4</v>
      </c>
      <c r="D59" s="1545" t="s">
        <v>1325</v>
      </c>
      <c r="E59" s="1574" t="s">
        <v>1300</v>
      </c>
      <c r="F59" s="1574" t="s">
        <v>1326</v>
      </c>
      <c r="G59" s="1574"/>
    </row>
    <row r="60" spans="1:11">
      <c r="A60" s="1531"/>
      <c r="B60" s="1529" t="s">
        <v>1328</v>
      </c>
      <c r="C60" s="1531" t="s">
        <v>423</v>
      </c>
      <c r="D60" s="1531" t="s">
        <v>1329</v>
      </c>
      <c r="E60" s="1568" t="s">
        <v>1302</v>
      </c>
      <c r="F60" s="1576"/>
      <c r="G60" s="1581"/>
      <c r="H60" s="1531"/>
      <c r="I60" s="1531"/>
      <c r="J60" s="1530"/>
      <c r="K60" s="1530"/>
    </row>
    <row r="61" spans="1:11" s="1564" customFormat="1">
      <c r="B61" s="1564" t="s">
        <v>443</v>
      </c>
      <c r="C61" s="1564" t="s">
        <v>33</v>
      </c>
      <c r="D61" s="1564" t="s">
        <v>1330</v>
      </c>
      <c r="E61" s="1575" t="s">
        <v>1331</v>
      </c>
      <c r="F61" s="1575"/>
      <c r="G61" s="1575"/>
    </row>
    <row r="62" spans="1:11">
      <c r="A62" s="1531"/>
      <c r="B62" s="1529" t="s">
        <v>444</v>
      </c>
      <c r="C62" s="1531" t="s">
        <v>33</v>
      </c>
      <c r="D62" s="1531" t="s">
        <v>1303</v>
      </c>
      <c r="E62" s="1568" t="s">
        <v>1332</v>
      </c>
      <c r="F62" s="1576"/>
      <c r="G62" s="1581"/>
      <c r="H62" s="1531"/>
      <c r="I62" s="1531"/>
      <c r="J62" s="1530"/>
      <c r="K62" s="1530"/>
    </row>
    <row r="63" spans="1:11" s="1545" customFormat="1">
      <c r="B63" s="1545" t="s">
        <v>1199</v>
      </c>
      <c r="C63" s="1545" t="s">
        <v>423</v>
      </c>
      <c r="D63" s="1545" t="s">
        <v>1303</v>
      </c>
      <c r="E63" s="1574" t="s">
        <v>1333</v>
      </c>
      <c r="F63" s="1574"/>
      <c r="G63" s="1574"/>
    </row>
    <row r="64" spans="1:11">
      <c r="A64" s="1531"/>
      <c r="B64" s="1529" t="s">
        <v>445</v>
      </c>
      <c r="C64" s="1531" t="s">
        <v>17</v>
      </c>
      <c r="D64" s="1531" t="s">
        <v>1303</v>
      </c>
      <c r="E64" s="1568" t="s">
        <v>1334</v>
      </c>
      <c r="F64" s="1576"/>
      <c r="G64" s="1581"/>
      <c r="H64" s="1531"/>
      <c r="I64" s="1531"/>
      <c r="J64" s="1530"/>
      <c r="K64" s="1530"/>
    </row>
    <row r="65" spans="1:11" s="1564" customFormat="1">
      <c r="B65" s="1564" t="s">
        <v>446</v>
      </c>
      <c r="C65" s="1564" t="s">
        <v>17</v>
      </c>
      <c r="D65" s="1564" t="s">
        <v>1304</v>
      </c>
      <c r="E65" s="1575" t="s">
        <v>1335</v>
      </c>
      <c r="F65" s="1575"/>
      <c r="G65" s="1575"/>
    </row>
    <row r="66" spans="1:11">
      <c r="A66" s="1531"/>
      <c r="B66" s="1529" t="s">
        <v>447</v>
      </c>
      <c r="C66" s="1531" t="s">
        <v>1262</v>
      </c>
      <c r="D66" s="1531" t="s">
        <v>1303</v>
      </c>
      <c r="E66" s="1568" t="s">
        <v>1337</v>
      </c>
      <c r="F66" s="1576"/>
      <c r="G66" s="1581"/>
      <c r="H66" s="1531"/>
      <c r="I66" s="1531"/>
      <c r="J66" s="1530"/>
      <c r="K66" s="1530"/>
    </row>
    <row r="67" spans="1:11" s="1545" customFormat="1">
      <c r="B67" s="1545" t="s">
        <v>723</v>
      </c>
      <c r="C67" s="1545" t="s">
        <v>1262</v>
      </c>
      <c r="D67" s="1545" t="s">
        <v>1304</v>
      </c>
      <c r="E67" s="1574" t="s">
        <v>1338</v>
      </c>
      <c r="F67" s="1574"/>
      <c r="G67" s="1574"/>
    </row>
    <row r="68" spans="1:11">
      <c r="A68" s="1531"/>
      <c r="B68" s="1529" t="s">
        <v>726</v>
      </c>
      <c r="C68" s="1531" t="s">
        <v>423</v>
      </c>
      <c r="D68" s="1531" t="s">
        <v>1339</v>
      </c>
      <c r="E68" s="1568" t="s">
        <v>1309</v>
      </c>
      <c r="F68" s="1576"/>
      <c r="G68" s="1581"/>
      <c r="H68" s="1531"/>
      <c r="I68" s="1531"/>
      <c r="J68" s="1530"/>
      <c r="K68" s="1530"/>
    </row>
    <row r="69" spans="1:11" s="1564" customFormat="1">
      <c r="B69" s="1564" t="s">
        <v>730</v>
      </c>
      <c r="C69" s="1564" t="s">
        <v>17</v>
      </c>
      <c r="D69" s="1564" t="s">
        <v>1339</v>
      </c>
      <c r="E69" s="1575" t="s">
        <v>1312</v>
      </c>
      <c r="F69" s="1575"/>
      <c r="G69" s="1575"/>
    </row>
    <row r="70" spans="1:11">
      <c r="A70" s="1531"/>
      <c r="B70" s="1529" t="s">
        <v>1154</v>
      </c>
      <c r="C70" s="1531" t="s">
        <v>1262</v>
      </c>
      <c r="D70" s="1531" t="s">
        <v>1339</v>
      </c>
      <c r="E70" s="1568" t="s">
        <v>1313</v>
      </c>
      <c r="F70" s="1576"/>
      <c r="G70" s="1581"/>
      <c r="H70" s="1531"/>
      <c r="I70" s="1531"/>
      <c r="J70" s="1530"/>
      <c r="K70" s="1530"/>
    </row>
    <row r="71" spans="1:11" s="1545" customFormat="1">
      <c r="B71" s="1545" t="s">
        <v>1155</v>
      </c>
      <c r="C71" s="1545" t="s">
        <v>423</v>
      </c>
      <c r="D71" s="1545" t="s">
        <v>1340</v>
      </c>
      <c r="E71" s="1574" t="s">
        <v>1310</v>
      </c>
      <c r="F71" s="1574"/>
      <c r="G71" s="1579"/>
      <c r="J71" s="1567"/>
      <c r="K71" s="1567"/>
    </row>
    <row r="72" spans="1:11">
      <c r="A72" s="1531"/>
      <c r="B72" s="1529" t="s">
        <v>1210</v>
      </c>
      <c r="C72" s="1531" t="s">
        <v>4</v>
      </c>
      <c r="D72" s="1531" t="s">
        <v>1341</v>
      </c>
      <c r="E72" s="1568" t="s">
        <v>1327</v>
      </c>
      <c r="F72" s="1576"/>
      <c r="G72" s="1581"/>
      <c r="H72" s="1531"/>
      <c r="I72" s="1531"/>
      <c r="J72" s="1530"/>
      <c r="K72" s="1530"/>
    </row>
    <row r="73" spans="1:11" s="1564" customFormat="1">
      <c r="B73" s="1564" t="s">
        <v>1209</v>
      </c>
      <c r="C73" s="1564" t="s">
        <v>33</v>
      </c>
      <c r="D73" s="1564" t="s">
        <v>1342</v>
      </c>
      <c r="E73" s="1575" t="s">
        <v>1343</v>
      </c>
      <c r="F73" s="1575"/>
      <c r="G73" s="1575"/>
    </row>
    <row r="74" spans="1:11">
      <c r="A74" s="1531"/>
      <c r="B74" s="1529"/>
      <c r="C74" s="1531"/>
      <c r="D74" s="1531"/>
      <c r="E74" s="1568"/>
      <c r="F74" s="1576"/>
      <c r="G74" s="1581"/>
      <c r="H74" s="1531"/>
      <c r="I74" s="1531"/>
      <c r="J74" s="1530"/>
      <c r="K74" s="1530"/>
    </row>
    <row r="75" spans="1:11" s="1541" customFormat="1" ht="15.75">
      <c r="A75" s="1543" t="s">
        <v>1344</v>
      </c>
      <c r="B75" s="1542"/>
      <c r="C75" s="1542"/>
      <c r="D75" s="1542"/>
      <c r="E75" s="1667"/>
      <c r="F75" s="1573"/>
      <c r="G75" s="1573"/>
    </row>
    <row r="76" spans="1:11">
      <c r="A76" s="1531"/>
      <c r="B76" s="1529" t="s">
        <v>1345</v>
      </c>
      <c r="C76" s="1531" t="s">
        <v>4</v>
      </c>
      <c r="D76" s="1531" t="s">
        <v>1346</v>
      </c>
      <c r="E76" s="1568" t="s">
        <v>1347</v>
      </c>
      <c r="F76" s="1576"/>
      <c r="G76" s="1581"/>
      <c r="H76" s="1531"/>
      <c r="I76" s="1531"/>
      <c r="J76" s="1530"/>
      <c r="K76" s="1530"/>
    </row>
    <row r="77" spans="1:11" s="1545" customFormat="1">
      <c r="B77" s="1545" t="s">
        <v>1348</v>
      </c>
      <c r="C77" s="1545" t="s">
        <v>4</v>
      </c>
      <c r="D77" s="1545" t="s">
        <v>1349</v>
      </c>
      <c r="E77" s="1574" t="s">
        <v>1347</v>
      </c>
      <c r="F77" s="1574"/>
      <c r="G77" s="1574"/>
    </row>
    <row r="78" spans="1:11">
      <c r="A78" s="1531"/>
      <c r="B78" s="1529" t="s">
        <v>1350</v>
      </c>
      <c r="C78" s="1531" t="s">
        <v>4</v>
      </c>
      <c r="D78" s="1531" t="s">
        <v>1381</v>
      </c>
      <c r="E78" s="1568" t="s">
        <v>1351</v>
      </c>
      <c r="F78" s="1576"/>
      <c r="G78" s="1581"/>
      <c r="H78" s="1531"/>
      <c r="I78" s="1531"/>
      <c r="J78" s="1530"/>
      <c r="K78" s="1530"/>
    </row>
    <row r="79" spans="1:11" s="1564" customFormat="1">
      <c r="B79" s="1564" t="s">
        <v>1352</v>
      </c>
      <c r="C79" s="1564" t="s">
        <v>33</v>
      </c>
      <c r="D79" s="1564" t="s">
        <v>1382</v>
      </c>
      <c r="E79" s="1575" t="s">
        <v>1353</v>
      </c>
      <c r="F79" s="1575"/>
      <c r="G79" s="1575"/>
    </row>
    <row r="80" spans="1:11">
      <c r="A80" s="1531"/>
      <c r="B80" s="1529" t="s">
        <v>1354</v>
      </c>
      <c r="C80" s="1531" t="s">
        <v>33</v>
      </c>
      <c r="D80" s="1531" t="s">
        <v>1383</v>
      </c>
      <c r="E80" s="1568" t="s">
        <v>1355</v>
      </c>
      <c r="F80" s="1576"/>
      <c r="G80" s="1581"/>
      <c r="H80" s="1531"/>
      <c r="I80" s="1531"/>
      <c r="J80" s="1530"/>
      <c r="K80" s="1530"/>
    </row>
    <row r="81" spans="1:11" s="1545" customFormat="1">
      <c r="B81" s="1545" t="s">
        <v>1360</v>
      </c>
      <c r="C81" s="1545" t="s">
        <v>33</v>
      </c>
      <c r="D81" s="1545" t="s">
        <v>1384</v>
      </c>
      <c r="E81" s="1574" t="s">
        <v>1355</v>
      </c>
      <c r="F81" s="1574"/>
      <c r="G81" s="1574"/>
    </row>
    <row r="82" spans="1:11">
      <c r="A82" s="1531"/>
      <c r="B82" s="1529" t="s">
        <v>1362</v>
      </c>
      <c r="C82" s="1531" t="s">
        <v>33</v>
      </c>
      <c r="D82" s="1531" t="s">
        <v>1385</v>
      </c>
      <c r="E82" s="1568" t="s">
        <v>1355</v>
      </c>
      <c r="F82" s="1576"/>
      <c r="G82" s="1581"/>
      <c r="H82" s="1531"/>
      <c r="I82" s="1531"/>
      <c r="J82" s="1530"/>
      <c r="K82" s="1530"/>
    </row>
    <row r="83" spans="1:11" s="1564" customFormat="1">
      <c r="B83" s="1564" t="s">
        <v>1364</v>
      </c>
      <c r="C83" s="1564" t="s">
        <v>33</v>
      </c>
      <c r="D83" s="1564" t="s">
        <v>1386</v>
      </c>
      <c r="E83" s="1575" t="s">
        <v>1356</v>
      </c>
      <c r="F83" s="1575"/>
      <c r="G83" s="1575"/>
    </row>
    <row r="84" spans="1:11">
      <c r="A84" s="1531"/>
      <c r="B84" s="1529" t="s">
        <v>1366</v>
      </c>
      <c r="C84" s="1531" t="s">
        <v>33</v>
      </c>
      <c r="D84" s="1531" t="s">
        <v>1387</v>
      </c>
      <c r="E84" s="1568" t="s">
        <v>1356</v>
      </c>
      <c r="F84" s="1576"/>
      <c r="G84" s="1581"/>
      <c r="H84" s="1531"/>
      <c r="I84" s="1531"/>
      <c r="J84" s="1530"/>
      <c r="K84" s="1530"/>
    </row>
    <row r="85" spans="1:11" s="1545" customFormat="1">
      <c r="B85" s="1545" t="s">
        <v>1367</v>
      </c>
      <c r="C85" s="1545" t="s">
        <v>33</v>
      </c>
      <c r="D85" s="1545" t="s">
        <v>1390</v>
      </c>
      <c r="E85" s="1574" t="s">
        <v>1357</v>
      </c>
      <c r="F85" s="1574" t="s">
        <v>1375</v>
      </c>
      <c r="G85" s="1574"/>
    </row>
    <row r="86" spans="1:11">
      <c r="A86" s="1531"/>
      <c r="B86" s="1529" t="s">
        <v>1369</v>
      </c>
      <c r="C86" s="1531" t="s">
        <v>33</v>
      </c>
      <c r="D86" s="1531" t="s">
        <v>1389</v>
      </c>
      <c r="E86" s="1568" t="s">
        <v>1358</v>
      </c>
      <c r="F86" s="1576"/>
      <c r="G86" s="1581"/>
      <c r="H86" s="1531"/>
      <c r="I86" s="1531"/>
      <c r="J86" s="1530"/>
      <c r="K86" s="1530"/>
    </row>
    <row r="87" spans="1:11" s="1564" customFormat="1" ht="13.5" customHeight="1">
      <c r="B87" s="1564" t="s">
        <v>1371</v>
      </c>
      <c r="C87" s="1564" t="s">
        <v>33</v>
      </c>
      <c r="D87" s="1564" t="s">
        <v>1391</v>
      </c>
      <c r="E87" s="1575" t="s">
        <v>1359</v>
      </c>
      <c r="F87" s="1575"/>
      <c r="G87" s="1575"/>
    </row>
    <row r="88" spans="1:11">
      <c r="A88" s="1531"/>
      <c r="B88" s="1529" t="s">
        <v>1372</v>
      </c>
      <c r="C88" s="1531" t="s">
        <v>423</v>
      </c>
      <c r="D88" s="1531" t="s">
        <v>1392</v>
      </c>
      <c r="E88" s="1568" t="s">
        <v>1361</v>
      </c>
      <c r="F88" s="1576"/>
      <c r="G88" s="1581"/>
      <c r="H88" s="1531"/>
      <c r="I88" s="1531"/>
      <c r="J88" s="1530"/>
      <c r="K88" s="1530"/>
    </row>
    <row r="89" spans="1:11" s="1545" customFormat="1">
      <c r="B89" s="1545" t="s">
        <v>1393</v>
      </c>
      <c r="C89" s="1545" t="s">
        <v>423</v>
      </c>
      <c r="D89" s="1545" t="s">
        <v>1394</v>
      </c>
      <c r="E89" s="1574" t="s">
        <v>1361</v>
      </c>
      <c r="F89" s="1574"/>
      <c r="G89" s="1574"/>
    </row>
    <row r="90" spans="1:11">
      <c r="A90" s="1531"/>
      <c r="B90" s="1529" t="s">
        <v>1395</v>
      </c>
      <c r="C90" s="1531" t="s">
        <v>423</v>
      </c>
      <c r="D90" s="1531" t="s">
        <v>1388</v>
      </c>
      <c r="E90" s="1568" t="s">
        <v>1363</v>
      </c>
      <c r="F90" s="1576"/>
      <c r="G90" s="1581"/>
      <c r="H90" s="1531"/>
      <c r="I90" s="1531"/>
      <c r="J90" s="1530"/>
      <c r="K90" s="1530"/>
    </row>
    <row r="91" spans="1:11" s="1564" customFormat="1">
      <c r="B91" s="1564" t="s">
        <v>1396</v>
      </c>
      <c r="C91" s="1564" t="s">
        <v>17</v>
      </c>
      <c r="D91" s="1564" t="s">
        <v>1392</v>
      </c>
      <c r="E91" s="1575" t="s">
        <v>1365</v>
      </c>
      <c r="F91" s="1575"/>
      <c r="G91" s="1575"/>
    </row>
    <row r="92" spans="1:11">
      <c r="A92" s="1531"/>
      <c r="B92" s="1529" t="s">
        <v>1397</v>
      </c>
      <c r="C92" s="1531" t="s">
        <v>17</v>
      </c>
      <c r="D92" s="1531" t="s">
        <v>1394</v>
      </c>
      <c r="E92" s="1568" t="s">
        <v>1365</v>
      </c>
      <c r="F92" s="1576"/>
      <c r="G92" s="1581"/>
      <c r="H92" s="1531"/>
      <c r="I92" s="1531"/>
      <c r="J92" s="1530"/>
      <c r="K92" s="1530"/>
    </row>
    <row r="93" spans="1:11" s="1545" customFormat="1">
      <c r="B93" s="1545" t="s">
        <v>1398</v>
      </c>
      <c r="C93" s="1545" t="s">
        <v>17</v>
      </c>
      <c r="D93" s="1545" t="s">
        <v>1388</v>
      </c>
      <c r="E93" s="1574" t="s">
        <v>1368</v>
      </c>
      <c r="F93" s="1574"/>
      <c r="G93" s="1574"/>
    </row>
    <row r="94" spans="1:11">
      <c r="A94" s="1531"/>
      <c r="B94" s="1529" t="s">
        <v>1399</v>
      </c>
      <c r="C94" s="1531" t="s">
        <v>1262</v>
      </c>
      <c r="D94" s="1531" t="s">
        <v>1392</v>
      </c>
      <c r="E94" s="1568" t="s">
        <v>1370</v>
      </c>
      <c r="F94" s="1576"/>
      <c r="G94" s="1581"/>
      <c r="H94" s="1531"/>
      <c r="I94" s="1531"/>
      <c r="J94" s="1530"/>
      <c r="K94" s="1530"/>
    </row>
    <row r="95" spans="1:11" s="1564" customFormat="1">
      <c r="B95" s="1564" t="s">
        <v>1400</v>
      </c>
      <c r="C95" s="1564" t="s">
        <v>1262</v>
      </c>
      <c r="D95" s="1564" t="s">
        <v>1401</v>
      </c>
      <c r="E95" s="1575" t="s">
        <v>1370</v>
      </c>
      <c r="F95" s="1575"/>
      <c r="G95" s="1575"/>
    </row>
    <row r="96" spans="1:11">
      <c r="A96" s="1531"/>
      <c r="B96" s="1529" t="s">
        <v>1402</v>
      </c>
      <c r="C96" s="1531" t="s">
        <v>1262</v>
      </c>
      <c r="D96" s="1531" t="s">
        <v>1388</v>
      </c>
      <c r="E96" s="1568" t="s">
        <v>1373</v>
      </c>
      <c r="F96" s="1576"/>
      <c r="G96" s="1581"/>
      <c r="H96" s="1531"/>
      <c r="I96" s="1531"/>
      <c r="J96" s="1530"/>
      <c r="K96" s="1530"/>
    </row>
    <row r="97" spans="1:11" s="1545" customFormat="1">
      <c r="B97" s="1545" t="s">
        <v>1403</v>
      </c>
      <c r="C97" s="1545" t="s">
        <v>4</v>
      </c>
      <c r="D97" s="1545" t="s">
        <v>1404</v>
      </c>
      <c r="E97" s="1569" t="s">
        <v>1353</v>
      </c>
      <c r="F97" s="1574"/>
      <c r="G97" s="1574"/>
    </row>
    <row r="98" spans="1:11">
      <c r="A98" s="1531"/>
      <c r="B98" s="1529" t="s">
        <v>1405</v>
      </c>
      <c r="C98" s="1531" t="s">
        <v>4</v>
      </c>
      <c r="D98" s="1531" t="s">
        <v>1406</v>
      </c>
      <c r="E98" s="1568" t="s">
        <v>1353</v>
      </c>
      <c r="F98" s="1576"/>
      <c r="G98" s="1581"/>
      <c r="H98" s="1531"/>
      <c r="I98" s="1531"/>
      <c r="J98" s="1530"/>
      <c r="K98" s="1530"/>
    </row>
    <row r="99" spans="1:11" s="1564" customFormat="1">
      <c r="B99" s="1564" t="s">
        <v>1407</v>
      </c>
      <c r="C99" s="1564" t="s">
        <v>4</v>
      </c>
      <c r="D99" s="1564" t="s">
        <v>1408</v>
      </c>
      <c r="E99" s="1575" t="s">
        <v>1374</v>
      </c>
      <c r="F99" s="1575"/>
      <c r="G99" s="1575"/>
    </row>
    <row r="100" spans="1:11">
      <c r="A100" s="1531"/>
      <c r="B100" s="1529" t="s">
        <v>1409</v>
      </c>
      <c r="C100" s="1531" t="s">
        <v>4</v>
      </c>
      <c r="D100" s="1531" t="s">
        <v>1410</v>
      </c>
      <c r="E100" s="1568" t="s">
        <v>1411</v>
      </c>
      <c r="F100" s="1576"/>
      <c r="G100" s="1581"/>
      <c r="H100" s="1531"/>
      <c r="I100" s="1531"/>
      <c r="J100" s="1530"/>
      <c r="K100" s="1530"/>
    </row>
    <row r="101" spans="1:11" s="1545" customFormat="1">
      <c r="B101" s="1545" t="s">
        <v>734</v>
      </c>
      <c r="C101" s="1545" t="s">
        <v>33</v>
      </c>
      <c r="D101" s="1545" t="s">
        <v>1412</v>
      </c>
      <c r="E101" s="1574" t="s">
        <v>1375</v>
      </c>
      <c r="F101" s="1574"/>
      <c r="G101" s="1574"/>
    </row>
    <row r="102" spans="1:11">
      <c r="A102" s="1531"/>
      <c r="B102" s="1529" t="s">
        <v>735</v>
      </c>
      <c r="C102" s="1531" t="s">
        <v>423</v>
      </c>
      <c r="D102" s="1531" t="s">
        <v>1376</v>
      </c>
      <c r="E102" s="1568" t="s">
        <v>1377</v>
      </c>
      <c r="F102" s="1576"/>
      <c r="G102" s="1581"/>
      <c r="H102" s="1531"/>
      <c r="I102" s="1531"/>
      <c r="J102" s="1530"/>
      <c r="K102" s="1530"/>
    </row>
    <row r="103" spans="1:11" s="1564" customFormat="1">
      <c r="B103" s="1564" t="s">
        <v>736</v>
      </c>
      <c r="C103" s="1564" t="s">
        <v>17</v>
      </c>
      <c r="D103" s="1564" t="s">
        <v>1376</v>
      </c>
      <c r="E103" s="1575" t="s">
        <v>1378</v>
      </c>
      <c r="F103" s="1575"/>
      <c r="G103" s="1575"/>
    </row>
    <row r="104" spans="1:11">
      <c r="A104" s="1531"/>
      <c r="B104" s="1529" t="s">
        <v>875</v>
      </c>
      <c r="C104" s="1531" t="s">
        <v>1262</v>
      </c>
      <c r="D104" s="1531" t="s">
        <v>1376</v>
      </c>
      <c r="E104" s="1568" t="s">
        <v>1379</v>
      </c>
      <c r="F104" s="1576"/>
      <c r="G104" s="1581"/>
      <c r="H104" s="1531"/>
      <c r="I104" s="1531"/>
      <c r="J104" s="1530"/>
      <c r="K104" s="1530"/>
    </row>
    <row r="105" spans="1:11" s="1545" customFormat="1">
      <c r="B105" s="1545" t="s">
        <v>878</v>
      </c>
      <c r="C105" s="1545" t="s">
        <v>33</v>
      </c>
      <c r="D105" s="1545" t="s">
        <v>1413</v>
      </c>
      <c r="E105" s="1574" t="s">
        <v>1380</v>
      </c>
      <c r="F105" s="1574"/>
      <c r="G105" s="1574"/>
    </row>
    <row r="106" spans="1:11">
      <c r="A106" s="1531"/>
      <c r="B106" s="1529" t="s">
        <v>1208</v>
      </c>
      <c r="C106" s="1531" t="s">
        <v>33</v>
      </c>
      <c r="D106" s="1531" t="s">
        <v>800</v>
      </c>
      <c r="E106" s="1568" t="s">
        <v>1414</v>
      </c>
      <c r="F106" s="1576"/>
      <c r="G106" s="1581"/>
      <c r="H106" s="1531"/>
      <c r="I106" s="1531"/>
      <c r="J106" s="1530"/>
      <c r="K106" s="1530"/>
    </row>
    <row r="107" spans="1:11" s="1564" customFormat="1">
      <c r="B107" s="1564" t="s">
        <v>1415</v>
      </c>
      <c r="C107" s="1564" t="s">
        <v>33</v>
      </c>
      <c r="D107" s="1564" t="s">
        <v>768</v>
      </c>
      <c r="E107" s="1575" t="s">
        <v>1416</v>
      </c>
      <c r="F107" s="1575"/>
      <c r="G107" s="1575"/>
    </row>
    <row r="108" spans="1:11">
      <c r="A108" s="1531"/>
      <c r="B108" s="1529" t="s">
        <v>1417</v>
      </c>
      <c r="C108" s="1531" t="s">
        <v>33</v>
      </c>
      <c r="D108" s="1531" t="s">
        <v>1418</v>
      </c>
      <c r="E108" s="1568" t="s">
        <v>1419</v>
      </c>
      <c r="F108" s="1576"/>
      <c r="G108" s="1581"/>
      <c r="H108" s="1531"/>
      <c r="I108" s="1531"/>
      <c r="J108" s="1530"/>
      <c r="K108" s="1530"/>
    </row>
    <row r="109" spans="1:11" s="1545" customFormat="1">
      <c r="B109" s="1545" t="s">
        <v>1509</v>
      </c>
      <c r="C109" s="1545" t="s">
        <v>1577</v>
      </c>
      <c r="D109" s="1545" t="s">
        <v>1578</v>
      </c>
      <c r="E109" s="1574" t="s">
        <v>1518</v>
      </c>
      <c r="F109" s="1574"/>
      <c r="G109" s="1574"/>
    </row>
    <row r="110" spans="1:11">
      <c r="A110" s="1531"/>
      <c r="B110" s="1529" t="s">
        <v>1510</v>
      </c>
      <c r="C110" s="1531" t="s">
        <v>4</v>
      </c>
      <c r="D110" s="1531" t="s">
        <v>1567</v>
      </c>
      <c r="E110" s="1568" t="s">
        <v>1519</v>
      </c>
      <c r="F110" s="1576"/>
      <c r="G110" s="1581"/>
      <c r="H110" s="1531"/>
      <c r="I110" s="1531"/>
      <c r="J110" s="1530"/>
      <c r="K110" s="1530"/>
    </row>
    <row r="111" spans="1:11" s="1564" customFormat="1">
      <c r="B111" s="1564" t="s">
        <v>1511</v>
      </c>
      <c r="C111" s="1564" t="s">
        <v>4</v>
      </c>
      <c r="D111" s="1564" t="s">
        <v>1576</v>
      </c>
      <c r="E111" s="1570" t="s">
        <v>1520</v>
      </c>
      <c r="F111" s="1575"/>
      <c r="G111" s="1575"/>
    </row>
    <row r="112" spans="1:11">
      <c r="A112" s="1531"/>
      <c r="B112" s="1529" t="s">
        <v>1585</v>
      </c>
      <c r="C112" s="1531" t="s">
        <v>1611</v>
      </c>
      <c r="D112" s="1531" t="s">
        <v>1612</v>
      </c>
      <c r="E112" s="1568" t="s">
        <v>1610</v>
      </c>
      <c r="F112" s="1576"/>
      <c r="G112" s="1581"/>
      <c r="H112" s="1531"/>
      <c r="I112" s="1531"/>
      <c r="J112" s="1530"/>
      <c r="K112" s="1530"/>
    </row>
    <row r="113" spans="1:11">
      <c r="A113" s="1531"/>
      <c r="B113" s="1529"/>
      <c r="C113" s="1531"/>
      <c r="D113" s="1531"/>
      <c r="E113" s="1568"/>
      <c r="F113" s="1576"/>
      <c r="G113" s="1581"/>
      <c r="H113" s="1531"/>
      <c r="I113" s="1531"/>
      <c r="J113" s="1530"/>
      <c r="K113" s="1530"/>
    </row>
    <row r="114" spans="1:11" s="1541" customFormat="1" ht="15.75">
      <c r="A114" s="1751" t="s">
        <v>1445</v>
      </c>
      <c r="B114" s="1751"/>
      <c r="C114" s="1752"/>
      <c r="D114" s="1752"/>
      <c r="E114" s="1752"/>
      <c r="F114" s="1573"/>
      <c r="G114" s="1573"/>
    </row>
    <row r="115" spans="1:11">
      <c r="A115" s="1531"/>
      <c r="B115" s="1529" t="s">
        <v>1420</v>
      </c>
      <c r="C115" s="1531" t="s">
        <v>4</v>
      </c>
      <c r="D115" s="1531" t="s">
        <v>1421</v>
      </c>
      <c r="E115" s="1568" t="s">
        <v>1422</v>
      </c>
      <c r="F115" s="1576"/>
      <c r="G115" s="1581"/>
      <c r="H115" s="1531"/>
      <c r="I115" s="1531"/>
      <c r="J115" s="1530"/>
      <c r="K115" s="1530"/>
    </row>
    <row r="116" spans="1:11" s="1545" customFormat="1">
      <c r="B116" s="1545" t="s">
        <v>1423</v>
      </c>
      <c r="C116" s="1545" t="s">
        <v>4</v>
      </c>
      <c r="D116" s="1545" t="s">
        <v>1427</v>
      </c>
      <c r="E116" s="1574" t="s">
        <v>1424</v>
      </c>
      <c r="F116" s="1574"/>
      <c r="G116" s="1574"/>
    </row>
    <row r="117" spans="1:11">
      <c r="A117" s="1531"/>
      <c r="B117" s="1529" t="s">
        <v>1425</v>
      </c>
      <c r="C117" s="1531" t="s">
        <v>4</v>
      </c>
      <c r="D117" s="1531" t="s">
        <v>1446</v>
      </c>
      <c r="E117" s="1568" t="s">
        <v>1422</v>
      </c>
      <c r="F117" s="1576"/>
      <c r="G117" s="1581"/>
      <c r="H117" s="1531"/>
      <c r="I117" s="1531"/>
      <c r="J117" s="1530"/>
      <c r="K117" s="1530"/>
    </row>
    <row r="118" spans="1:11" s="1564" customFormat="1" ht="13.5" customHeight="1">
      <c r="B118" s="1564" t="s">
        <v>1426</v>
      </c>
      <c r="C118" s="1564" t="s">
        <v>33</v>
      </c>
      <c r="D118" s="1564" t="s">
        <v>1447</v>
      </c>
      <c r="E118" s="1575" t="s">
        <v>1428</v>
      </c>
      <c r="F118" s="1575"/>
      <c r="G118" s="1575"/>
    </row>
    <row r="119" spans="1:11">
      <c r="A119" s="1531"/>
      <c r="B119" s="1529" t="s">
        <v>1429</v>
      </c>
      <c r="C119" s="1531" t="s">
        <v>423</v>
      </c>
      <c r="D119" s="1531" t="s">
        <v>1430</v>
      </c>
      <c r="E119" s="1568" t="s">
        <v>1431</v>
      </c>
      <c r="F119" s="1576"/>
      <c r="G119" s="1581"/>
      <c r="H119" s="1531"/>
      <c r="I119" s="1531"/>
      <c r="J119" s="1530"/>
      <c r="K119" s="1530"/>
    </row>
    <row r="120" spans="1:11" s="1545" customFormat="1">
      <c r="B120" s="1545" t="s">
        <v>1432</v>
      </c>
      <c r="C120" s="1545" t="s">
        <v>423</v>
      </c>
      <c r="D120" s="1545" t="s">
        <v>1433</v>
      </c>
      <c r="E120" s="1574" t="s">
        <v>1431</v>
      </c>
      <c r="F120" s="1574"/>
      <c r="G120" s="1574"/>
    </row>
    <row r="121" spans="1:11">
      <c r="A121" s="1531"/>
      <c r="B121" s="1529" t="s">
        <v>1434</v>
      </c>
      <c r="C121" s="1531" t="s">
        <v>423</v>
      </c>
      <c r="D121" s="1531" t="s">
        <v>1435</v>
      </c>
      <c r="E121" s="1568" t="s">
        <v>1431</v>
      </c>
      <c r="F121" s="1576"/>
      <c r="G121" s="1581"/>
      <c r="H121" s="1531"/>
      <c r="I121" s="1531"/>
      <c r="J121" s="1530"/>
      <c r="K121" s="1530"/>
    </row>
    <row r="122" spans="1:11" s="1564" customFormat="1">
      <c r="B122" s="1564" t="s">
        <v>1437</v>
      </c>
      <c r="C122" s="1564" t="s">
        <v>423</v>
      </c>
      <c r="D122" s="1564" t="s">
        <v>1448</v>
      </c>
      <c r="E122" s="1575" t="s">
        <v>1431</v>
      </c>
      <c r="F122" s="1575"/>
      <c r="G122" s="1575"/>
    </row>
    <row r="123" spans="1:11">
      <c r="A123" s="1531"/>
      <c r="B123" s="1529" t="s">
        <v>1439</v>
      </c>
      <c r="C123" s="1531" t="s">
        <v>17</v>
      </c>
      <c r="D123" s="1531" t="s">
        <v>1430</v>
      </c>
      <c r="E123" s="1568" t="s">
        <v>1438</v>
      </c>
      <c r="F123" s="1576"/>
      <c r="G123" s="1581"/>
      <c r="H123" s="1531"/>
      <c r="I123" s="1531"/>
      <c r="J123" s="1530"/>
      <c r="K123" s="1530"/>
    </row>
    <row r="124" spans="1:11" s="1545" customFormat="1">
      <c r="B124" s="1545" t="s">
        <v>1440</v>
      </c>
      <c r="C124" s="1545" t="s">
        <v>17</v>
      </c>
      <c r="D124" s="1545" t="s">
        <v>1433</v>
      </c>
      <c r="E124" s="1574" t="s">
        <v>1438</v>
      </c>
      <c r="F124" s="1574"/>
      <c r="G124" s="1574"/>
    </row>
    <row r="125" spans="1:11">
      <c r="A125" s="1531"/>
      <c r="B125" s="1529" t="s">
        <v>1449</v>
      </c>
      <c r="C125" s="1531" t="s">
        <v>17</v>
      </c>
      <c r="D125" s="1531" t="s">
        <v>1435</v>
      </c>
      <c r="E125" s="1568" t="s">
        <v>1438</v>
      </c>
      <c r="F125" s="1576"/>
      <c r="G125" s="1581"/>
      <c r="H125" s="1531"/>
      <c r="I125" s="1531"/>
      <c r="J125" s="1530"/>
      <c r="K125" s="1530"/>
    </row>
    <row r="126" spans="1:11" s="1564" customFormat="1">
      <c r="B126" s="1564" t="s">
        <v>1450</v>
      </c>
      <c r="C126" s="1564" t="s">
        <v>17</v>
      </c>
      <c r="D126" s="1564" t="s">
        <v>1436</v>
      </c>
      <c r="E126" s="1575" t="s">
        <v>1438</v>
      </c>
      <c r="F126" s="1575"/>
      <c r="G126" s="1575"/>
    </row>
    <row r="127" spans="1:11">
      <c r="A127" s="1531"/>
      <c r="B127" s="1529" t="s">
        <v>1451</v>
      </c>
      <c r="C127" s="1531" t="s">
        <v>1262</v>
      </c>
      <c r="D127" s="1531" t="s">
        <v>1430</v>
      </c>
      <c r="E127" s="1568" t="s">
        <v>1441</v>
      </c>
      <c r="F127" s="1576"/>
      <c r="G127" s="1581"/>
      <c r="H127" s="1531"/>
      <c r="I127" s="1531"/>
      <c r="J127" s="1530"/>
      <c r="K127" s="1530"/>
    </row>
    <row r="128" spans="1:11" s="1545" customFormat="1">
      <c r="B128" s="1545" t="s">
        <v>1452</v>
      </c>
      <c r="C128" s="1545" t="s">
        <v>1262</v>
      </c>
      <c r="D128" s="1545" t="s">
        <v>1433</v>
      </c>
      <c r="E128" s="1569" t="s">
        <v>1441</v>
      </c>
      <c r="F128" s="1574"/>
      <c r="G128" s="1574"/>
    </row>
    <row r="129" spans="1:11">
      <c r="A129" s="1531"/>
      <c r="B129" s="1529" t="s">
        <v>1453</v>
      </c>
      <c r="C129" s="1531" t="s">
        <v>1262</v>
      </c>
      <c r="D129" s="1531" t="s">
        <v>1435</v>
      </c>
      <c r="E129" s="1568" t="s">
        <v>1441</v>
      </c>
      <c r="F129" s="1576"/>
      <c r="G129" s="1581"/>
      <c r="H129" s="1531"/>
      <c r="I129" s="1531"/>
      <c r="J129" s="1530"/>
      <c r="K129" s="1530"/>
    </row>
    <row r="130" spans="1:11" s="1564" customFormat="1">
      <c r="B130" s="1564" t="s">
        <v>1454</v>
      </c>
      <c r="C130" s="1564" t="s">
        <v>1262</v>
      </c>
      <c r="D130" s="1564" t="s">
        <v>1436</v>
      </c>
      <c r="E130" s="1575" t="s">
        <v>1441</v>
      </c>
      <c r="F130" s="1575"/>
      <c r="G130" s="1575"/>
    </row>
    <row r="131" spans="1:11">
      <c r="A131" s="1531"/>
      <c r="B131" s="1529" t="s">
        <v>1455</v>
      </c>
      <c r="C131" s="1531" t="s">
        <v>33</v>
      </c>
      <c r="D131" s="1531" t="s">
        <v>1456</v>
      </c>
      <c r="E131" s="1568" t="s">
        <v>1442</v>
      </c>
      <c r="F131" s="1576"/>
      <c r="G131" s="1581"/>
      <c r="H131" s="1531"/>
      <c r="I131" s="1531"/>
      <c r="J131" s="1530"/>
      <c r="K131" s="1530"/>
    </row>
    <row r="132" spans="1:11" s="1545" customFormat="1">
      <c r="B132" s="1545" t="s">
        <v>1457</v>
      </c>
      <c r="C132" s="1545" t="s">
        <v>4</v>
      </c>
      <c r="D132" s="1545" t="s">
        <v>1458</v>
      </c>
      <c r="E132" s="1574" t="s">
        <v>1443</v>
      </c>
      <c r="F132" s="1574"/>
      <c r="G132" s="1574"/>
    </row>
    <row r="133" spans="1:11">
      <c r="A133" s="1531"/>
      <c r="B133" s="1529" t="s">
        <v>1459</v>
      </c>
      <c r="C133" s="1531" t="s">
        <v>4</v>
      </c>
      <c r="D133" s="1531" t="s">
        <v>1460</v>
      </c>
      <c r="E133" s="1568" t="s">
        <v>1444</v>
      </c>
      <c r="F133" s="1576" t="s">
        <v>1461</v>
      </c>
      <c r="G133" s="1581"/>
      <c r="H133" s="1531"/>
      <c r="I133" s="1531"/>
      <c r="J133" s="1530"/>
      <c r="K133" s="1530"/>
    </row>
    <row r="134" spans="1:11" s="1564" customFormat="1">
      <c r="B134" s="1564" t="s">
        <v>1069</v>
      </c>
      <c r="C134" s="1564" t="s">
        <v>33</v>
      </c>
      <c r="D134" s="1564" t="s">
        <v>1462</v>
      </c>
      <c r="E134" s="1575" t="s">
        <v>1463</v>
      </c>
      <c r="F134" s="1575"/>
      <c r="G134" s="1575"/>
    </row>
    <row r="135" spans="1:11">
      <c r="A135" s="1531"/>
      <c r="B135" s="1529" t="s">
        <v>1070</v>
      </c>
      <c r="C135" s="1531" t="s">
        <v>33</v>
      </c>
      <c r="D135" s="1531" t="s">
        <v>1012</v>
      </c>
      <c r="E135" s="1568" t="s">
        <v>1464</v>
      </c>
      <c r="F135" s="1576"/>
      <c r="G135" s="1581"/>
      <c r="H135" s="1531"/>
      <c r="I135" s="1531"/>
      <c r="J135" s="1530"/>
      <c r="K135" s="1530"/>
    </row>
    <row r="136" spans="1:11" s="1545" customFormat="1">
      <c r="B136" s="1545" t="s">
        <v>1071</v>
      </c>
      <c r="C136" s="1545" t="s">
        <v>1262</v>
      </c>
      <c r="D136" s="1545" t="s">
        <v>1465</v>
      </c>
      <c r="E136" s="1574" t="s">
        <v>1466</v>
      </c>
      <c r="F136" s="1574"/>
      <c r="G136" s="1574"/>
    </row>
    <row r="137" spans="1:11">
      <c r="A137" s="1531"/>
      <c r="B137" s="1529" t="s">
        <v>1072</v>
      </c>
      <c r="C137" s="1531" t="s">
        <v>1262</v>
      </c>
      <c r="D137" s="1531" t="s">
        <v>1467</v>
      </c>
      <c r="E137" s="1568" t="s">
        <v>1468</v>
      </c>
      <c r="F137" s="1576"/>
      <c r="G137" s="1581"/>
      <c r="H137" s="1531"/>
      <c r="I137" s="1531"/>
      <c r="J137" s="1530"/>
      <c r="K137" s="1530"/>
    </row>
    <row r="138" spans="1:11">
      <c r="A138" s="1531"/>
      <c r="B138" s="1529"/>
      <c r="C138" s="1531"/>
      <c r="D138" s="1531"/>
      <c r="E138" s="1568"/>
      <c r="F138" s="1576"/>
      <c r="G138" s="1581"/>
      <c r="H138" s="1531"/>
      <c r="I138" s="1531"/>
      <c r="J138" s="1530"/>
      <c r="K138" s="1530"/>
    </row>
    <row r="139" spans="1:11" s="1541" customFormat="1" ht="15.75" customHeight="1">
      <c r="A139" s="1751" t="s">
        <v>1491</v>
      </c>
      <c r="B139" s="1751"/>
      <c r="C139" s="1751"/>
      <c r="D139" s="1751"/>
      <c r="E139" s="1751"/>
      <c r="F139" s="1751"/>
      <c r="G139" s="1577"/>
    </row>
    <row r="140" spans="1:11">
      <c r="A140" s="1531"/>
      <c r="B140" s="1529" t="s">
        <v>1469</v>
      </c>
      <c r="C140" s="1531" t="s">
        <v>33</v>
      </c>
      <c r="D140" s="1531" t="s">
        <v>1492</v>
      </c>
      <c r="E140" s="1568" t="s">
        <v>1470</v>
      </c>
      <c r="F140" s="1576"/>
      <c r="G140" s="1581"/>
      <c r="H140" s="1531"/>
      <c r="I140" s="1531"/>
      <c r="J140" s="1530"/>
      <c r="K140" s="1530"/>
    </row>
    <row r="141" spans="1:11" s="1564" customFormat="1">
      <c r="B141" s="1564" t="s">
        <v>1471</v>
      </c>
      <c r="C141" s="1564" t="s">
        <v>33</v>
      </c>
      <c r="D141" s="1564" t="s">
        <v>1493</v>
      </c>
      <c r="E141" s="1575" t="s">
        <v>1472</v>
      </c>
      <c r="F141" s="1575"/>
      <c r="G141" s="1575"/>
    </row>
    <row r="142" spans="1:11">
      <c r="A142" s="1531"/>
      <c r="B142" s="1529" t="s">
        <v>1473</v>
      </c>
      <c r="C142" s="1531" t="s">
        <v>33</v>
      </c>
      <c r="D142" s="1531" t="s">
        <v>1494</v>
      </c>
      <c r="E142" s="1568" t="s">
        <v>1472</v>
      </c>
      <c r="F142" s="1576"/>
      <c r="G142" s="1581"/>
      <c r="H142" s="1531"/>
      <c r="I142" s="1531"/>
      <c r="J142" s="1530"/>
      <c r="K142" s="1530"/>
    </row>
    <row r="143" spans="1:11" s="1545" customFormat="1">
      <c r="B143" s="1545" t="s">
        <v>1474</v>
      </c>
      <c r="C143" s="1545" t="s">
        <v>33</v>
      </c>
      <c r="D143" s="1545" t="s">
        <v>1475</v>
      </c>
      <c r="E143" s="1574" t="s">
        <v>1476</v>
      </c>
      <c r="F143" s="1574"/>
      <c r="G143" s="1574"/>
    </row>
    <row r="144" spans="1:11">
      <c r="A144" s="1531"/>
      <c r="B144" s="1529" t="s">
        <v>1477</v>
      </c>
      <c r="C144" s="1531" t="s">
        <v>33</v>
      </c>
      <c r="D144" s="1531" t="s">
        <v>1478</v>
      </c>
      <c r="E144" s="1568" t="s">
        <v>1476</v>
      </c>
      <c r="F144" s="1576"/>
      <c r="G144" s="1581"/>
      <c r="H144" s="1531"/>
      <c r="I144" s="1531"/>
      <c r="J144" s="1530"/>
      <c r="K144" s="1530"/>
    </row>
    <row r="145" spans="1:12" s="1564" customFormat="1">
      <c r="B145" s="1564" t="s">
        <v>1479</v>
      </c>
      <c r="C145" s="1564" t="s">
        <v>4</v>
      </c>
      <c r="D145" s="1564" t="s">
        <v>1495</v>
      </c>
      <c r="E145" s="1575" t="s">
        <v>1480</v>
      </c>
      <c r="F145" s="1575"/>
      <c r="G145" s="1575"/>
    </row>
    <row r="146" spans="1:12">
      <c r="A146" s="1531"/>
      <c r="B146" s="1529" t="s">
        <v>1481</v>
      </c>
      <c r="C146" s="1531" t="s">
        <v>4</v>
      </c>
      <c r="D146" s="1531" t="s">
        <v>1482</v>
      </c>
      <c r="E146" s="1568" t="s">
        <v>1483</v>
      </c>
      <c r="F146" s="1576"/>
      <c r="G146" s="1581"/>
      <c r="H146" s="1531"/>
      <c r="I146" s="1531"/>
      <c r="J146" s="1530"/>
      <c r="K146" s="1530"/>
    </row>
    <row r="147" spans="1:12" s="1545" customFormat="1">
      <c r="B147" s="1545" t="s">
        <v>1484</v>
      </c>
      <c r="C147" s="1545" t="s">
        <v>4</v>
      </c>
      <c r="D147" s="1545" t="s">
        <v>1485</v>
      </c>
      <c r="E147" s="1569" t="s">
        <v>1486</v>
      </c>
      <c r="F147" s="1574"/>
      <c r="G147" s="1574"/>
    </row>
    <row r="148" spans="1:12">
      <c r="A148" s="1531"/>
      <c r="B148" s="1529" t="s">
        <v>1487</v>
      </c>
      <c r="C148" s="1531" t="s">
        <v>4</v>
      </c>
      <c r="D148" s="1531" t="s">
        <v>1496</v>
      </c>
      <c r="E148" s="1568" t="s">
        <v>1488</v>
      </c>
      <c r="F148" s="1576"/>
      <c r="G148" s="1581"/>
      <c r="H148" s="1531"/>
      <c r="I148" s="1531"/>
      <c r="J148" s="1530"/>
      <c r="K148" s="1530"/>
    </row>
    <row r="149" spans="1:12" s="1564" customFormat="1">
      <c r="B149" s="1564" t="s">
        <v>1037</v>
      </c>
      <c r="C149" s="1564" t="s">
        <v>33</v>
      </c>
      <c r="D149" s="1564" t="s">
        <v>1489</v>
      </c>
      <c r="E149" s="1575" t="s">
        <v>1490</v>
      </c>
      <c r="F149" s="1575"/>
      <c r="G149" s="1575"/>
    </row>
    <row r="150" spans="1:12">
      <c r="A150" s="1531"/>
      <c r="B150" s="1529"/>
      <c r="C150" s="1531"/>
      <c r="D150" s="1531"/>
      <c r="E150" s="1568"/>
      <c r="F150" s="1576"/>
      <c r="G150" s="1581"/>
      <c r="H150" s="1531"/>
      <c r="I150" s="1531"/>
      <c r="J150" s="1530"/>
      <c r="K150" s="1530"/>
    </row>
    <row r="151" spans="1:12" s="1541" customFormat="1" ht="15.75" customHeight="1">
      <c r="A151" s="1751" t="s">
        <v>1507</v>
      </c>
      <c r="B151" s="1751"/>
      <c r="C151" s="1751"/>
      <c r="D151" s="1751"/>
      <c r="E151" s="1751"/>
      <c r="F151" s="1577"/>
      <c r="G151" s="1577"/>
    </row>
    <row r="152" spans="1:12">
      <c r="A152" s="1531"/>
      <c r="B152" s="1529" t="s">
        <v>1497</v>
      </c>
      <c r="C152" s="1531" t="s">
        <v>4</v>
      </c>
      <c r="D152" s="1531" t="s">
        <v>1508</v>
      </c>
      <c r="E152" s="1568" t="s">
        <v>1498</v>
      </c>
      <c r="F152" s="1576"/>
      <c r="G152" s="1581"/>
      <c r="H152" s="1531"/>
      <c r="I152" s="1531"/>
      <c r="J152" s="1530"/>
      <c r="K152" s="1530"/>
    </row>
    <row r="153" spans="1:12" s="1545" customFormat="1">
      <c r="B153" s="1545" t="s">
        <v>1499</v>
      </c>
      <c r="C153" s="1545" t="s">
        <v>33</v>
      </c>
      <c r="D153" s="1545" t="s">
        <v>1500</v>
      </c>
      <c r="E153" s="1574" t="s">
        <v>1501</v>
      </c>
      <c r="F153" s="1574"/>
      <c r="G153" s="1574"/>
    </row>
    <row r="154" spans="1:12">
      <c r="A154" s="1531"/>
      <c r="B154" s="1529" t="s">
        <v>1502</v>
      </c>
      <c r="C154" s="1531" t="s">
        <v>4</v>
      </c>
      <c r="D154" s="1531" t="s">
        <v>1074</v>
      </c>
      <c r="E154" s="1568" t="s">
        <v>1503</v>
      </c>
      <c r="F154" s="1576"/>
      <c r="G154" s="1581"/>
      <c r="H154" s="1531"/>
      <c r="I154" s="1531"/>
      <c r="J154" s="1530"/>
      <c r="K154" s="1530"/>
    </row>
    <row r="155" spans="1:12" s="1564" customFormat="1">
      <c r="B155" s="1564" t="s">
        <v>1075</v>
      </c>
      <c r="C155" s="1564" t="s">
        <v>33</v>
      </c>
      <c r="D155" s="1564" t="s">
        <v>1076</v>
      </c>
      <c r="E155" s="1575" t="s">
        <v>1504</v>
      </c>
      <c r="F155" s="1575"/>
      <c r="G155" s="1575"/>
    </row>
    <row r="156" spans="1:12">
      <c r="A156" s="1531"/>
      <c r="B156" s="1529" t="s">
        <v>1077</v>
      </c>
      <c r="C156" s="1531" t="s">
        <v>33</v>
      </c>
      <c r="D156" s="1531" t="s">
        <v>1078</v>
      </c>
      <c r="E156" s="1568" t="s">
        <v>1505</v>
      </c>
      <c r="F156" s="1576"/>
      <c r="G156" s="1581"/>
      <c r="H156" s="1531"/>
      <c r="I156" s="1531"/>
      <c r="J156" s="1530"/>
      <c r="K156" s="1530"/>
    </row>
    <row r="157" spans="1:12" s="1545" customFormat="1">
      <c r="B157" s="1545" t="s">
        <v>1079</v>
      </c>
      <c r="C157" s="1545" t="s">
        <v>33</v>
      </c>
      <c r="D157" s="1545" t="s">
        <v>1080</v>
      </c>
      <c r="E157" s="1569" t="s">
        <v>1506</v>
      </c>
      <c r="F157" s="1574"/>
      <c r="G157" s="1574"/>
    </row>
    <row r="158" spans="1:12">
      <c r="A158" s="1531"/>
      <c r="B158" s="1529"/>
      <c r="C158" s="1531"/>
      <c r="D158" s="1531"/>
      <c r="E158" s="1568"/>
      <c r="F158" s="1576"/>
      <c r="G158" s="1581"/>
      <c r="H158" s="1531"/>
      <c r="I158" s="1531"/>
      <c r="J158" s="1530"/>
      <c r="K158" s="1530"/>
      <c r="L158" s="1530"/>
    </row>
    <row r="159" spans="1:12">
      <c r="A159" s="1531"/>
      <c r="B159" s="1529"/>
      <c r="C159" s="1531"/>
      <c r="D159" s="1531"/>
      <c r="E159" s="1568"/>
      <c r="F159" s="1576"/>
      <c r="G159" s="1581"/>
      <c r="H159" s="1531"/>
      <c r="I159" s="1531"/>
      <c r="J159" s="1530"/>
      <c r="K159" s="1530"/>
      <c r="L159" s="1530"/>
    </row>
    <row r="160" spans="1:12" ht="62.25" customHeight="1">
      <c r="A160" s="1750" t="s">
        <v>192</v>
      </c>
      <c r="B160" s="1750"/>
      <c r="C160" s="1750"/>
      <c r="D160" s="1750"/>
      <c r="E160" s="1750"/>
      <c r="F160" s="1576"/>
      <c r="G160" s="1581"/>
      <c r="H160" s="1531"/>
      <c r="I160" s="1531"/>
      <c r="J160" s="1530"/>
      <c r="K160" s="1530"/>
      <c r="L160" s="1531"/>
    </row>
  </sheetData>
  <mergeCells count="5">
    <mergeCell ref="A160:E160"/>
    <mergeCell ref="A114:B114"/>
    <mergeCell ref="C114:E114"/>
    <mergeCell ref="A139:F139"/>
    <mergeCell ref="A151:E151"/>
  </mergeCells>
  <hyperlinks>
    <hyperlink ref="E5" location="'HT1-2'!A1" display="HT1-2"/>
    <hyperlink ref="E6" location="'HT1-3'!A1" display="HT1-3"/>
    <hyperlink ref="E10" location="'HT2-1'!A1" display="HT2-1"/>
    <hyperlink ref="E11" location="'HT2-2'!A1" display="HT2-2"/>
    <hyperlink ref="E12" location="'HT2-3'!A1" display="HT2-3"/>
    <hyperlink ref="E13" location="'HT2-4'!A1" display="HT2-4"/>
    <hyperlink ref="E14" location="'HT2-5'!A1" display="HT2-5"/>
    <hyperlink ref="E20" location="'HT2-11'!A1" display="HT2-11"/>
    <hyperlink ref="E21" location="'HT2-12'!A1" display="HT2-12"/>
    <hyperlink ref="E22" location="'HT2-13'!A1" display="HT2-13"/>
    <hyperlink ref="E23" location="'HT2-14'!A1" display="HT2-14"/>
    <hyperlink ref="E24" location="'HT2-11'!A1" display="HT2-11"/>
    <hyperlink ref="E25" location="'HT2-12'!A1" display="HT2-12"/>
    <hyperlink ref="E26" location="'HT2-13'!A1" display="HT2-13"/>
    <hyperlink ref="E18" location="'HT2-9'!A1" display="HT2-9"/>
    <hyperlink ref="E39" location="'ZT2-a'!A1" display="ZT2-a"/>
    <hyperlink ref="E27" location="'HT2-18'!A1" display="HT2-18"/>
    <hyperlink ref="E28" location="'HT2-19'!A1" display="HT2-19"/>
    <hyperlink ref="E29" location="'HT2-20'!A1" display="HT2-20"/>
    <hyperlink ref="E30" location="'HT2-21'!A1" display="HT2-21"/>
    <hyperlink ref="E33" location="'HT2-24'!A1" display="HT2-24"/>
    <hyperlink ref="E35" location="'HT2-26'!A1" display="HT2-26"/>
    <hyperlink ref="E37" location="'HT2-28'!A1" display="HT2-28"/>
    <hyperlink ref="E7" location="'ZT1-a'!A1" display="ZT1-a"/>
    <hyperlink ref="E40" location="'ZT2-b'!A1" display="ZT2-b"/>
    <hyperlink ref="E31" location="'HT2-22'!A1" display="HT2-22"/>
    <hyperlink ref="E19" location="'HT2-10'!A1" display="HT2-10"/>
    <hyperlink ref="E41" location="'ZT2-c'!A1" display="ZT2-c"/>
    <hyperlink ref="E32" location="'HT2-23'!A1" display="HT2-23"/>
    <hyperlink ref="E34" location="'HT2-25'!A1" display="HT2-25"/>
    <hyperlink ref="E16" location="'HT2-7'!A1" display="HT2-7"/>
    <hyperlink ref="E15" location="'HT2-6'!A1" display="HT2-6"/>
    <hyperlink ref="E36" location="HT2_27!A1" display="HT2-27"/>
    <hyperlink ref="E17" location="'HT2-8'!A1" display="HT2-8"/>
    <hyperlink ref="E38" location="'HT2-29'!A1" display="HT2-29"/>
    <hyperlink ref="F15" location="'HT2-6a'!A1" display="HT2-6a"/>
    <hyperlink ref="F27" location="'HT2-18a'!A1" display="HT2-18a"/>
    <hyperlink ref="E44" location="'HT3-1'!A1" display="HT3-1"/>
    <hyperlink ref="E45" location="'HT3-2'!A1" display="HT3-2"/>
    <hyperlink ref="E46" location="'HT3-3'!A1" display="HT3-3"/>
    <hyperlink ref="E47" location="'HT3-4'!A1" display="HT3-4"/>
    <hyperlink ref="E48" location="'HT3-5'!A1" display="HT3-5"/>
    <hyperlink ref="E49" location="'HT3-6'!A1" display="HT3-6"/>
    <hyperlink ref="E68" location="'ZT3-h'!A1" display="ZT3-h"/>
    <hyperlink ref="E69" location="'ZT3-i'!A1" display="ZT3-i"/>
    <hyperlink ref="E70" location="'ZT3-j'!A1" display="ZT3-j"/>
    <hyperlink ref="E50" location="'HT3-7'!A1" display="HT3-7"/>
    <hyperlink ref="E51" location="'HT3-8'!A1" display="HT3-8"/>
    <hyperlink ref="E52" location="'HT3-9'!A1" display="HT3-9"/>
    <hyperlink ref="E53" location="'HT3-10'!A1" display="HT3-10"/>
    <hyperlink ref="E65" location="'ZT3-e'!A1" display="ZT3-e"/>
    <hyperlink ref="E60" location="'HT3-17'!A1" display="HT3-17"/>
    <hyperlink ref="E73" location="'ZT3-m'!A1" display="ZT3-m"/>
    <hyperlink ref="E66" location="'ZT3-f'!A1" display="ZT3-f"/>
    <hyperlink ref="E67" location="'ZT3-g'!A1" display="ZT3-g"/>
    <hyperlink ref="E61" location="'ZT3-a'!A1" display="ZT3-a"/>
    <hyperlink ref="E63" location="'ZT3-c'!A1" display="ZT3-c"/>
    <hyperlink ref="E64" location="'ZT3-d'!A1" display="ZT3-d"/>
    <hyperlink ref="E58" location="'HT3-15'!A1" display="HT3-15"/>
    <hyperlink ref="E59" location="'HT3-16'!A1" display="HT3-16"/>
    <hyperlink ref="E57" location="'HT3-14'!A1" display="HT3-14"/>
    <hyperlink ref="E72" location="'ZT3-l'!A1" display="ZT3-l"/>
    <hyperlink ref="E71" location="'ZT3-k'!A1" display="ZT3-k"/>
    <hyperlink ref="F59" location="'HT3-16a'!A1" display="HT3-16a"/>
    <hyperlink ref="E54" location="'HT3-11'!A1" display="HT3-11"/>
    <hyperlink ref="E55" location="'HT3-12'!A1" display="HT3-12"/>
    <hyperlink ref="E56" location="'HT3-13'!A1" display="HT3-13"/>
    <hyperlink ref="F44" location="'HT3-1a'!A1" display="HT3-1a"/>
    <hyperlink ref="F56" location="'HT3-13a'!A1" display="HT3-13a"/>
    <hyperlink ref="E62" location="'ZT3-b'!A1" display="ZT3-b"/>
    <hyperlink ref="E76" location="'HT4-1'!A1" display="HT4-1"/>
    <hyperlink ref="E78" location="'HT4-3'!A1" display="HT4-3"/>
    <hyperlink ref="E79" location="'HT4-4'!A1" display="HT4-4"/>
    <hyperlink ref="E91" location="'HT4-16'!A1" display="HT4-16"/>
    <hyperlink ref="E94" location="'HT4-19'!A1" display="HT4-19"/>
    <hyperlink ref="E80" location="'HT4-5'!A1" display="HT4-5"/>
    <hyperlink ref="E83" location="'HT4-8'!A1" display="HT4-8"/>
    <hyperlink ref="E88" location="'HT4-13'!A1" display="HT4-13"/>
    <hyperlink ref="E85" location="'HT4-10'!A1" display="HT4-10"/>
    <hyperlink ref="E93" location="'HT4-18'!A1" display="HT4-18"/>
    <hyperlink ref="E96" location="'HT4-21'!A1" display="HT4-21"/>
    <hyperlink ref="E99" location="'HT4-24'!A1" display="HT4-24"/>
    <hyperlink ref="E101" location="'ZT4-a'!A1" display="ZT4-a"/>
    <hyperlink ref="E102" location="'ZT4-b'!A1" display="ZT4-b"/>
    <hyperlink ref="E103" location="'ZT4-c'!A1" display="ZT4-c"/>
    <hyperlink ref="E90" location="'HT4-15'!A1" display="HT4-15"/>
    <hyperlink ref="E104" location="'ZT4-d'!A1" display="ZT4-d"/>
    <hyperlink ref="E86" location="'HT4-11'!A1" display="HT4-11"/>
    <hyperlink ref="E87" location="'HT4-12'!A1" display="HT4-12"/>
    <hyperlink ref="E105" location="'ZT4-e'!A1" display="ZT4-e"/>
    <hyperlink ref="E81" location="'HT4-5'!A1" display="HT4-5"/>
    <hyperlink ref="E82" location="'HT4-5'!A1" display="HT4-5"/>
    <hyperlink ref="E84" location="'HT4-8'!A1" display="HT4-8"/>
    <hyperlink ref="F85" location="'ZT4-a'!A1" display="ZT4-a"/>
    <hyperlink ref="E89" location="'HT4-13'!A1" display="HT4-13"/>
    <hyperlink ref="E92" location="'HT4-16'!A1" display="HT4-16"/>
    <hyperlink ref="E95" location="'HT4-19'!A1" display="HT4-19"/>
    <hyperlink ref="E97" location="'HT4-4'!A1" display="HT4-4"/>
    <hyperlink ref="E98" location="'HT4-4'!A1" display="HT4-4"/>
    <hyperlink ref="E100" location="'HT4-25'!A1" display="HT4-25"/>
    <hyperlink ref="E106" location="'ZT4-f'!A1" display="ZT4-f"/>
    <hyperlink ref="E107" location="'ZT4-g'!A1" display="ZT4-g"/>
    <hyperlink ref="E108" location="'ZT4-h'!A1" display="ZT4-h"/>
    <hyperlink ref="E119" location="'HT5-5'!A1" display="HT5-5"/>
    <hyperlink ref="E123" location="'HT5-9'!A1" display="HT5-9"/>
    <hyperlink ref="E127" location="'HT5-13'!A1" display="HT5-13"/>
    <hyperlink ref="E116" location="'HT5-2'!A1" display="HT5-2"/>
    <hyperlink ref="E115" location="'HT5-1'!A1" display="HT5-1"/>
    <hyperlink ref="E131" location="'HT5-17'!A1" display="HT5-17"/>
    <hyperlink ref="E132" location="'HT5-18'!A1" display="HT5-18"/>
    <hyperlink ref="E133" location="'HT5-19'!A1" display="HT5-19"/>
    <hyperlink ref="E118" location="'HT5-4'!A1" display="HT5-4"/>
    <hyperlink ref="E117" location="'HT5-1'!A1" display="HT5-1"/>
    <hyperlink ref="E120" location="'HT5-5'!A1" display="HT5-5"/>
    <hyperlink ref="E121" location="'HT5-5'!A1" display="HT5-5"/>
    <hyperlink ref="E122" location="'HT5-5'!A1" display="HT5-5"/>
    <hyperlink ref="E124" location="'HT5-9'!A1" display="HT5-9"/>
    <hyperlink ref="E125" location="'HT5-9'!A1" display="HT5-9"/>
    <hyperlink ref="E126" location="'HT5-9'!A1" display="HT5-9"/>
    <hyperlink ref="E128" location="'HT5-13'!A1" display="HT5-13"/>
    <hyperlink ref="E129" location="'HT5-13'!A1" display="HT5-13"/>
    <hyperlink ref="E130" location="'HT5-13'!A1" display="HT5-13"/>
    <hyperlink ref="F133" location="'HT5-19a'!A1" display="HT5-19a"/>
    <hyperlink ref="E134" location="'ZT5-a'!A1" display="ZT5-a"/>
    <hyperlink ref="E135" location="'ZT5-b'!A1" display="ZT5-b"/>
    <hyperlink ref="E136" location="'ZT5-c'!A1" display="ZT5-c"/>
    <hyperlink ref="E137" location="'ZT5-d'!A1" display="ZT5-d"/>
    <hyperlink ref="E145" location="'HT6-6'!A1" display="HT6-6"/>
    <hyperlink ref="E141" location="'HT6-2'!A1" display="HT6-2"/>
    <hyperlink ref="E140" location="'HT6-1'!A1" display="HT6-1"/>
    <hyperlink ref="E143" location="'HT6-4'!A1" display="HT6-4"/>
    <hyperlink ref="E146" location="'HT6-7'!A1" display="HT6-7"/>
    <hyperlink ref="E147" location="'HT6-8'!A1" display="HT6-8"/>
    <hyperlink ref="E148" location="'HT6-9'!A1" display="HT6-9"/>
    <hyperlink ref="E149" location="'ZT6-a'!A1" display="ZT6-a"/>
    <hyperlink ref="E142" location="'HT6-2'!A1" display="HT6-2"/>
    <hyperlink ref="E144" location="'HT6-4'!A1" display="HT6-4"/>
    <hyperlink ref="E152" location="'HT7-1'!A1" display="HT7-1"/>
    <hyperlink ref="E153" location="'HT7-2'!A1" display="HT7-2"/>
    <hyperlink ref="E154" location="'HT7-3'!A1" display="HT7-3"/>
    <hyperlink ref="E155" location="'ZT7-a'!A1" display="ZT7-a"/>
    <hyperlink ref="E156" location="'ZT7-b'!A1" display="ZT7-b"/>
    <hyperlink ref="E157" location="'ZT7-c'!A1" display="ZT7-c"/>
    <hyperlink ref="E109" location="'ZT4-i'!A1" display="ZT4-i"/>
    <hyperlink ref="E110" location="'ZT4-j'!A1" display="ZT4-j"/>
    <hyperlink ref="E111" location="'ZT4-k'!A1" display="ZT4-k"/>
    <hyperlink ref="E77" location="'HT4-1'!A1" display="HT4-1"/>
    <hyperlink ref="E112" location="'ZT4-l'!A1" display="ZT4-l"/>
  </hyperlinks>
  <pageMargins left="0.7" right="0.7" top="0.78740157499999996" bottom="0.78740157499999996"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2"/>
  <sheetViews>
    <sheetView workbookViewId="0">
      <selection activeCell="A3" sqref="A3"/>
    </sheetView>
  </sheetViews>
  <sheetFormatPr baseColWidth="10" defaultRowHeight="12.75"/>
  <cols>
    <col min="1" max="1" width="13.140625" customWidth="1"/>
    <col min="2" max="2" width="19" customWidth="1"/>
    <col min="3" max="27" width="8.5703125" customWidth="1"/>
  </cols>
  <sheetData>
    <row r="1" spans="1:33" ht="25.5">
      <c r="A1" s="8" t="s">
        <v>326</v>
      </c>
      <c r="C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row>
    <row r="2" spans="1:33" ht="18.75">
      <c r="A2" s="28"/>
      <c r="B2" s="242"/>
      <c r="D2" s="242"/>
      <c r="E2" s="241"/>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row>
    <row r="3" spans="1:33" ht="15.75">
      <c r="A3" s="26" t="s">
        <v>69</v>
      </c>
      <c r="B3" s="242"/>
      <c r="AD3" s="242"/>
      <c r="AE3" s="242"/>
      <c r="AF3" s="242"/>
      <c r="AG3" s="242"/>
    </row>
    <row r="4" spans="1:33">
      <c r="B4" s="242"/>
      <c r="AD4" s="242"/>
      <c r="AE4" s="242"/>
      <c r="AF4" s="242"/>
      <c r="AG4" s="242"/>
    </row>
    <row r="5" spans="1:33" ht="13.5" thickBot="1">
      <c r="A5" s="1838" t="s">
        <v>328</v>
      </c>
      <c r="B5" s="1838"/>
      <c r="C5" s="1838"/>
      <c r="D5" s="1838"/>
      <c r="E5" s="1838"/>
      <c r="F5" s="1838"/>
      <c r="G5" s="1838"/>
      <c r="H5" s="1838"/>
      <c r="I5" s="1838"/>
      <c r="J5" s="1838"/>
      <c r="K5" s="1838"/>
      <c r="L5" s="1838"/>
      <c r="M5" s="1838"/>
      <c r="N5" s="1835"/>
      <c r="O5" s="1836"/>
      <c r="P5" s="1836"/>
      <c r="Q5" s="1836"/>
      <c r="R5" s="1836"/>
      <c r="S5" s="1836"/>
      <c r="T5" s="1835"/>
      <c r="U5" s="1836"/>
      <c r="V5" s="1836"/>
      <c r="W5" s="1836"/>
      <c r="X5" s="1836"/>
      <c r="Y5" s="1836"/>
      <c r="Z5" s="1835"/>
      <c r="AA5" s="1836"/>
      <c r="AD5" s="242"/>
      <c r="AE5" s="242"/>
      <c r="AF5" s="242"/>
      <c r="AG5" s="242"/>
    </row>
    <row r="6" spans="1:33">
      <c r="A6" s="296"/>
      <c r="B6" s="1348">
        <v>1990</v>
      </c>
      <c r="C6" s="1348">
        <v>1991</v>
      </c>
      <c r="D6" s="1348">
        <v>1992</v>
      </c>
      <c r="E6" s="1348">
        <v>1993</v>
      </c>
      <c r="F6" s="1348">
        <v>1994</v>
      </c>
      <c r="G6" s="1348">
        <v>1995</v>
      </c>
      <c r="H6" s="1348">
        <v>1996</v>
      </c>
      <c r="I6" s="1348">
        <v>1997</v>
      </c>
      <c r="J6" s="1348">
        <v>1998</v>
      </c>
      <c r="K6" s="1348">
        <v>1999</v>
      </c>
      <c r="L6" s="1348">
        <v>2000</v>
      </c>
      <c r="M6" s="1348">
        <v>2001</v>
      </c>
      <c r="N6" s="1348">
        <v>2002</v>
      </c>
      <c r="O6" s="1348">
        <v>2003</v>
      </c>
      <c r="P6" s="1348">
        <v>2004</v>
      </c>
      <c r="Q6" s="1348">
        <v>2005</v>
      </c>
      <c r="R6" s="1348">
        <v>2006</v>
      </c>
      <c r="S6" s="1348">
        <v>2007</v>
      </c>
      <c r="T6" s="1348">
        <v>2008</v>
      </c>
      <c r="U6" s="1348">
        <v>2009</v>
      </c>
      <c r="V6" s="1348">
        <v>2010</v>
      </c>
      <c r="W6" s="1348">
        <v>2011</v>
      </c>
      <c r="X6" s="1348">
        <v>2012</v>
      </c>
      <c r="Y6" s="1348">
        <v>2013</v>
      </c>
      <c r="Z6" s="1348">
        <v>2014</v>
      </c>
      <c r="AA6" s="1348">
        <v>2015</v>
      </c>
      <c r="AD6" s="242"/>
      <c r="AE6" s="242"/>
      <c r="AF6" s="242"/>
      <c r="AG6" s="242"/>
    </row>
    <row r="7" spans="1:33" s="70" customFormat="1">
      <c r="A7" s="310" t="s">
        <v>82</v>
      </c>
      <c r="B7" s="354">
        <v>75</v>
      </c>
      <c r="C7" s="354">
        <v>130</v>
      </c>
      <c r="D7" s="354">
        <v>132</v>
      </c>
      <c r="E7" s="354">
        <v>134</v>
      </c>
      <c r="F7" s="354">
        <v>113</v>
      </c>
      <c r="G7" s="354">
        <v>113</v>
      </c>
      <c r="H7" s="354">
        <v>108</v>
      </c>
      <c r="I7" s="354">
        <v>101</v>
      </c>
      <c r="J7" s="354">
        <v>99</v>
      </c>
      <c r="K7" s="354">
        <v>89</v>
      </c>
      <c r="L7" s="354">
        <v>80</v>
      </c>
      <c r="M7" s="354">
        <v>73</v>
      </c>
      <c r="N7" s="354">
        <v>82</v>
      </c>
      <c r="O7" s="354">
        <v>62</v>
      </c>
      <c r="P7" s="354">
        <v>58</v>
      </c>
      <c r="Q7" s="354">
        <v>45</v>
      </c>
      <c r="R7" s="354">
        <v>45</v>
      </c>
      <c r="S7" s="354">
        <v>42</v>
      </c>
      <c r="T7" s="354">
        <v>42</v>
      </c>
      <c r="U7" s="354">
        <v>42</v>
      </c>
      <c r="V7" s="354">
        <v>46</v>
      </c>
      <c r="W7" s="354">
        <v>108</v>
      </c>
      <c r="X7" s="354">
        <v>177</v>
      </c>
      <c r="Y7" s="354">
        <v>269</v>
      </c>
      <c r="Z7" s="354">
        <v>428</v>
      </c>
      <c r="AA7" s="354">
        <v>682</v>
      </c>
      <c r="AD7" s="244"/>
      <c r="AE7" s="244"/>
      <c r="AF7" s="244"/>
      <c r="AG7" s="244"/>
    </row>
    <row r="8" spans="1:33" s="70" customFormat="1" ht="13.5" thickBot="1">
      <c r="A8" s="408" t="s">
        <v>102</v>
      </c>
      <c r="B8" s="312">
        <v>409</v>
      </c>
      <c r="C8" s="312">
        <v>671</v>
      </c>
      <c r="D8" s="312">
        <v>771</v>
      </c>
      <c r="E8" s="312">
        <v>774</v>
      </c>
      <c r="F8" s="312">
        <v>775</v>
      </c>
      <c r="G8" s="312">
        <v>770</v>
      </c>
      <c r="H8" s="312">
        <v>759</v>
      </c>
      <c r="I8" s="312">
        <v>753</v>
      </c>
      <c r="J8" s="312">
        <v>746</v>
      </c>
      <c r="K8" s="312">
        <v>724</v>
      </c>
      <c r="L8" s="312">
        <v>754</v>
      </c>
      <c r="M8" s="312">
        <v>690</v>
      </c>
      <c r="N8" s="312">
        <v>676</v>
      </c>
      <c r="O8" s="312">
        <v>651</v>
      </c>
      <c r="P8" s="312">
        <v>625</v>
      </c>
      <c r="Q8" s="312">
        <v>592</v>
      </c>
      <c r="R8" s="312">
        <v>562</v>
      </c>
      <c r="S8" s="312">
        <v>528</v>
      </c>
      <c r="T8" s="312">
        <v>517</v>
      </c>
      <c r="U8" s="312">
        <v>512</v>
      </c>
      <c r="V8" s="312">
        <v>665</v>
      </c>
      <c r="W8" s="312">
        <v>1044</v>
      </c>
      <c r="X8" s="312">
        <v>1758</v>
      </c>
      <c r="Y8" s="312">
        <v>2683</v>
      </c>
      <c r="Z8" s="312">
        <v>4439</v>
      </c>
      <c r="AA8" s="312">
        <v>7531</v>
      </c>
      <c r="AD8" s="244"/>
      <c r="AE8" s="244"/>
      <c r="AF8" s="244"/>
      <c r="AG8" s="244"/>
    </row>
    <row r="9" spans="1:33" ht="37.35" customHeight="1">
      <c r="A9" s="1839" t="s">
        <v>329</v>
      </c>
      <c r="B9" s="1840"/>
      <c r="C9" s="1840"/>
      <c r="D9" s="1840"/>
      <c r="E9" s="1840"/>
      <c r="F9" s="1840"/>
      <c r="G9" s="1840"/>
      <c r="H9" s="1840"/>
      <c r="I9" s="1840"/>
      <c r="J9" s="1840"/>
      <c r="K9" s="292"/>
      <c r="L9" s="292"/>
      <c r="M9" s="292"/>
      <c r="N9" s="292"/>
      <c r="O9" s="292"/>
      <c r="P9" s="292"/>
      <c r="Q9" s="292"/>
      <c r="R9" s="292"/>
      <c r="S9" s="292"/>
      <c r="T9" s="292"/>
      <c r="U9" s="292"/>
      <c r="V9" s="292"/>
      <c r="W9" s="292"/>
      <c r="X9" s="292"/>
      <c r="Y9" s="292"/>
      <c r="Z9" s="292"/>
      <c r="AA9" s="292"/>
      <c r="AD9" s="242"/>
      <c r="AE9" s="242"/>
      <c r="AF9" s="242"/>
      <c r="AG9" s="242"/>
    </row>
    <row r="10" spans="1:33">
      <c r="A10" s="243"/>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D10" s="242"/>
      <c r="AE10" s="242"/>
      <c r="AF10" s="242"/>
      <c r="AG10" s="242"/>
    </row>
    <row r="11" spans="1:33">
      <c r="A11" s="242"/>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D11" s="242"/>
      <c r="AE11" s="242"/>
      <c r="AF11" s="242"/>
      <c r="AG11" s="242"/>
    </row>
    <row r="12" spans="1:33" ht="12.75" customHeight="1" thickBot="1">
      <c r="A12" s="1838" t="s">
        <v>358</v>
      </c>
      <c r="B12" s="1838"/>
      <c r="C12" s="1838"/>
      <c r="D12" s="1838"/>
      <c r="E12" s="1838"/>
      <c r="F12" s="1838"/>
      <c r="G12" s="1838"/>
      <c r="H12" s="1838"/>
      <c r="I12" s="1838"/>
      <c r="J12" s="301"/>
      <c r="K12" s="301"/>
      <c r="L12" s="301"/>
      <c r="M12" s="301"/>
      <c r="N12" s="301"/>
      <c r="O12" s="301"/>
      <c r="P12" s="301"/>
      <c r="Q12" s="301"/>
      <c r="R12" s="301"/>
      <c r="S12" s="301"/>
      <c r="T12" s="301"/>
      <c r="U12" s="301"/>
      <c r="V12" s="301"/>
      <c r="W12" s="301"/>
      <c r="X12" s="301"/>
      <c r="Y12" s="301"/>
      <c r="Z12" s="301"/>
      <c r="AA12" s="301"/>
      <c r="AB12" s="301"/>
      <c r="AC12" s="242"/>
      <c r="AD12" s="242"/>
      <c r="AE12" s="242"/>
      <c r="AF12" s="242"/>
      <c r="AG12" s="242"/>
    </row>
    <row r="13" spans="1:33" ht="13.5" thickBot="1">
      <c r="A13" s="301"/>
      <c r="B13" s="301"/>
      <c r="C13" s="301"/>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242"/>
      <c r="AD13" s="242"/>
      <c r="AE13" s="242"/>
      <c r="AF13" s="242"/>
      <c r="AG13" s="242"/>
    </row>
    <row r="14" spans="1:33" ht="13.5" thickBot="1">
      <c r="A14" s="291"/>
      <c r="B14" s="296" t="s">
        <v>359</v>
      </c>
      <c r="C14" s="1348">
        <v>1990</v>
      </c>
      <c r="D14" s="1348">
        <v>1991</v>
      </c>
      <c r="E14" s="1348">
        <v>1992</v>
      </c>
      <c r="F14" s="1348">
        <v>1993</v>
      </c>
      <c r="G14" s="1348">
        <v>1994</v>
      </c>
      <c r="H14" s="1348">
        <v>1995</v>
      </c>
      <c r="I14" s="1348">
        <v>1996</v>
      </c>
      <c r="J14" s="1348">
        <v>1997</v>
      </c>
      <c r="K14" s="1348">
        <v>1998</v>
      </c>
      <c r="L14" s="1348">
        <v>1999</v>
      </c>
      <c r="M14" s="1348">
        <v>2000</v>
      </c>
      <c r="N14" s="1348">
        <v>2001</v>
      </c>
      <c r="O14" s="1348">
        <v>2002</v>
      </c>
      <c r="P14" s="1348">
        <v>2003</v>
      </c>
      <c r="Q14" s="1348">
        <v>2004</v>
      </c>
      <c r="R14" s="1348">
        <v>2005</v>
      </c>
      <c r="S14" s="1348">
        <v>2006</v>
      </c>
      <c r="T14" s="1348">
        <v>2007</v>
      </c>
      <c r="U14" s="1348">
        <v>2008</v>
      </c>
      <c r="V14" s="1348">
        <v>2009</v>
      </c>
      <c r="W14" s="1348">
        <v>2010</v>
      </c>
      <c r="X14" s="1348">
        <v>2011</v>
      </c>
      <c r="Y14" s="1348">
        <v>2012</v>
      </c>
      <c r="Z14" s="1348">
        <v>2013</v>
      </c>
      <c r="AA14" s="1348">
        <v>2014</v>
      </c>
      <c r="AB14" s="1348">
        <v>2015</v>
      </c>
      <c r="AC14" s="242"/>
      <c r="AD14" s="242"/>
      <c r="AE14" s="242"/>
      <c r="AF14" s="242"/>
      <c r="AG14" s="242"/>
    </row>
    <row r="15" spans="1:33">
      <c r="A15" s="1832" t="s">
        <v>82</v>
      </c>
      <c r="B15" s="306" t="s">
        <v>360</v>
      </c>
      <c r="C15" s="306">
        <v>383064</v>
      </c>
      <c r="D15" s="306">
        <v>389826</v>
      </c>
      <c r="E15" s="306">
        <v>393552</v>
      </c>
      <c r="F15" s="306">
        <v>393976</v>
      </c>
      <c r="G15" s="306">
        <v>391440</v>
      </c>
      <c r="H15" s="306">
        <v>399943</v>
      </c>
      <c r="I15" s="306">
        <v>396217</v>
      </c>
      <c r="J15" s="306">
        <v>403029</v>
      </c>
      <c r="K15" s="306">
        <v>410672</v>
      </c>
      <c r="L15" s="306">
        <v>420001</v>
      </c>
      <c r="M15" s="306">
        <v>429355</v>
      </c>
      <c r="N15" s="306">
        <v>439226</v>
      </c>
      <c r="O15" s="306">
        <v>448988</v>
      </c>
      <c r="P15" s="306">
        <v>455819</v>
      </c>
      <c r="Q15" s="306">
        <v>461589</v>
      </c>
      <c r="R15" s="306">
        <v>465327</v>
      </c>
      <c r="S15" s="306">
        <v>478545</v>
      </c>
      <c r="T15" s="306">
        <v>481257</v>
      </c>
      <c r="U15" s="306">
        <v>487023</v>
      </c>
      <c r="V15" s="306">
        <v>471407</v>
      </c>
      <c r="W15" s="306">
        <v>480990</v>
      </c>
      <c r="X15" s="306">
        <v>488368</v>
      </c>
      <c r="Y15" s="306">
        <v>496854</v>
      </c>
      <c r="Z15" s="306">
        <v>504791</v>
      </c>
      <c r="AA15" s="306">
        <v>512043</v>
      </c>
      <c r="AB15" s="307">
        <v>519826</v>
      </c>
    </row>
    <row r="16" spans="1:33">
      <c r="A16" s="1833"/>
      <c r="B16" s="308" t="s">
        <v>361</v>
      </c>
      <c r="C16" s="308">
        <v>75</v>
      </c>
      <c r="D16" s="308">
        <v>130</v>
      </c>
      <c r="E16" s="308">
        <v>132</v>
      </c>
      <c r="F16" s="308">
        <v>134</v>
      </c>
      <c r="G16" s="308">
        <v>113</v>
      </c>
      <c r="H16" s="308">
        <v>113</v>
      </c>
      <c r="I16" s="308">
        <v>108</v>
      </c>
      <c r="J16" s="308">
        <v>101</v>
      </c>
      <c r="K16" s="308">
        <v>99</v>
      </c>
      <c r="L16" s="308">
        <v>89</v>
      </c>
      <c r="M16" s="308">
        <v>80</v>
      </c>
      <c r="N16" s="308">
        <v>73</v>
      </c>
      <c r="O16" s="308">
        <v>82</v>
      </c>
      <c r="P16" s="308">
        <v>62</v>
      </c>
      <c r="Q16" s="308">
        <v>58</v>
      </c>
      <c r="R16" s="308">
        <v>45</v>
      </c>
      <c r="S16" s="308">
        <v>45</v>
      </c>
      <c r="T16" s="308">
        <v>42</v>
      </c>
      <c r="U16" s="308">
        <v>42</v>
      </c>
      <c r="V16" s="308">
        <v>42</v>
      </c>
      <c r="W16" s="308">
        <v>46</v>
      </c>
      <c r="X16" s="308">
        <v>108</v>
      </c>
      <c r="Y16" s="308">
        <v>177</v>
      </c>
      <c r="Z16" s="308">
        <v>269</v>
      </c>
      <c r="AA16" s="308">
        <v>428</v>
      </c>
      <c r="AB16" s="309">
        <v>682</v>
      </c>
    </row>
    <row r="17" spans="1:28">
      <c r="A17" s="1833" t="s">
        <v>102</v>
      </c>
      <c r="B17" s="311" t="s">
        <v>360</v>
      </c>
      <c r="C17" s="308">
        <v>2985397</v>
      </c>
      <c r="D17" s="308">
        <v>3057798</v>
      </c>
      <c r="E17" s="308">
        <v>3091228</v>
      </c>
      <c r="F17" s="308">
        <v>3109523</v>
      </c>
      <c r="G17" s="308">
        <v>3165042</v>
      </c>
      <c r="H17" s="308">
        <v>3229176</v>
      </c>
      <c r="I17" s="308">
        <v>3268093</v>
      </c>
      <c r="J17" s="308">
        <v>3323455</v>
      </c>
      <c r="K17" s="308">
        <v>3383307</v>
      </c>
      <c r="L17" s="308">
        <v>3467311</v>
      </c>
      <c r="M17" s="308">
        <v>3545247</v>
      </c>
      <c r="N17" s="308">
        <v>3629713</v>
      </c>
      <c r="O17" s="308">
        <v>3700951</v>
      </c>
      <c r="P17" s="308">
        <v>3753890</v>
      </c>
      <c r="Q17" s="308">
        <v>3811351</v>
      </c>
      <c r="R17" s="308">
        <v>3861442</v>
      </c>
      <c r="S17" s="308">
        <v>3900014</v>
      </c>
      <c r="T17" s="308">
        <v>3955787</v>
      </c>
      <c r="U17" s="308">
        <v>3989811</v>
      </c>
      <c r="V17" s="308">
        <v>4009602</v>
      </c>
      <c r="W17" s="308">
        <v>4075825</v>
      </c>
      <c r="X17" s="308">
        <v>4163003</v>
      </c>
      <c r="Y17" s="308">
        <v>4254725</v>
      </c>
      <c r="Z17" s="308">
        <v>4320885</v>
      </c>
      <c r="AA17" s="308">
        <v>4384490</v>
      </c>
      <c r="AB17" s="309">
        <v>4458069</v>
      </c>
    </row>
    <row r="18" spans="1:28" ht="13.5" thickBot="1">
      <c r="A18" s="1834"/>
      <c r="B18" s="312" t="s">
        <v>361</v>
      </c>
      <c r="C18" s="312">
        <v>409</v>
      </c>
      <c r="D18" s="312">
        <v>671</v>
      </c>
      <c r="E18" s="312">
        <v>771</v>
      </c>
      <c r="F18" s="312">
        <v>774</v>
      </c>
      <c r="G18" s="312">
        <v>775</v>
      </c>
      <c r="H18" s="312">
        <v>770</v>
      </c>
      <c r="I18" s="312">
        <v>759</v>
      </c>
      <c r="J18" s="312">
        <v>753</v>
      </c>
      <c r="K18" s="312">
        <v>746</v>
      </c>
      <c r="L18" s="312">
        <v>724</v>
      </c>
      <c r="M18" s="312">
        <v>754</v>
      </c>
      <c r="N18" s="312">
        <v>690</v>
      </c>
      <c r="O18" s="312">
        <v>676</v>
      </c>
      <c r="P18" s="312">
        <v>651</v>
      </c>
      <c r="Q18" s="312">
        <v>625</v>
      </c>
      <c r="R18" s="312">
        <v>592</v>
      </c>
      <c r="S18" s="312">
        <v>562</v>
      </c>
      <c r="T18" s="312">
        <v>528</v>
      </c>
      <c r="U18" s="312">
        <v>517</v>
      </c>
      <c r="V18" s="312">
        <v>512</v>
      </c>
      <c r="W18" s="312">
        <v>665</v>
      </c>
      <c r="X18" s="312">
        <v>1044</v>
      </c>
      <c r="Y18" s="312">
        <v>1758</v>
      </c>
      <c r="Z18" s="312">
        <v>2683</v>
      </c>
      <c r="AA18" s="312">
        <v>4439</v>
      </c>
      <c r="AB18" s="313">
        <v>7531</v>
      </c>
    </row>
    <row r="19" spans="1:28">
      <c r="A19" s="301"/>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row>
    <row r="20" spans="1:28" ht="12.75" customHeight="1" thickBot="1">
      <c r="A20" s="1838" t="s">
        <v>362</v>
      </c>
      <c r="B20" s="1838"/>
      <c r="C20" s="1838"/>
      <c r="D20" s="1838"/>
      <c r="E20" s="1838"/>
      <c r="F20" s="1838"/>
      <c r="G20" s="1838"/>
      <c r="H20" s="1838"/>
      <c r="I20" s="1838"/>
      <c r="J20" s="301"/>
      <c r="K20" s="301"/>
      <c r="L20" s="301"/>
      <c r="M20" s="301"/>
      <c r="N20" s="301"/>
      <c r="O20" s="301"/>
      <c r="P20" s="301"/>
      <c r="Q20" s="301"/>
      <c r="R20" s="301"/>
      <c r="S20" s="301"/>
      <c r="T20" s="301"/>
      <c r="U20" s="301"/>
      <c r="V20" s="301"/>
      <c r="W20" s="301"/>
      <c r="X20" s="301"/>
      <c r="Y20" s="301"/>
      <c r="Z20" s="301"/>
      <c r="AA20" s="301"/>
      <c r="AB20" s="301"/>
    </row>
    <row r="21" spans="1:28" ht="13.5" thickBot="1">
      <c r="A21" s="301"/>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row>
    <row r="22" spans="1:28" ht="13.5" thickBot="1">
      <c r="A22" s="291"/>
      <c r="B22" s="296" t="s">
        <v>359</v>
      </c>
      <c r="C22" s="1348">
        <v>1990</v>
      </c>
      <c r="D22" s="1348">
        <v>1991</v>
      </c>
      <c r="E22" s="1348">
        <v>1992</v>
      </c>
      <c r="F22" s="1348">
        <v>1993</v>
      </c>
      <c r="G22" s="1348">
        <v>1994</v>
      </c>
      <c r="H22" s="1348">
        <v>1995</v>
      </c>
      <c r="I22" s="1348">
        <v>1996</v>
      </c>
      <c r="J22" s="1348">
        <v>1997</v>
      </c>
      <c r="K22" s="1348">
        <v>1998</v>
      </c>
      <c r="L22" s="1348">
        <v>1999</v>
      </c>
      <c r="M22" s="1348">
        <v>2000</v>
      </c>
      <c r="N22" s="1348">
        <v>2001</v>
      </c>
      <c r="O22" s="1348">
        <v>2002</v>
      </c>
      <c r="P22" s="1348">
        <v>2003</v>
      </c>
      <c r="Q22" s="1348">
        <v>2004</v>
      </c>
      <c r="R22" s="1348">
        <v>2005</v>
      </c>
      <c r="S22" s="1348">
        <v>2006</v>
      </c>
      <c r="T22" s="1348">
        <v>2007</v>
      </c>
      <c r="U22" s="1348">
        <v>2008</v>
      </c>
      <c r="V22" s="1348">
        <v>2009</v>
      </c>
      <c r="W22" s="1348">
        <v>2010</v>
      </c>
      <c r="X22" s="1348">
        <v>2011</v>
      </c>
      <c r="Y22" s="1348">
        <v>2012</v>
      </c>
      <c r="Z22" s="1348">
        <v>2013</v>
      </c>
      <c r="AA22" s="1348">
        <v>2014</v>
      </c>
      <c r="AB22" s="1348">
        <v>2015</v>
      </c>
    </row>
    <row r="23" spans="1:28" ht="24">
      <c r="A23" s="305" t="s">
        <v>82</v>
      </c>
      <c r="B23" s="306" t="s">
        <v>363</v>
      </c>
      <c r="C23" s="314">
        <f>C16/C15</f>
        <v>1.9578973748511999E-4</v>
      </c>
      <c r="D23" s="314">
        <f t="shared" ref="D23:AB23" si="0">D16/D15</f>
        <v>3.3348211766275212E-4</v>
      </c>
      <c r="E23" s="314">
        <f t="shared" si="0"/>
        <v>3.3540675692157583E-4</v>
      </c>
      <c r="F23" s="314">
        <f t="shared" si="0"/>
        <v>3.4012224094868721E-4</v>
      </c>
      <c r="G23" s="314">
        <f t="shared" si="0"/>
        <v>2.8867770284079299E-4</v>
      </c>
      <c r="H23" s="314">
        <f t="shared" si="0"/>
        <v>2.8254026198733321E-4</v>
      </c>
      <c r="I23" s="314">
        <f t="shared" si="0"/>
        <v>2.7257790554166024E-4</v>
      </c>
      <c r="J23" s="314">
        <f t="shared" si="0"/>
        <v>2.5060231397740608E-4</v>
      </c>
      <c r="K23" s="314">
        <f t="shared" si="0"/>
        <v>2.4106829781431411E-4</v>
      </c>
      <c r="L23" s="314">
        <f t="shared" si="0"/>
        <v>2.1190425737081578E-4</v>
      </c>
      <c r="M23" s="314">
        <f t="shared" si="0"/>
        <v>1.8632600062885025E-4</v>
      </c>
      <c r="N23" s="314">
        <f t="shared" si="0"/>
        <v>1.6620145437656241E-4</v>
      </c>
      <c r="O23" s="314">
        <f t="shared" si="0"/>
        <v>1.8263294341942324E-4</v>
      </c>
      <c r="P23" s="314">
        <f t="shared" si="0"/>
        <v>1.3601890223970481E-4</v>
      </c>
      <c r="Q23" s="314">
        <f t="shared" si="0"/>
        <v>1.2565290767327643E-4</v>
      </c>
      <c r="R23" s="314">
        <f t="shared" si="0"/>
        <v>9.6706187261861012E-5</v>
      </c>
      <c r="S23" s="314">
        <f t="shared" si="0"/>
        <v>9.4035043726295334E-5</v>
      </c>
      <c r="T23" s="314">
        <f t="shared" si="0"/>
        <v>8.7271457869703711E-5</v>
      </c>
      <c r="U23" s="314">
        <f t="shared" si="0"/>
        <v>8.6238226942054067E-5</v>
      </c>
      <c r="V23" s="314">
        <f t="shared" si="0"/>
        <v>8.9094985861474268E-5</v>
      </c>
      <c r="W23" s="314">
        <f>W16/W15</f>
        <v>9.5636083910268399E-5</v>
      </c>
      <c r="X23" s="314">
        <f t="shared" si="0"/>
        <v>2.2114471054614552E-4</v>
      </c>
      <c r="Y23" s="314">
        <f t="shared" si="0"/>
        <v>3.5624147133765655E-4</v>
      </c>
      <c r="Z23" s="314">
        <f t="shared" si="0"/>
        <v>5.3289381149822397E-4</v>
      </c>
      <c r="AA23" s="314">
        <f t="shared" si="0"/>
        <v>8.3586730020720915E-4</v>
      </c>
      <c r="AB23" s="314">
        <f t="shared" si="0"/>
        <v>1.3119774693839861E-3</v>
      </c>
    </row>
    <row r="24" spans="1:28" ht="24.75" thickBot="1">
      <c r="A24" s="315" t="s">
        <v>102</v>
      </c>
      <c r="B24" s="312" t="s">
        <v>363</v>
      </c>
      <c r="C24" s="316">
        <f>C18/C17</f>
        <v>1.3700020466289744E-4</v>
      </c>
      <c r="D24" s="316">
        <f t="shared" ref="D24:AB24" si="1">D18/D17</f>
        <v>2.1943895574527813E-4</v>
      </c>
      <c r="E24" s="316">
        <f t="shared" si="1"/>
        <v>2.4941544266550382E-4</v>
      </c>
      <c r="F24" s="316">
        <f t="shared" si="1"/>
        <v>2.4891277536779759E-4</v>
      </c>
      <c r="G24" s="316">
        <f t="shared" si="1"/>
        <v>2.4486246943958404E-4</v>
      </c>
      <c r="H24" s="316">
        <f t="shared" si="1"/>
        <v>2.3845092370313665E-4</v>
      </c>
      <c r="I24" s="316">
        <f t="shared" si="1"/>
        <v>2.3224553279236547E-4</v>
      </c>
      <c r="J24" s="316">
        <f t="shared" si="1"/>
        <v>2.2657144447570376E-4</v>
      </c>
      <c r="K24" s="316">
        <f t="shared" si="1"/>
        <v>2.204943270001806E-4</v>
      </c>
      <c r="L24" s="316">
        <f t="shared" si="1"/>
        <v>2.0880734378889E-4</v>
      </c>
      <c r="M24" s="316">
        <f t="shared" si="1"/>
        <v>2.1267911657495232E-4</v>
      </c>
      <c r="N24" s="316">
        <f t="shared" si="1"/>
        <v>1.9009767438913215E-4</v>
      </c>
      <c r="O24" s="316">
        <f t="shared" si="1"/>
        <v>1.8265575523696478E-4</v>
      </c>
      <c r="P24" s="316">
        <f t="shared" si="1"/>
        <v>1.7342010554384919E-4</v>
      </c>
      <c r="Q24" s="316">
        <f t="shared" si="1"/>
        <v>1.6398384719748982E-4</v>
      </c>
      <c r="R24" s="316">
        <f t="shared" si="1"/>
        <v>1.5331060261943594E-4</v>
      </c>
      <c r="S24" s="316">
        <f t="shared" si="1"/>
        <v>1.4410204681316528E-4</v>
      </c>
      <c r="T24" s="316">
        <f t="shared" si="1"/>
        <v>1.334753362605216E-4</v>
      </c>
      <c r="U24" s="316">
        <f t="shared" si="1"/>
        <v>1.2958007284054308E-4</v>
      </c>
      <c r="V24" s="316">
        <f t="shared" si="1"/>
        <v>1.2769347182089394E-4</v>
      </c>
      <c r="W24" s="316">
        <f t="shared" si="1"/>
        <v>1.631571522329835E-4</v>
      </c>
      <c r="X24" s="316">
        <f t="shared" si="1"/>
        <v>2.5078050628356502E-4</v>
      </c>
      <c r="Y24" s="316">
        <f t="shared" si="1"/>
        <v>4.1318769133140215E-4</v>
      </c>
      <c r="Z24" s="316">
        <f t="shared" si="1"/>
        <v>6.2093760884633588E-4</v>
      </c>
      <c r="AA24" s="316">
        <f t="shared" si="1"/>
        <v>1.0124324607879139E-3</v>
      </c>
      <c r="AB24" s="316">
        <f t="shared" si="1"/>
        <v>1.6892964195933261E-3</v>
      </c>
    </row>
    <row r="25" spans="1:28">
      <c r="A25" s="301"/>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row>
    <row r="26" spans="1:28">
      <c r="A26" s="301"/>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row>
    <row r="27" spans="1:28" ht="12.75" customHeight="1" thickBot="1">
      <c r="A27" s="1838" t="s">
        <v>1177</v>
      </c>
      <c r="B27" s="1838"/>
      <c r="C27" s="1838"/>
      <c r="D27" s="1838"/>
      <c r="E27" s="1838"/>
      <c r="F27" s="1838"/>
      <c r="G27" s="1838"/>
      <c r="H27" s="1838"/>
      <c r="I27" s="1838"/>
      <c r="J27" s="301"/>
      <c r="K27" s="301"/>
      <c r="L27" s="301"/>
      <c r="M27" s="301"/>
      <c r="N27" s="301"/>
      <c r="O27" s="301"/>
      <c r="P27" s="301"/>
      <c r="Q27" s="301"/>
      <c r="R27" s="301"/>
      <c r="S27" s="301"/>
      <c r="T27" s="301"/>
      <c r="U27" s="301"/>
      <c r="V27" s="301"/>
      <c r="W27" s="301"/>
      <c r="X27" s="301"/>
      <c r="Y27" s="301"/>
      <c r="Z27" s="301"/>
      <c r="AA27" s="301"/>
      <c r="AB27" s="301"/>
    </row>
    <row r="28" spans="1:28" ht="13.5" thickBot="1">
      <c r="A28" s="301"/>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row>
    <row r="29" spans="1:28" ht="37.5" customHeight="1" thickBot="1">
      <c r="A29" s="1837" t="s">
        <v>1176</v>
      </c>
      <c r="B29" s="1837"/>
      <c r="C29" s="1348">
        <v>1990</v>
      </c>
      <c r="D29" s="1348">
        <v>1991</v>
      </c>
      <c r="E29" s="1348">
        <v>1992</v>
      </c>
      <c r="F29" s="1348">
        <v>1993</v>
      </c>
      <c r="G29" s="1348">
        <v>1994</v>
      </c>
      <c r="H29" s="1348">
        <v>1995</v>
      </c>
      <c r="I29" s="1348">
        <v>1996</v>
      </c>
      <c r="J29" s="1348">
        <v>1997</v>
      </c>
      <c r="K29" s="1348">
        <v>1998</v>
      </c>
      <c r="L29" s="1348">
        <v>1999</v>
      </c>
      <c r="M29" s="1348">
        <v>2000</v>
      </c>
      <c r="N29" s="1348">
        <v>2001</v>
      </c>
      <c r="O29" s="1348">
        <v>2002</v>
      </c>
      <c r="P29" s="1348">
        <v>2003</v>
      </c>
      <c r="Q29" s="1348">
        <v>2004</v>
      </c>
      <c r="R29" s="1348">
        <v>2005</v>
      </c>
      <c r="S29" s="1348">
        <v>2006</v>
      </c>
      <c r="T29" s="1348">
        <v>2007</v>
      </c>
      <c r="U29" s="1348">
        <v>2008</v>
      </c>
      <c r="V29" s="1348">
        <v>2009</v>
      </c>
      <c r="W29" s="1348">
        <v>2010</v>
      </c>
      <c r="X29" s="1348">
        <v>2011</v>
      </c>
      <c r="Y29" s="1348">
        <v>2012</v>
      </c>
      <c r="Z29" s="1348">
        <v>2013</v>
      </c>
      <c r="AA29" s="1348">
        <v>2014</v>
      </c>
      <c r="AB29" s="1348">
        <v>2015</v>
      </c>
    </row>
    <row r="30" spans="1:28">
      <c r="A30" s="305"/>
      <c r="B30" s="306"/>
      <c r="C30" s="314">
        <f>C16/C17</f>
        <v>2.5122286918624223E-5</v>
      </c>
      <c r="D30" s="314">
        <f t="shared" ref="D30:AA30" si="2">D16/D17</f>
        <v>4.2514253721141813E-5</v>
      </c>
      <c r="E30" s="314">
        <f t="shared" si="2"/>
        <v>4.270147656530026E-5</v>
      </c>
      <c r="F30" s="314">
        <f t="shared" si="2"/>
        <v>4.3093426226466247E-5</v>
      </c>
      <c r="G30" s="314">
        <f t="shared" si="2"/>
        <v>3.5702527802158707E-5</v>
      </c>
      <c r="H30" s="314">
        <f t="shared" si="2"/>
        <v>3.4993447244746028E-5</v>
      </c>
      <c r="I30" s="314">
        <f t="shared" si="2"/>
        <v>3.3046795179941331E-5</v>
      </c>
      <c r="J30" s="314">
        <f t="shared" si="2"/>
        <v>3.0390060945612322E-5</v>
      </c>
      <c r="K30" s="314">
        <f t="shared" si="2"/>
        <v>2.926131149198107E-5</v>
      </c>
      <c r="L30" s="314">
        <f t="shared" si="2"/>
        <v>2.5668306073496147E-5</v>
      </c>
      <c r="M30" s="314">
        <f t="shared" si="2"/>
        <v>2.2565423509278762E-5</v>
      </c>
      <c r="N30" s="314">
        <f t="shared" si="2"/>
        <v>2.0111782942618329E-5</v>
      </c>
      <c r="O30" s="314">
        <f t="shared" si="2"/>
        <v>2.2156467351229456E-5</v>
      </c>
      <c r="P30" s="314">
        <f t="shared" si="2"/>
        <v>1.6516200527985637E-5</v>
      </c>
      <c r="Q30" s="314">
        <f t="shared" si="2"/>
        <v>1.5217701019927054E-5</v>
      </c>
      <c r="R30" s="314">
        <f t="shared" si="2"/>
        <v>1.1653677563977395E-5</v>
      </c>
      <c r="S30" s="314">
        <f t="shared" si="2"/>
        <v>1.1538420118491882E-5</v>
      </c>
      <c r="T30" s="314">
        <f t="shared" si="2"/>
        <v>1.0617356293450582E-5</v>
      </c>
      <c r="U30" s="314">
        <f t="shared" si="2"/>
        <v>1.0526814428051854E-5</v>
      </c>
      <c r="V30" s="314">
        <f t="shared" si="2"/>
        <v>1.0474855110307707E-5</v>
      </c>
      <c r="W30" s="314">
        <f t="shared" si="2"/>
        <v>1.1286058650702618E-5</v>
      </c>
      <c r="X30" s="314">
        <f t="shared" si="2"/>
        <v>2.5942810994851553E-5</v>
      </c>
      <c r="Y30" s="314">
        <f t="shared" si="2"/>
        <v>4.1600808512888612E-5</v>
      </c>
      <c r="Z30" s="314">
        <f t="shared" si="2"/>
        <v>6.2255764733382162E-5</v>
      </c>
      <c r="AA30" s="314">
        <f t="shared" si="2"/>
        <v>9.7616826586444496E-5</v>
      </c>
      <c r="AB30" s="314">
        <f>AB16/AB17</f>
        <v>1.5298103281936642E-4</v>
      </c>
    </row>
    <row r="31" spans="1:28">
      <c r="A31" s="301"/>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row>
    <row r="32" spans="1:28">
      <c r="A32" s="301"/>
      <c r="B32" s="301"/>
      <c r="C32" s="301"/>
      <c r="D32" s="301"/>
      <c r="E32" s="301"/>
      <c r="F32" s="301"/>
      <c r="G32" s="301"/>
      <c r="H32" s="301"/>
      <c r="I32" s="301"/>
      <c r="J32" s="301"/>
      <c r="K32" s="301"/>
      <c r="L32" s="301"/>
      <c r="M32" s="301"/>
      <c r="N32" s="301"/>
      <c r="O32" s="301"/>
      <c r="P32" s="301"/>
      <c r="Q32" s="301"/>
      <c r="R32" s="301"/>
      <c r="S32" s="301"/>
      <c r="T32" s="301"/>
      <c r="U32" s="301"/>
      <c r="V32" s="301"/>
      <c r="W32" s="302"/>
      <c r="X32" s="303"/>
      <c r="Y32" s="303"/>
      <c r="Z32" s="303"/>
      <c r="AA32" s="303"/>
      <c r="AB32" s="303"/>
    </row>
    <row r="33" spans="1:28" ht="12.75" customHeight="1" thickBot="1">
      <c r="A33" s="405" t="s">
        <v>1178</v>
      </c>
      <c r="B33" s="405"/>
      <c r="C33" s="405"/>
      <c r="D33" s="405"/>
      <c r="E33" s="405"/>
      <c r="F33" s="405"/>
      <c r="G33" s="405"/>
      <c r="H33" s="405"/>
      <c r="I33" s="405"/>
      <c r="J33" s="405"/>
      <c r="K33" s="406"/>
      <c r="L33" s="301"/>
      <c r="M33" s="301"/>
      <c r="N33" s="301"/>
      <c r="O33" s="301"/>
      <c r="P33" s="301"/>
      <c r="Q33" s="301"/>
      <c r="R33" s="301"/>
      <c r="S33" s="301"/>
      <c r="T33" s="301"/>
      <c r="U33" s="301"/>
      <c r="V33" s="301"/>
      <c r="W33" s="301"/>
      <c r="X33" s="301"/>
      <c r="Y33" s="301"/>
      <c r="Z33" s="301"/>
      <c r="AA33" s="301"/>
      <c r="AB33" s="301"/>
    </row>
    <row r="34" spans="1:28" ht="13.5" thickBot="1">
      <c r="A34" s="301"/>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row>
    <row r="35" spans="1:28" ht="13.5" thickBot="1">
      <c r="A35" s="291"/>
      <c r="B35" s="296"/>
      <c r="C35" s="1348">
        <v>1990</v>
      </c>
      <c r="D35" s="1348">
        <v>1991</v>
      </c>
      <c r="E35" s="1348">
        <v>1992</v>
      </c>
      <c r="F35" s="1348">
        <v>1993</v>
      </c>
      <c r="G35" s="1348">
        <v>1994</v>
      </c>
      <c r="H35" s="1348">
        <v>1995</v>
      </c>
      <c r="I35" s="1348">
        <v>1996</v>
      </c>
      <c r="J35" s="1348">
        <v>1997</v>
      </c>
      <c r="K35" s="1348">
        <v>1998</v>
      </c>
      <c r="L35" s="1348">
        <v>1999</v>
      </c>
      <c r="M35" s="1348">
        <v>2000</v>
      </c>
      <c r="N35" s="1348">
        <v>2001</v>
      </c>
      <c r="O35" s="1348">
        <v>2002</v>
      </c>
      <c r="P35" s="1348">
        <v>2003</v>
      </c>
      <c r="Q35" s="1348">
        <v>2004</v>
      </c>
      <c r="R35" s="1348">
        <v>2005</v>
      </c>
      <c r="S35" s="1348">
        <v>2006</v>
      </c>
      <c r="T35" s="1348">
        <v>2007</v>
      </c>
      <c r="U35" s="1348">
        <v>2008</v>
      </c>
      <c r="V35" s="1348">
        <v>2009</v>
      </c>
      <c r="W35" s="1348">
        <v>2010</v>
      </c>
      <c r="X35" s="1348">
        <v>2011</v>
      </c>
      <c r="Y35" s="1348">
        <v>2012</v>
      </c>
      <c r="Z35" s="1348">
        <v>2013</v>
      </c>
      <c r="AA35" s="1348">
        <v>2014</v>
      </c>
      <c r="AB35" s="1348">
        <v>2015</v>
      </c>
    </row>
    <row r="36" spans="1:28" ht="49.5" customHeight="1">
      <c r="A36" s="1831" t="s">
        <v>1179</v>
      </c>
      <c r="B36" s="1831"/>
      <c r="C36" s="314">
        <f>C16/C18</f>
        <v>0.18337408312958436</v>
      </c>
      <c r="D36" s="314">
        <f t="shared" ref="D36:AB36" si="3">D16/D18</f>
        <v>0.19374068554396423</v>
      </c>
      <c r="E36" s="314">
        <f t="shared" si="3"/>
        <v>0.17120622568093385</v>
      </c>
      <c r="F36" s="314">
        <f t="shared" si="3"/>
        <v>0.1731266149870801</v>
      </c>
      <c r="G36" s="314">
        <f t="shared" si="3"/>
        <v>0.14580645161290323</v>
      </c>
      <c r="H36" s="314">
        <f t="shared" si="3"/>
        <v>0.14675324675324675</v>
      </c>
      <c r="I36" s="314">
        <f t="shared" si="3"/>
        <v>0.14229249011857709</v>
      </c>
      <c r="J36" s="314">
        <f t="shared" si="3"/>
        <v>0.13413014608233731</v>
      </c>
      <c r="K36" s="314">
        <f t="shared" si="3"/>
        <v>0.13270777479892762</v>
      </c>
      <c r="L36" s="314">
        <f t="shared" si="3"/>
        <v>0.12292817679558012</v>
      </c>
      <c r="M36" s="314">
        <f t="shared" si="3"/>
        <v>0.10610079575596817</v>
      </c>
      <c r="N36" s="314">
        <f t="shared" si="3"/>
        <v>0.10579710144927536</v>
      </c>
      <c r="O36" s="314">
        <f t="shared" si="3"/>
        <v>0.12130177514792899</v>
      </c>
      <c r="P36" s="314">
        <f t="shared" si="3"/>
        <v>9.5238095238095233E-2</v>
      </c>
      <c r="Q36" s="314">
        <f t="shared" si="3"/>
        <v>9.2799999999999994E-2</v>
      </c>
      <c r="R36" s="314">
        <f t="shared" si="3"/>
        <v>7.6013513513513514E-2</v>
      </c>
      <c r="S36" s="314">
        <f t="shared" si="3"/>
        <v>8.0071174377224205E-2</v>
      </c>
      <c r="T36" s="314">
        <f t="shared" si="3"/>
        <v>7.9545454545454544E-2</v>
      </c>
      <c r="U36" s="314">
        <f t="shared" si="3"/>
        <v>8.1237911025145063E-2</v>
      </c>
      <c r="V36" s="314">
        <f t="shared" si="3"/>
        <v>8.203125E-2</v>
      </c>
      <c r="W36" s="314">
        <f t="shared" si="3"/>
        <v>6.9172932330827067E-2</v>
      </c>
      <c r="X36" s="314">
        <f t="shared" si="3"/>
        <v>0.10344827586206896</v>
      </c>
      <c r="Y36" s="314">
        <f t="shared" si="3"/>
        <v>0.10068259385665529</v>
      </c>
      <c r="Z36" s="314">
        <f t="shared" si="3"/>
        <v>0.10026090197540068</v>
      </c>
      <c r="AA36" s="314">
        <f t="shared" si="3"/>
        <v>9.64181121874296E-2</v>
      </c>
      <c r="AB36" s="314">
        <f t="shared" si="3"/>
        <v>9.0559022706147921E-2</v>
      </c>
    </row>
    <row r="37" spans="1:28">
      <c r="A37" s="301"/>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row>
    <row r="38" spans="1:28">
      <c r="A38" s="301" t="s">
        <v>365</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row>
    <row r="39" spans="1:28">
      <c r="A39" s="301" t="s">
        <v>366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row>
    <row r="40" spans="1:28">
      <c r="A40" s="301"/>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row>
    <row r="41" spans="1:28">
      <c r="A41" s="30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row>
    <row r="42" spans="1:28">
      <c r="A42" s="301"/>
      <c r="B42" s="301"/>
      <c r="C42" s="301"/>
      <c r="D42" s="301"/>
      <c r="E42" s="301"/>
      <c r="F42" s="301"/>
      <c r="G42" s="301"/>
      <c r="H42" s="301"/>
      <c r="I42" s="301"/>
      <c r="J42" s="301"/>
      <c r="K42" s="301"/>
      <c r="L42" s="301"/>
      <c r="M42" s="301"/>
      <c r="N42" s="301"/>
      <c r="O42" s="301"/>
      <c r="P42" s="301"/>
      <c r="Q42" s="301"/>
      <c r="R42" s="301"/>
      <c r="S42" s="301"/>
      <c r="T42" s="301"/>
      <c r="U42" s="301"/>
      <c r="V42" s="301"/>
      <c r="W42" s="301"/>
      <c r="X42" s="304"/>
      <c r="Y42" s="301"/>
      <c r="Z42" s="301"/>
      <c r="AA42" s="301"/>
      <c r="AB42" s="301"/>
    </row>
  </sheetData>
  <mergeCells count="12">
    <mergeCell ref="Z5:AA5"/>
    <mergeCell ref="A5:M5"/>
    <mergeCell ref="A12:I12"/>
    <mergeCell ref="A20:I20"/>
    <mergeCell ref="A27:I27"/>
    <mergeCell ref="A9:J9"/>
    <mergeCell ref="A36:B36"/>
    <mergeCell ref="A15:A16"/>
    <mergeCell ref="A17:A18"/>
    <mergeCell ref="N5:S5"/>
    <mergeCell ref="T5:Y5"/>
    <mergeCell ref="A29:B29"/>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2"/>
  <sheetViews>
    <sheetView topLeftCell="B1" zoomScaleNormal="100" workbookViewId="0">
      <selection activeCell="A3" sqref="A3"/>
    </sheetView>
  </sheetViews>
  <sheetFormatPr baseColWidth="10" defaultRowHeight="12.75"/>
  <cols>
    <col min="2" max="2" width="18.140625" bestFit="1" customWidth="1"/>
  </cols>
  <sheetData>
    <row r="1" spans="1:26" ht="25.5">
      <c r="A1" s="8" t="s">
        <v>914</v>
      </c>
      <c r="D1" s="8" t="s">
        <v>1213</v>
      </c>
      <c r="F1" s="8" t="s">
        <v>1215</v>
      </c>
      <c r="H1" s="8" t="s">
        <v>1214</v>
      </c>
    </row>
    <row r="2" spans="1:26">
      <c r="A2" s="9"/>
    </row>
    <row r="3" spans="1:26" ht="15.75">
      <c r="A3" s="26" t="s">
        <v>69</v>
      </c>
    </row>
    <row r="6" spans="1:26" ht="13.5" thickBot="1">
      <c r="A6" s="1848" t="s">
        <v>1216</v>
      </c>
      <c r="B6" s="1848"/>
      <c r="C6" s="1848"/>
      <c r="D6" s="1848"/>
      <c r="E6" s="1848"/>
      <c r="F6" s="1848"/>
      <c r="G6" s="1848"/>
      <c r="H6" s="1848"/>
      <c r="I6" s="1848"/>
      <c r="J6" s="1848"/>
      <c r="K6" s="1848"/>
      <c r="L6" s="1848"/>
      <c r="M6" s="1848"/>
      <c r="N6" s="1848"/>
      <c r="O6" s="1848"/>
      <c r="P6" s="1848"/>
      <c r="Q6" s="1848"/>
      <c r="R6" s="1848"/>
      <c r="S6" s="1848"/>
      <c r="T6" s="1848"/>
      <c r="U6" s="1848"/>
      <c r="V6" s="1848"/>
      <c r="W6" s="1848"/>
      <c r="X6" s="1848"/>
      <c r="Y6" s="1848"/>
      <c r="Z6" s="1848"/>
    </row>
    <row r="7" spans="1:26">
      <c r="A7" s="1774"/>
      <c r="B7" s="1774"/>
      <c r="C7" s="2193" t="s">
        <v>510</v>
      </c>
      <c r="D7" s="2193"/>
      <c r="E7" s="2193"/>
      <c r="F7" s="2193"/>
      <c r="G7" s="2193"/>
      <c r="H7" s="2193"/>
      <c r="I7" s="2193"/>
      <c r="J7" s="2193"/>
      <c r="K7" s="2193" t="s">
        <v>748</v>
      </c>
      <c r="L7" s="2193"/>
      <c r="M7" s="2193"/>
      <c r="N7" s="2193"/>
      <c r="O7" s="2193"/>
      <c r="P7" s="2193"/>
      <c r="Q7" s="2193"/>
      <c r="R7" s="2193"/>
      <c r="S7" s="2193" t="s">
        <v>508</v>
      </c>
      <c r="T7" s="2193"/>
      <c r="U7" s="2193"/>
      <c r="V7" s="2193"/>
      <c r="W7" s="2193"/>
      <c r="X7" s="2193"/>
      <c r="Y7" s="2193"/>
      <c r="Z7" s="2193"/>
    </row>
    <row r="8" spans="1:26" ht="24.75" thickBot="1">
      <c r="A8" s="1960"/>
      <c r="B8" s="1960"/>
      <c r="C8" s="734" t="s">
        <v>391</v>
      </c>
      <c r="D8" s="734" t="s">
        <v>394</v>
      </c>
      <c r="E8" s="734" t="s">
        <v>77</v>
      </c>
      <c r="F8" s="734" t="s">
        <v>78</v>
      </c>
      <c r="G8" s="734" t="s">
        <v>79</v>
      </c>
      <c r="H8" s="734" t="s">
        <v>99</v>
      </c>
      <c r="I8" s="734" t="s">
        <v>160</v>
      </c>
      <c r="J8" s="734" t="s">
        <v>161</v>
      </c>
      <c r="K8" s="734" t="s">
        <v>391</v>
      </c>
      <c r="L8" s="734" t="s">
        <v>394</v>
      </c>
      <c r="M8" s="734" t="s">
        <v>77</v>
      </c>
      <c r="N8" s="734" t="s">
        <v>78</v>
      </c>
      <c r="O8" s="734" t="s">
        <v>79</v>
      </c>
      <c r="P8" s="734" t="s">
        <v>99</v>
      </c>
      <c r="Q8" s="734" t="s">
        <v>160</v>
      </c>
      <c r="R8" s="734" t="s">
        <v>161</v>
      </c>
      <c r="S8" s="734" t="s">
        <v>391</v>
      </c>
      <c r="T8" s="1309" t="s">
        <v>394</v>
      </c>
      <c r="U8" s="734" t="s">
        <v>77</v>
      </c>
      <c r="V8" s="734" t="s">
        <v>78</v>
      </c>
      <c r="W8" s="734" t="s">
        <v>79</v>
      </c>
      <c r="X8" s="734" t="s">
        <v>99</v>
      </c>
      <c r="Y8" s="734" t="s">
        <v>160</v>
      </c>
      <c r="Z8" s="734" t="s">
        <v>161</v>
      </c>
    </row>
    <row r="9" spans="1:26">
      <c r="A9" s="1951" t="s">
        <v>810</v>
      </c>
      <c r="B9" s="761" t="s">
        <v>109</v>
      </c>
      <c r="C9" s="185">
        <v>9.670857133953783</v>
      </c>
      <c r="D9" s="185">
        <v>14.085055788450559</v>
      </c>
      <c r="E9" s="185">
        <v>14.741567997992801</v>
      </c>
      <c r="F9" s="185">
        <v>14.703947040714198</v>
      </c>
      <c r="G9" s="185">
        <v>15.78481077582528</v>
      </c>
      <c r="H9" s="185">
        <v>16.51284383267064</v>
      </c>
      <c r="I9" s="185">
        <v>15.016012300779019</v>
      </c>
      <c r="J9" s="185">
        <v>18.064987721006382</v>
      </c>
      <c r="K9" s="185">
        <v>5.528392413856583</v>
      </c>
      <c r="L9" s="185">
        <v>8.4900346993951885</v>
      </c>
      <c r="M9" s="185">
        <v>9.8513552539434102</v>
      </c>
      <c r="N9" s="185">
        <v>9.4165195140158602</v>
      </c>
      <c r="O9" s="185">
        <v>8.6139087253725943</v>
      </c>
      <c r="P9" s="185">
        <v>9.5824137589086167</v>
      </c>
      <c r="Q9" s="185">
        <v>9.0614753932850878</v>
      </c>
      <c r="R9" s="185">
        <v>8.0126546961442155</v>
      </c>
      <c r="S9" s="716">
        <v>0.56004182998834717</v>
      </c>
      <c r="T9" s="716">
        <v>0.73411193219389548</v>
      </c>
      <c r="U9" s="716">
        <v>0.81214710747177488</v>
      </c>
      <c r="V9" s="716">
        <v>0.68884266315772524</v>
      </c>
      <c r="W9" s="716">
        <v>0.6604028750566473</v>
      </c>
      <c r="X9" s="716">
        <v>0.66736499417840001</v>
      </c>
      <c r="Y9" s="716">
        <v>0.81014522996879734</v>
      </c>
      <c r="Z9" s="716">
        <v>0.79387050592178343</v>
      </c>
    </row>
    <row r="10" spans="1:26">
      <c r="A10" s="1773"/>
      <c r="B10" s="762" t="s">
        <v>75</v>
      </c>
      <c r="C10" s="15">
        <v>400.97801141240961</v>
      </c>
      <c r="D10" s="15">
        <v>1135.5587278429291</v>
      </c>
      <c r="E10" s="15">
        <v>544.1065360155327</v>
      </c>
      <c r="F10" s="15">
        <v>704.12905114140983</v>
      </c>
      <c r="G10" s="15">
        <v>2803.5880097663421</v>
      </c>
      <c r="H10" s="15">
        <v>742.53504915803137</v>
      </c>
      <c r="I10" s="15">
        <v>344.45466423148616</v>
      </c>
      <c r="J10" s="15">
        <v>354.84700917635251</v>
      </c>
      <c r="K10" s="15">
        <v>400.97801141240933</v>
      </c>
      <c r="L10" s="15">
        <v>1135.5587278429305</v>
      </c>
      <c r="M10" s="15">
        <v>544.10653601553304</v>
      </c>
      <c r="N10" s="15">
        <v>704.12905114140983</v>
      </c>
      <c r="O10" s="15">
        <v>2803.588009766343</v>
      </c>
      <c r="P10" s="15">
        <v>742.5350491580316</v>
      </c>
      <c r="Q10" s="15">
        <v>344.45466423148611</v>
      </c>
      <c r="R10" s="15">
        <v>354.84700917635257</v>
      </c>
      <c r="S10" s="15">
        <v>400.97801141240933</v>
      </c>
      <c r="T10" s="15">
        <v>1135.5587278429305</v>
      </c>
      <c r="U10" s="15">
        <v>544.10653601553315</v>
      </c>
      <c r="V10" s="15">
        <v>704.12905114140995</v>
      </c>
      <c r="W10" s="15">
        <v>2803.5880097663421</v>
      </c>
      <c r="X10" s="15">
        <v>742.53504915803126</v>
      </c>
      <c r="Y10" s="15">
        <v>344.45466423148616</v>
      </c>
      <c r="Z10" s="15">
        <v>354.84700917635246</v>
      </c>
    </row>
    <row r="11" spans="1:26">
      <c r="A11" s="1773"/>
      <c r="B11" s="762" t="s">
        <v>92</v>
      </c>
      <c r="C11" s="15">
        <v>247</v>
      </c>
      <c r="D11" s="15">
        <v>846</v>
      </c>
      <c r="E11" s="15">
        <v>273</v>
      </c>
      <c r="F11" s="15">
        <v>505</v>
      </c>
      <c r="G11" s="15">
        <v>1462</v>
      </c>
      <c r="H11" s="15">
        <v>586</v>
      </c>
      <c r="I11" s="15">
        <v>212</v>
      </c>
      <c r="J11" s="15">
        <v>353</v>
      </c>
      <c r="K11" s="15">
        <v>247</v>
      </c>
      <c r="L11" s="15">
        <v>846</v>
      </c>
      <c r="M11" s="15">
        <v>273</v>
      </c>
      <c r="N11" s="15">
        <v>505</v>
      </c>
      <c r="O11" s="15">
        <v>1462</v>
      </c>
      <c r="P11" s="15">
        <v>586</v>
      </c>
      <c r="Q11" s="15">
        <v>212</v>
      </c>
      <c r="R11" s="15">
        <v>353</v>
      </c>
      <c r="S11" s="15">
        <v>247</v>
      </c>
      <c r="T11" s="15">
        <v>846</v>
      </c>
      <c r="U11" s="15">
        <v>273</v>
      </c>
      <c r="V11" s="15">
        <v>505</v>
      </c>
      <c r="W11" s="15">
        <v>1462</v>
      </c>
      <c r="X11" s="15">
        <v>586</v>
      </c>
      <c r="Y11" s="15">
        <v>212</v>
      </c>
      <c r="Z11" s="15">
        <v>353</v>
      </c>
    </row>
    <row r="12" spans="1:26">
      <c r="A12" s="1773"/>
      <c r="B12" s="762" t="s">
        <v>110</v>
      </c>
      <c r="C12" s="390">
        <v>0</v>
      </c>
      <c r="D12" s="390">
        <v>0</v>
      </c>
      <c r="E12" s="390">
        <v>0</v>
      </c>
      <c r="F12" s="390">
        <v>0</v>
      </c>
      <c r="G12" s="390">
        <v>0</v>
      </c>
      <c r="H12" s="390">
        <v>0</v>
      </c>
      <c r="I12" s="390">
        <v>0</v>
      </c>
      <c r="J12" s="390">
        <v>0</v>
      </c>
      <c r="K12" s="390">
        <v>0</v>
      </c>
      <c r="L12" s="390">
        <v>0</v>
      </c>
      <c r="M12" s="390">
        <v>0</v>
      </c>
      <c r="N12" s="390">
        <v>0</v>
      </c>
      <c r="O12" s="390">
        <v>0</v>
      </c>
      <c r="P12" s="390">
        <v>0</v>
      </c>
      <c r="Q12" s="390">
        <v>0</v>
      </c>
      <c r="R12" s="390">
        <v>0</v>
      </c>
      <c r="S12" s="390">
        <v>0</v>
      </c>
      <c r="T12" s="390">
        <v>0</v>
      </c>
      <c r="U12" s="390">
        <v>0</v>
      </c>
      <c r="V12" s="390">
        <v>0</v>
      </c>
      <c r="W12" s="390">
        <v>0</v>
      </c>
      <c r="X12" s="390">
        <v>0</v>
      </c>
      <c r="Y12" s="390">
        <v>0</v>
      </c>
      <c r="Z12" s="390">
        <v>0</v>
      </c>
    </row>
    <row r="13" spans="1:26">
      <c r="A13" s="1773"/>
      <c r="B13" s="762" t="s">
        <v>121</v>
      </c>
      <c r="C13" s="45">
        <v>23.096370199442852</v>
      </c>
      <c r="D13" s="45">
        <v>32.249362163096542</v>
      </c>
      <c r="E13" s="45">
        <v>29.193437474557694</v>
      </c>
      <c r="F13" s="45">
        <v>28.430782712726117</v>
      </c>
      <c r="G13" s="45">
        <v>33.291999034103263</v>
      </c>
      <c r="H13" s="45">
        <v>44.34495925207942</v>
      </c>
      <c r="I13" s="45">
        <v>34.623196320643245</v>
      </c>
      <c r="J13" s="45">
        <v>62.56250667070038</v>
      </c>
      <c r="K13" s="45">
        <v>15.181076130158146</v>
      </c>
      <c r="L13" s="45">
        <v>27.528787930152621</v>
      </c>
      <c r="M13" s="45">
        <v>24.493626541175377</v>
      </c>
      <c r="N13" s="45">
        <v>22.366964992926682</v>
      </c>
      <c r="O13" s="45">
        <v>26.6966160753331</v>
      </c>
      <c r="P13" s="45">
        <v>29.891525317052558</v>
      </c>
      <c r="Q13" s="45">
        <v>26.747606775371903</v>
      </c>
      <c r="R13" s="45">
        <v>23.398852309203754</v>
      </c>
      <c r="S13" s="45">
        <v>1.1679716050831825</v>
      </c>
      <c r="T13" s="45">
        <v>1.2475660688578964</v>
      </c>
      <c r="U13" s="45">
        <v>1.2897549396542436</v>
      </c>
      <c r="V13" s="45">
        <v>1.1543433877400147</v>
      </c>
      <c r="W13" s="45">
        <v>1.0847296794668511</v>
      </c>
      <c r="X13" s="45">
        <v>1.182837142152338</v>
      </c>
      <c r="Y13" s="45">
        <v>1.3233483520474767</v>
      </c>
      <c r="Z13" s="45">
        <v>1.2346449671954953</v>
      </c>
    </row>
    <row r="14" spans="1:26">
      <c r="A14" s="1877"/>
      <c r="B14" s="976" t="s">
        <v>112</v>
      </c>
      <c r="C14" s="796">
        <v>2.7475395631597506</v>
      </c>
      <c r="D14" s="796">
        <v>2.0729300501656169</v>
      </c>
      <c r="E14" s="796">
        <v>3.3033349419571696</v>
      </c>
      <c r="F14" s="796">
        <v>2.3653304707485185</v>
      </c>
      <c r="G14" s="796">
        <v>1.6278518837740763</v>
      </c>
      <c r="H14" s="796">
        <v>3.4248704747155356</v>
      </c>
      <c r="I14" s="796">
        <v>4.4457795847551358</v>
      </c>
      <c r="J14" s="796">
        <v>6.2255179236483684</v>
      </c>
      <c r="K14" s="796">
        <f t="shared" ref="K14:Z14" si="0">1.14*1.64*K13/SQRT(K11)</f>
        <v>1.8059377693883607</v>
      </c>
      <c r="L14" s="796">
        <f t="shared" si="0"/>
        <v>1.7695001673661186</v>
      </c>
      <c r="M14" s="796">
        <f t="shared" si="0"/>
        <v>2.7715356397898816</v>
      </c>
      <c r="N14" s="796">
        <f t="shared" si="0"/>
        <v>1.8608444364865682</v>
      </c>
      <c r="O14" s="796">
        <f t="shared" si="0"/>
        <v>1.3053627907446215</v>
      </c>
      <c r="P14" s="796">
        <f t="shared" si="0"/>
        <v>2.3085961567950863</v>
      </c>
      <c r="Q14" s="796">
        <f t="shared" si="0"/>
        <v>3.4345172248613851</v>
      </c>
      <c r="R14" s="796">
        <f t="shared" si="0"/>
        <v>2.328390951636373</v>
      </c>
      <c r="S14" s="796">
        <f t="shared" si="0"/>
        <v>0.13894166771238589</v>
      </c>
      <c r="T14" s="796">
        <f t="shared" si="0"/>
        <v>8.0191266438809E-2</v>
      </c>
      <c r="U14" s="796">
        <f t="shared" si="0"/>
        <v>0.14594007856850622</v>
      </c>
      <c r="V14" s="796">
        <f t="shared" si="0"/>
        <v>9.6036877222741804E-2</v>
      </c>
      <c r="W14" s="796">
        <f t="shared" si="0"/>
        <v>5.3039147643160617E-2</v>
      </c>
      <c r="X14" s="796">
        <f t="shared" si="0"/>
        <v>9.135342715112503E-2</v>
      </c>
      <c r="Y14" s="796">
        <f t="shared" si="0"/>
        <v>0.16992408882666443</v>
      </c>
      <c r="Z14" s="796">
        <f t="shared" si="0"/>
        <v>0.12285799885025228</v>
      </c>
    </row>
    <row r="15" spans="1:26">
      <c r="A15" s="1824" t="s">
        <v>583</v>
      </c>
      <c r="B15" s="762" t="s">
        <v>109</v>
      </c>
      <c r="C15" s="792">
        <v>2.5200701816124864</v>
      </c>
      <c r="D15" s="45">
        <v>3.8938079142271405</v>
      </c>
      <c r="E15" s="792">
        <v>3.4087416819850205</v>
      </c>
      <c r="F15" s="45">
        <v>4.4870853573016376</v>
      </c>
      <c r="G15" s="45">
        <v>4.6856666855290241</v>
      </c>
      <c r="H15" s="45">
        <v>4.3644339306188948</v>
      </c>
      <c r="I15" s="792">
        <v>5.5941297568060877</v>
      </c>
      <c r="J15" s="792">
        <v>4.4895952949644711</v>
      </c>
      <c r="K15" s="397">
        <v>0.76864768525896687</v>
      </c>
      <c r="L15" s="45">
        <v>1.380853412855223</v>
      </c>
      <c r="M15" s="792">
        <v>1.6330776785245966</v>
      </c>
      <c r="N15" s="792">
        <v>1.9174024904770384</v>
      </c>
      <c r="O15" s="45">
        <v>1.9295591869899582</v>
      </c>
      <c r="P15" s="45">
        <v>2.0277176051157619</v>
      </c>
      <c r="Q15" s="397">
        <v>2.3750477272204926</v>
      </c>
      <c r="R15" s="397">
        <v>2.7454713803819786</v>
      </c>
      <c r="S15" s="397">
        <v>0.14604411141141094</v>
      </c>
      <c r="T15" s="390">
        <v>0.23729125531704753</v>
      </c>
      <c r="U15" s="390">
        <v>0.16124073442734688</v>
      </c>
      <c r="V15" s="390">
        <v>0.23854080939155459</v>
      </c>
      <c r="W15" s="390">
        <v>0.23399623262765323</v>
      </c>
      <c r="X15" s="390">
        <v>0.23579364408742284</v>
      </c>
      <c r="Y15" s="390">
        <v>0.220146465478371</v>
      </c>
      <c r="Z15" s="390">
        <v>0.18254929837853642</v>
      </c>
    </row>
    <row r="16" spans="1:26">
      <c r="A16" s="1773"/>
      <c r="B16" s="762" t="s">
        <v>75</v>
      </c>
      <c r="C16" s="226">
        <v>400.97801141240916</v>
      </c>
      <c r="D16" s="15">
        <v>1135.5587278429296</v>
      </c>
      <c r="E16" s="226">
        <v>544.10653601553304</v>
      </c>
      <c r="F16" s="15">
        <v>704.12905114140949</v>
      </c>
      <c r="G16" s="15">
        <v>2803.5880097663412</v>
      </c>
      <c r="H16" s="15">
        <v>742.53504915803194</v>
      </c>
      <c r="I16" s="226">
        <v>344.45466423148628</v>
      </c>
      <c r="J16" s="226">
        <v>354.84700917635229</v>
      </c>
      <c r="K16" s="226">
        <v>400.97801141240961</v>
      </c>
      <c r="L16" s="15">
        <v>1135.5587278429289</v>
      </c>
      <c r="M16" s="226">
        <v>544.10653601553315</v>
      </c>
      <c r="N16" s="226">
        <v>704.12905114141017</v>
      </c>
      <c r="O16" s="15">
        <v>2803.5880097663426</v>
      </c>
      <c r="P16" s="15">
        <v>742.53504915803217</v>
      </c>
      <c r="Q16" s="226">
        <v>344.45466423148599</v>
      </c>
      <c r="R16" s="226">
        <v>354.84700917635251</v>
      </c>
      <c r="S16" s="226">
        <v>400.97801141240961</v>
      </c>
      <c r="T16" s="15">
        <v>1135.5587278429291</v>
      </c>
      <c r="U16" s="15">
        <v>544.10653601553304</v>
      </c>
      <c r="V16" s="15">
        <v>704.12905114141029</v>
      </c>
      <c r="W16" s="15">
        <v>2803.5880097663426</v>
      </c>
      <c r="X16" s="15">
        <v>742.53504915803217</v>
      </c>
      <c r="Y16" s="15">
        <v>344.45466423148599</v>
      </c>
      <c r="Z16" s="15">
        <v>354.84700917635257</v>
      </c>
    </row>
    <row r="17" spans="1:26">
      <c r="A17" s="1773"/>
      <c r="B17" s="762" t="s">
        <v>92</v>
      </c>
      <c r="C17" s="226">
        <v>247</v>
      </c>
      <c r="D17" s="15">
        <v>846</v>
      </c>
      <c r="E17" s="226">
        <v>273</v>
      </c>
      <c r="F17" s="15">
        <v>505</v>
      </c>
      <c r="G17" s="15">
        <v>1462</v>
      </c>
      <c r="H17" s="15">
        <v>586</v>
      </c>
      <c r="I17" s="226">
        <v>212</v>
      </c>
      <c r="J17" s="226">
        <v>353</v>
      </c>
      <c r="K17" s="226">
        <v>247</v>
      </c>
      <c r="L17" s="15">
        <v>846</v>
      </c>
      <c r="M17" s="226">
        <v>273</v>
      </c>
      <c r="N17" s="226">
        <v>505</v>
      </c>
      <c r="O17" s="15">
        <v>1462</v>
      </c>
      <c r="P17" s="15">
        <v>586</v>
      </c>
      <c r="Q17" s="226">
        <v>212</v>
      </c>
      <c r="R17" s="226">
        <v>353</v>
      </c>
      <c r="S17" s="226">
        <v>247</v>
      </c>
      <c r="T17" s="15">
        <v>846</v>
      </c>
      <c r="U17" s="15">
        <v>273</v>
      </c>
      <c r="V17" s="15">
        <v>505</v>
      </c>
      <c r="W17" s="15">
        <v>1462</v>
      </c>
      <c r="X17" s="15">
        <v>586</v>
      </c>
      <c r="Y17" s="15">
        <v>212</v>
      </c>
      <c r="Z17" s="15">
        <v>353</v>
      </c>
    </row>
    <row r="18" spans="1:26">
      <c r="A18" s="1773"/>
      <c r="B18" s="762" t="s">
        <v>110</v>
      </c>
      <c r="C18" s="397">
        <v>0</v>
      </c>
      <c r="D18" s="390">
        <v>0</v>
      </c>
      <c r="E18" s="397">
        <v>0</v>
      </c>
      <c r="F18" s="390">
        <v>0</v>
      </c>
      <c r="G18" s="390">
        <v>0</v>
      </c>
      <c r="H18" s="390">
        <v>0</v>
      </c>
      <c r="I18" s="397">
        <v>0</v>
      </c>
      <c r="J18" s="397">
        <v>0</v>
      </c>
      <c r="K18" s="397">
        <v>0</v>
      </c>
      <c r="L18" s="390">
        <v>0</v>
      </c>
      <c r="M18" s="397">
        <v>0</v>
      </c>
      <c r="N18" s="397">
        <v>0</v>
      </c>
      <c r="O18" s="390">
        <v>0</v>
      </c>
      <c r="P18" s="390">
        <v>0</v>
      </c>
      <c r="Q18" s="397">
        <v>0</v>
      </c>
      <c r="R18" s="397">
        <v>0</v>
      </c>
      <c r="S18" s="397">
        <v>0</v>
      </c>
      <c r="T18" s="390">
        <v>0</v>
      </c>
      <c r="U18" s="390">
        <v>0</v>
      </c>
      <c r="V18" s="390">
        <v>0</v>
      </c>
      <c r="W18" s="390">
        <v>0</v>
      </c>
      <c r="X18" s="390">
        <v>0</v>
      </c>
      <c r="Y18" s="390">
        <v>0</v>
      </c>
      <c r="Z18" s="390">
        <v>0</v>
      </c>
    </row>
    <row r="19" spans="1:26">
      <c r="A19" s="1773"/>
      <c r="B19" s="762" t="s">
        <v>121</v>
      </c>
      <c r="C19" s="397">
        <v>12.236385760020958</v>
      </c>
      <c r="D19" s="390">
        <v>15.81085016526273</v>
      </c>
      <c r="E19" s="397">
        <v>17.288829452024633</v>
      </c>
      <c r="F19" s="390">
        <v>18.576333723447178</v>
      </c>
      <c r="G19" s="390">
        <v>17.564387791196062</v>
      </c>
      <c r="H19" s="390">
        <v>16.708392516151072</v>
      </c>
      <c r="I19" s="397">
        <v>22.582821523107039</v>
      </c>
      <c r="J19" s="397">
        <v>25.656571698768197</v>
      </c>
      <c r="K19" s="397">
        <v>5.3893966350298683</v>
      </c>
      <c r="L19" s="390">
        <v>9.6119471547751658</v>
      </c>
      <c r="M19" s="397">
        <v>12.925671162165635</v>
      </c>
      <c r="N19" s="397">
        <v>11.66438728094764</v>
      </c>
      <c r="O19" s="390">
        <v>12.389310672270318</v>
      </c>
      <c r="P19" s="390">
        <v>12.895633402332798</v>
      </c>
      <c r="Q19" s="397">
        <v>11.970627179493068</v>
      </c>
      <c r="R19" s="397">
        <v>25.914271231042321</v>
      </c>
      <c r="S19" s="397">
        <v>0.66407975113203843</v>
      </c>
      <c r="T19" s="390">
        <v>0.85350529405063469</v>
      </c>
      <c r="U19" s="390">
        <v>0.63670908229449963</v>
      </c>
      <c r="V19" s="390">
        <v>0.83069020553645823</v>
      </c>
      <c r="W19" s="390">
        <v>0.75129136510843764</v>
      </c>
      <c r="X19" s="390">
        <v>0.79426270313028025</v>
      </c>
      <c r="Y19" s="390">
        <v>0.80144679234877803</v>
      </c>
      <c r="Z19" s="390">
        <v>0.73716206047135946</v>
      </c>
    </row>
    <row r="20" spans="1:26">
      <c r="A20" s="1877"/>
      <c r="B20" s="976" t="s">
        <v>112</v>
      </c>
      <c r="C20" s="805">
        <v>1.455637993997567</v>
      </c>
      <c r="D20" s="796">
        <v>1.0162925474459099</v>
      </c>
      <c r="E20" s="805">
        <v>1.9562887886766915</v>
      </c>
      <c r="F20" s="796">
        <v>1.5454786677819792</v>
      </c>
      <c r="G20" s="796">
        <v>0.85883162870297869</v>
      </c>
      <c r="H20" s="796">
        <v>1.2904303256483538</v>
      </c>
      <c r="I20" s="805">
        <v>2.8997394106487544</v>
      </c>
      <c r="J20" s="805">
        <v>2.5530538252050947</v>
      </c>
      <c r="K20" s="805">
        <f t="shared" ref="K20:Z20" si="1">1.14*1.64*K19/SQRT(K17)</f>
        <v>0.64112154197553495</v>
      </c>
      <c r="L20" s="796">
        <f t="shared" si="1"/>
        <v>0.61783839311208821</v>
      </c>
      <c r="M20" s="805">
        <f t="shared" si="1"/>
        <v>1.4625828573781818</v>
      </c>
      <c r="N20" s="805">
        <f t="shared" si="1"/>
        <v>0.97043162465896804</v>
      </c>
      <c r="O20" s="796">
        <f t="shared" si="1"/>
        <v>0.60579007874709134</v>
      </c>
      <c r="P20" s="796">
        <f t="shared" si="1"/>
        <v>0.99596154415981408</v>
      </c>
      <c r="Q20" s="805">
        <f t="shared" si="1"/>
        <v>1.5370842552619797</v>
      </c>
      <c r="R20" s="805">
        <f t="shared" si="1"/>
        <v>2.5786971880187481</v>
      </c>
      <c r="S20" s="805">
        <f t="shared" si="1"/>
        <v>7.899879390453185E-2</v>
      </c>
      <c r="T20" s="796">
        <f t="shared" si="1"/>
        <v>5.4861760150952392E-2</v>
      </c>
      <c r="U20" s="796">
        <f t="shared" si="1"/>
        <v>7.2045758956543374E-2</v>
      </c>
      <c r="V20" s="796">
        <f t="shared" si="1"/>
        <v>6.911019210273904E-2</v>
      </c>
      <c r="W20" s="796">
        <f t="shared" si="1"/>
        <v>3.6735284736196659E-2</v>
      </c>
      <c r="X20" s="796">
        <f t="shared" si="1"/>
        <v>6.1342865728106183E-2</v>
      </c>
      <c r="Y20" s="796">
        <f t="shared" si="1"/>
        <v>0.10290949901604839</v>
      </c>
      <c r="Z20" s="796">
        <f t="shared" si="1"/>
        <v>7.3354088004393497E-2</v>
      </c>
    </row>
    <row r="21" spans="1:26">
      <c r="A21" s="1824" t="s">
        <v>897</v>
      </c>
      <c r="B21" s="762" t="s">
        <v>109</v>
      </c>
      <c r="C21" s="45">
        <v>13.816355608790976</v>
      </c>
      <c r="D21" s="45">
        <v>11.634521622611489</v>
      </c>
      <c r="E21" s="45">
        <v>9.2121627630059617</v>
      </c>
      <c r="F21" s="45">
        <v>9.6150583989370855</v>
      </c>
      <c r="G21" s="45">
        <v>13.594656161440538</v>
      </c>
      <c r="H21" s="45">
        <v>13.24904374961131</v>
      </c>
      <c r="I21" s="45">
        <v>13.942818947214525</v>
      </c>
      <c r="J21" s="45">
        <v>13.928121383303807</v>
      </c>
      <c r="K21" s="45">
        <v>8.2999639140159314</v>
      </c>
      <c r="L21" s="45">
        <v>5.3157412858930169</v>
      </c>
      <c r="M21" s="45">
        <v>3.2407521595381548</v>
      </c>
      <c r="N21" s="45">
        <v>5.0671934114915143</v>
      </c>
      <c r="O21" s="45">
        <v>4.7244435288189432</v>
      </c>
      <c r="P21" s="45">
        <v>5.9769758257950576</v>
      </c>
      <c r="Q21" s="390">
        <v>6.5121779090818785</v>
      </c>
      <c r="R21" s="390">
        <v>5.4780441302322904</v>
      </c>
      <c r="S21" s="390">
        <v>0.84531610399289214</v>
      </c>
      <c r="T21" s="390">
        <v>0.76124274450666352</v>
      </c>
      <c r="U21" s="390">
        <v>0.77021484160621112</v>
      </c>
      <c r="V21" s="390">
        <v>0.65016315316915108</v>
      </c>
      <c r="W21" s="390">
        <v>0.79979293867697865</v>
      </c>
      <c r="X21" s="390">
        <v>0.75339300926957642</v>
      </c>
      <c r="Y21" s="390">
        <v>0.66820357267410235</v>
      </c>
      <c r="Z21" s="390">
        <v>0.75584770677263313</v>
      </c>
    </row>
    <row r="22" spans="1:26">
      <c r="A22" s="1773"/>
      <c r="B22" s="762" t="s">
        <v>75</v>
      </c>
      <c r="C22" s="15">
        <v>400.97801141240961</v>
      </c>
      <c r="D22" s="15">
        <v>1135.5587278429302</v>
      </c>
      <c r="E22" s="15">
        <v>544.10653601553258</v>
      </c>
      <c r="F22" s="15">
        <v>704.12905114141029</v>
      </c>
      <c r="G22" s="15">
        <v>2803.5880097663426</v>
      </c>
      <c r="H22" s="15">
        <v>742.53504915803103</v>
      </c>
      <c r="I22" s="15">
        <v>344.45466423148611</v>
      </c>
      <c r="J22" s="15">
        <v>354.84700917635251</v>
      </c>
      <c r="K22" s="15">
        <v>400.97801141240944</v>
      </c>
      <c r="L22" s="15">
        <v>1135.5587278429302</v>
      </c>
      <c r="M22" s="15">
        <v>544.10653601553304</v>
      </c>
      <c r="N22" s="15">
        <v>704.12905114141029</v>
      </c>
      <c r="O22" s="15">
        <v>2803.5880097663412</v>
      </c>
      <c r="P22" s="15">
        <v>742.53504915803137</v>
      </c>
      <c r="Q22" s="15">
        <v>344.45466423148605</v>
      </c>
      <c r="R22" s="15">
        <v>354.84700917635257</v>
      </c>
      <c r="S22" s="15">
        <v>400.97801141240939</v>
      </c>
      <c r="T22" s="15">
        <v>1135.5587278429302</v>
      </c>
      <c r="U22" s="15">
        <v>544.10653601553304</v>
      </c>
      <c r="V22" s="15">
        <v>704.12905114140995</v>
      </c>
      <c r="W22" s="15">
        <v>2803.5880097663403</v>
      </c>
      <c r="X22" s="15">
        <v>742.53504915803126</v>
      </c>
      <c r="Y22" s="15">
        <v>344.45466423148605</v>
      </c>
      <c r="Z22" s="15">
        <v>354.84700917635251</v>
      </c>
    </row>
    <row r="23" spans="1:26">
      <c r="A23" s="1773"/>
      <c r="B23" s="762" t="s">
        <v>92</v>
      </c>
      <c r="C23" s="15">
        <v>247</v>
      </c>
      <c r="D23" s="15">
        <v>846</v>
      </c>
      <c r="E23" s="15">
        <v>273</v>
      </c>
      <c r="F23" s="15">
        <v>505</v>
      </c>
      <c r="G23" s="15">
        <v>1462</v>
      </c>
      <c r="H23" s="15">
        <v>586</v>
      </c>
      <c r="I23" s="15">
        <v>212</v>
      </c>
      <c r="J23" s="15">
        <v>353</v>
      </c>
      <c r="K23" s="15">
        <v>247</v>
      </c>
      <c r="L23" s="15">
        <v>846</v>
      </c>
      <c r="M23" s="15">
        <v>273</v>
      </c>
      <c r="N23" s="15">
        <v>505</v>
      </c>
      <c r="O23" s="15">
        <v>1462</v>
      </c>
      <c r="P23" s="15">
        <v>586</v>
      </c>
      <c r="Q23" s="15">
        <v>212</v>
      </c>
      <c r="R23" s="15">
        <v>353</v>
      </c>
      <c r="S23" s="15">
        <v>247</v>
      </c>
      <c r="T23" s="15">
        <v>846</v>
      </c>
      <c r="U23" s="15">
        <v>273</v>
      </c>
      <c r="V23" s="15">
        <v>505</v>
      </c>
      <c r="W23" s="15">
        <v>1462</v>
      </c>
      <c r="X23" s="15">
        <v>586</v>
      </c>
      <c r="Y23" s="15">
        <v>212</v>
      </c>
      <c r="Z23" s="15">
        <v>353</v>
      </c>
    </row>
    <row r="24" spans="1:26">
      <c r="A24" s="1773"/>
      <c r="B24" s="762" t="s">
        <v>110</v>
      </c>
      <c r="C24" s="390">
        <v>0</v>
      </c>
      <c r="D24" s="390">
        <v>0</v>
      </c>
      <c r="E24" s="390">
        <v>0</v>
      </c>
      <c r="F24" s="390">
        <v>0</v>
      </c>
      <c r="G24" s="390">
        <v>0</v>
      </c>
      <c r="H24" s="390">
        <v>0</v>
      </c>
      <c r="I24" s="390">
        <v>0</v>
      </c>
      <c r="J24" s="390">
        <v>0</v>
      </c>
      <c r="K24" s="390">
        <v>0</v>
      </c>
      <c r="L24" s="390">
        <v>0</v>
      </c>
      <c r="M24" s="390">
        <v>0</v>
      </c>
      <c r="N24" s="390">
        <v>0</v>
      </c>
      <c r="O24" s="390">
        <v>0</v>
      </c>
      <c r="P24" s="390">
        <v>0</v>
      </c>
      <c r="Q24" s="390">
        <v>0</v>
      </c>
      <c r="R24" s="390">
        <v>0</v>
      </c>
      <c r="S24" s="390">
        <v>0</v>
      </c>
      <c r="T24" s="390">
        <v>0</v>
      </c>
      <c r="U24" s="390">
        <v>0</v>
      </c>
      <c r="V24" s="390">
        <v>0</v>
      </c>
      <c r="W24" s="390">
        <v>0</v>
      </c>
      <c r="X24" s="390">
        <v>0</v>
      </c>
      <c r="Y24" s="390">
        <v>0</v>
      </c>
      <c r="Z24" s="390">
        <v>0</v>
      </c>
    </row>
    <row r="25" spans="1:26">
      <c r="A25" s="1773"/>
      <c r="B25" s="762" t="s">
        <v>121</v>
      </c>
      <c r="C25" s="45">
        <v>33.71118712535047</v>
      </c>
      <c r="D25" s="45">
        <v>25.059608801555999</v>
      </c>
      <c r="E25" s="45">
        <v>19.964354748106199</v>
      </c>
      <c r="F25" s="45">
        <v>25.723693678070649</v>
      </c>
      <c r="G25" s="45">
        <v>34.602614825232642</v>
      </c>
      <c r="H25" s="45">
        <v>31.728799705671037</v>
      </c>
      <c r="I25" s="45">
        <v>35.263412039906051</v>
      </c>
      <c r="J25" s="45">
        <v>33.327889522914802</v>
      </c>
      <c r="K25" s="45">
        <v>28.005599540197142</v>
      </c>
      <c r="L25" s="45">
        <v>19.287400524430023</v>
      </c>
      <c r="M25" s="45">
        <v>7.8386707970889562</v>
      </c>
      <c r="N25" s="45">
        <v>19.580948551879573</v>
      </c>
      <c r="O25" s="45">
        <v>18.257549041002385</v>
      </c>
      <c r="P25" s="45">
        <v>20.372760279705801</v>
      </c>
      <c r="Q25" s="45">
        <v>20.664872125389213</v>
      </c>
      <c r="R25" s="45">
        <v>18.131590566231409</v>
      </c>
      <c r="S25" s="45">
        <v>1.1792857049108729</v>
      </c>
      <c r="T25" s="45">
        <v>1.1663881545090338</v>
      </c>
      <c r="U25" s="45">
        <v>1.1116754561523192</v>
      </c>
      <c r="V25" s="45">
        <v>1.0948185320891177</v>
      </c>
      <c r="W25" s="45">
        <v>1.1867381648294408</v>
      </c>
      <c r="X25" s="45">
        <v>1.0937406173145536</v>
      </c>
      <c r="Y25" s="45">
        <v>0.99888645581183955</v>
      </c>
      <c r="Z25" s="45">
        <v>1.1340713289814939</v>
      </c>
    </row>
    <row r="26" spans="1:26">
      <c r="A26" s="1877"/>
      <c r="B26" s="976" t="s">
        <v>112</v>
      </c>
      <c r="C26" s="796">
        <v>4.0102760541228406</v>
      </c>
      <c r="D26" s="796">
        <v>1.6107858464743152</v>
      </c>
      <c r="E26" s="796">
        <v>2.2590334108658072</v>
      </c>
      <c r="F26" s="796">
        <v>2.1401111988980253</v>
      </c>
      <c r="G26" s="796">
        <v>1.691936001471801</v>
      </c>
      <c r="H26" s="796">
        <v>2.4504933851082549</v>
      </c>
      <c r="I26" s="796">
        <v>4.527986263427402</v>
      </c>
      <c r="J26" s="796">
        <v>3.3164172061451072</v>
      </c>
      <c r="K26" s="796">
        <f t="shared" ref="K26:Z26" si="2">1.14*1.64*K25/SQRT(K23)</f>
        <v>3.3315405001845844</v>
      </c>
      <c r="L26" s="796">
        <f t="shared" si="2"/>
        <v>1.2397588496315273</v>
      </c>
      <c r="M26" s="796">
        <f t="shared" si="2"/>
        <v>0.88697177799256488</v>
      </c>
      <c r="N26" s="796">
        <f t="shared" si="2"/>
        <v>1.6290587116051587</v>
      </c>
      <c r="O26" s="796">
        <f t="shared" si="2"/>
        <v>0.89272457232287228</v>
      </c>
      <c r="P26" s="796">
        <f t="shared" si="2"/>
        <v>1.5734384775006864</v>
      </c>
      <c r="Q26" s="796">
        <f t="shared" si="2"/>
        <v>2.6534657795835765</v>
      </c>
      <c r="R26" s="796">
        <f t="shared" si="2"/>
        <v>1.8042522280711495</v>
      </c>
      <c r="S26" s="796">
        <f t="shared" si="2"/>
        <v>0.14028759075698916</v>
      </c>
      <c r="T26" s="796">
        <f t="shared" si="2"/>
        <v>7.4973298492264959E-2</v>
      </c>
      <c r="U26" s="796">
        <f t="shared" si="2"/>
        <v>0.12578979031244655</v>
      </c>
      <c r="V26" s="796">
        <f t="shared" si="2"/>
        <v>9.1084640899858196E-2</v>
      </c>
      <c r="W26" s="796">
        <f t="shared" si="2"/>
        <v>5.8026973843934293E-2</v>
      </c>
      <c r="X26" s="796">
        <f t="shared" si="2"/>
        <v>8.4472282992617817E-2</v>
      </c>
      <c r="Y26" s="796">
        <f t="shared" si="2"/>
        <v>0.12826167092172691</v>
      </c>
      <c r="Z26" s="796">
        <f t="shared" si="2"/>
        <v>0.11285004007961973</v>
      </c>
    </row>
    <row r="27" spans="1:26">
      <c r="A27" s="1824" t="s">
        <v>585</v>
      </c>
      <c r="B27" s="972" t="s">
        <v>109</v>
      </c>
      <c r="C27" s="813">
        <v>42.177649261637136</v>
      </c>
      <c r="D27" s="813">
        <v>43.159799810759836</v>
      </c>
      <c r="E27" s="813">
        <v>40.171916501406741</v>
      </c>
      <c r="F27" s="813">
        <v>46.214279050791454</v>
      </c>
      <c r="G27" s="813">
        <v>47.361000999437955</v>
      </c>
      <c r="H27" s="813">
        <v>46.648451519818735</v>
      </c>
      <c r="I27" s="813">
        <v>35.409669058200357</v>
      </c>
      <c r="J27" s="813">
        <v>48.734936997997977</v>
      </c>
      <c r="K27" s="45">
        <v>20.426081999626142</v>
      </c>
      <c r="L27" s="45">
        <v>16.531062510185436</v>
      </c>
      <c r="M27" s="45">
        <v>15.765081087343153</v>
      </c>
      <c r="N27" s="45">
        <v>20.531765823039692</v>
      </c>
      <c r="O27" s="45">
        <v>20.822414443211308</v>
      </c>
      <c r="P27" s="45">
        <v>19.791056301838935</v>
      </c>
      <c r="Q27" s="45">
        <v>13.313592431613765</v>
      </c>
      <c r="R27" s="45">
        <v>18.216548145732876</v>
      </c>
      <c r="S27" s="45">
        <v>1.2990498938391453</v>
      </c>
      <c r="T27" s="45">
        <v>1.3161672344382742</v>
      </c>
      <c r="U27" s="45">
        <v>1.2114633503886472</v>
      </c>
      <c r="V27" s="45">
        <v>1.2146686739760595</v>
      </c>
      <c r="W27" s="45">
        <v>1.3640859935872933</v>
      </c>
      <c r="X27" s="45">
        <v>1.3475859645402779</v>
      </c>
      <c r="Y27" s="45">
        <v>1.1183602567374276</v>
      </c>
      <c r="Z27" s="45">
        <v>1.3011242227343329</v>
      </c>
    </row>
    <row r="28" spans="1:26">
      <c r="A28" s="1773"/>
      <c r="B28" s="762" t="s">
        <v>75</v>
      </c>
      <c r="C28" s="15">
        <v>400.97801141240944</v>
      </c>
      <c r="D28" s="15">
        <v>1135.5587278429291</v>
      </c>
      <c r="E28" s="15">
        <v>544.10653601553281</v>
      </c>
      <c r="F28" s="15">
        <v>704.12905114140995</v>
      </c>
      <c r="G28" s="15">
        <v>2803.5880097663421</v>
      </c>
      <c r="H28" s="15">
        <v>742.53504915803114</v>
      </c>
      <c r="I28" s="15">
        <v>344.45466423148622</v>
      </c>
      <c r="J28" s="15">
        <v>354.84700917635257</v>
      </c>
      <c r="K28" s="15">
        <v>400.9780114124095</v>
      </c>
      <c r="L28" s="15">
        <v>1135.5587278429298</v>
      </c>
      <c r="M28" s="15">
        <v>544.10653601553292</v>
      </c>
      <c r="N28" s="15">
        <v>704.12905114141006</v>
      </c>
      <c r="O28" s="15">
        <v>2803.5880097663421</v>
      </c>
      <c r="P28" s="15">
        <v>742.5350491580316</v>
      </c>
      <c r="Q28" s="15">
        <v>344.45466423148622</v>
      </c>
      <c r="R28" s="15">
        <v>354.84700917635274</v>
      </c>
      <c r="S28" s="15">
        <v>400.9780114124095</v>
      </c>
      <c r="T28" s="15">
        <v>1135.5587278429293</v>
      </c>
      <c r="U28" s="15">
        <v>544.10653601553292</v>
      </c>
      <c r="V28" s="15">
        <v>704.12905114141017</v>
      </c>
      <c r="W28" s="15">
        <v>2803.5880097663412</v>
      </c>
      <c r="X28" s="15">
        <v>742.53504915803148</v>
      </c>
      <c r="Y28" s="15">
        <v>344.45466423148622</v>
      </c>
      <c r="Z28" s="15">
        <v>354.84700917635257</v>
      </c>
    </row>
    <row r="29" spans="1:26">
      <c r="A29" s="1773"/>
      <c r="B29" s="762" t="s">
        <v>92</v>
      </c>
      <c r="C29" s="15">
        <v>247</v>
      </c>
      <c r="D29" s="15">
        <v>846</v>
      </c>
      <c r="E29" s="15">
        <v>273</v>
      </c>
      <c r="F29" s="15">
        <v>505</v>
      </c>
      <c r="G29" s="15">
        <v>1462</v>
      </c>
      <c r="H29" s="15">
        <v>586</v>
      </c>
      <c r="I29" s="15">
        <v>212</v>
      </c>
      <c r="J29" s="15">
        <v>353</v>
      </c>
      <c r="K29" s="15">
        <v>247</v>
      </c>
      <c r="L29" s="15">
        <v>846</v>
      </c>
      <c r="M29" s="15">
        <v>273</v>
      </c>
      <c r="N29" s="15">
        <v>505</v>
      </c>
      <c r="O29" s="15">
        <v>1462</v>
      </c>
      <c r="P29" s="15">
        <v>586</v>
      </c>
      <c r="Q29" s="15">
        <v>212</v>
      </c>
      <c r="R29" s="15">
        <v>353</v>
      </c>
      <c r="S29" s="15">
        <v>247</v>
      </c>
      <c r="T29" s="15">
        <v>846</v>
      </c>
      <c r="U29" s="15">
        <v>273</v>
      </c>
      <c r="V29" s="15">
        <v>505</v>
      </c>
      <c r="W29" s="15">
        <v>1462</v>
      </c>
      <c r="X29" s="15">
        <v>586</v>
      </c>
      <c r="Y29" s="15">
        <v>212</v>
      </c>
      <c r="Z29" s="15">
        <v>353</v>
      </c>
    </row>
    <row r="30" spans="1:26">
      <c r="A30" s="1773"/>
      <c r="B30" s="762" t="s">
        <v>110</v>
      </c>
      <c r="C30" s="45">
        <v>6</v>
      </c>
      <c r="D30" s="45">
        <v>14</v>
      </c>
      <c r="E30" s="45">
        <v>10</v>
      </c>
      <c r="F30" s="45">
        <v>10</v>
      </c>
      <c r="G30" s="45">
        <v>18</v>
      </c>
      <c r="H30" s="45">
        <v>15</v>
      </c>
      <c r="I30" s="45">
        <v>4.4148850868643876</v>
      </c>
      <c r="J30" s="45">
        <v>10</v>
      </c>
      <c r="K30" s="45">
        <v>1</v>
      </c>
      <c r="L30" s="45">
        <v>1.6096781820274417</v>
      </c>
      <c r="M30" s="45">
        <v>1</v>
      </c>
      <c r="N30" s="45">
        <v>1.3733493709155549</v>
      </c>
      <c r="O30" s="45">
        <v>2</v>
      </c>
      <c r="P30" s="45">
        <v>2</v>
      </c>
      <c r="Q30" s="390">
        <v>0.5</v>
      </c>
      <c r="R30" s="45">
        <v>1.7200000000000002</v>
      </c>
      <c r="S30" s="45">
        <v>1</v>
      </c>
      <c r="T30" s="45">
        <v>1</v>
      </c>
      <c r="U30" s="45">
        <v>1</v>
      </c>
      <c r="V30" s="45">
        <v>1</v>
      </c>
      <c r="W30" s="45">
        <v>1</v>
      </c>
      <c r="X30" s="45">
        <v>1</v>
      </c>
      <c r="Y30" s="45">
        <v>1</v>
      </c>
      <c r="Z30" s="45">
        <v>1</v>
      </c>
    </row>
    <row r="31" spans="1:26">
      <c r="A31" s="1773"/>
      <c r="B31" s="762" t="s">
        <v>121</v>
      </c>
      <c r="C31" s="45">
        <v>74.043772630710492</v>
      </c>
      <c r="D31" s="45">
        <v>69.074275809714237</v>
      </c>
      <c r="E31" s="45">
        <v>63.98790205804422</v>
      </c>
      <c r="F31" s="45">
        <v>72.918419882667763</v>
      </c>
      <c r="G31" s="45">
        <v>74.79907795397321</v>
      </c>
      <c r="H31" s="45">
        <v>71.304247747716062</v>
      </c>
      <c r="I31" s="45">
        <v>60.438849499385654</v>
      </c>
      <c r="J31" s="45">
        <v>76.923131259915152</v>
      </c>
      <c r="K31" s="45">
        <v>52.436025372397815</v>
      </c>
      <c r="L31" s="45">
        <v>45.283350755513084</v>
      </c>
      <c r="M31" s="45">
        <v>37.942375580302944</v>
      </c>
      <c r="N31" s="45">
        <v>51.138532612960859</v>
      </c>
      <c r="O31" s="45">
        <v>52.917993334066814</v>
      </c>
      <c r="P31" s="45">
        <v>45.762464129227105</v>
      </c>
      <c r="Q31" s="45">
        <v>31.357252476121872</v>
      </c>
      <c r="R31" s="45">
        <v>41.399353381117209</v>
      </c>
      <c r="S31" s="45">
        <v>1.3850179073007232</v>
      </c>
      <c r="T31" s="45">
        <v>1.4585628977016081</v>
      </c>
      <c r="U31" s="45">
        <v>1.431240322312674</v>
      </c>
      <c r="V31" s="45">
        <v>1.3771107606707724</v>
      </c>
      <c r="W31" s="45">
        <v>1.449854325098308</v>
      </c>
      <c r="X31" s="45">
        <v>1.4792183214699579</v>
      </c>
      <c r="Y31" s="45">
        <v>1.3399421218206469</v>
      </c>
      <c r="Z31" s="45">
        <v>1.4080041433047843</v>
      </c>
    </row>
    <row r="32" spans="1:26">
      <c r="A32" s="1877"/>
      <c r="B32" s="976" t="s">
        <v>112</v>
      </c>
      <c r="C32" s="977">
        <v>8.8082323305239409</v>
      </c>
      <c r="D32" s="977">
        <v>4.439968185889728</v>
      </c>
      <c r="E32" s="977">
        <v>7.2404448059631275</v>
      </c>
      <c r="F32" s="977">
        <v>6.0665287399950936</v>
      </c>
      <c r="G32" s="977">
        <v>3.6573898679742944</v>
      </c>
      <c r="H32" s="977">
        <v>5.5070027563843826</v>
      </c>
      <c r="I32" s="977">
        <v>7.7606296293982631</v>
      </c>
      <c r="J32" s="977">
        <v>7.6545259754758606</v>
      </c>
      <c r="K32" s="977">
        <f t="shared" ref="K32:Z32" si="3">1.14*1.64*K31/SQRT(K29)</f>
        <v>6.2377790536534992</v>
      </c>
      <c r="L32" s="977">
        <f t="shared" si="3"/>
        <v>2.9107310116263014</v>
      </c>
      <c r="M32" s="977">
        <f t="shared" si="3"/>
        <v>4.2933065057689346</v>
      </c>
      <c r="N32" s="977">
        <f t="shared" si="3"/>
        <v>4.254526885208108</v>
      </c>
      <c r="O32" s="977">
        <f t="shared" si="3"/>
        <v>2.5874882143953832</v>
      </c>
      <c r="P32" s="977">
        <f t="shared" si="3"/>
        <v>3.5343478692918024</v>
      </c>
      <c r="Q32" s="977">
        <f t="shared" si="3"/>
        <v>4.0264171915646259</v>
      </c>
      <c r="R32" s="977">
        <f t="shared" si="3"/>
        <v>4.1195986257101262</v>
      </c>
      <c r="S32" s="796">
        <f t="shared" si="3"/>
        <v>0.16476145225994246</v>
      </c>
      <c r="T32" s="796">
        <f t="shared" si="3"/>
        <v>9.3753756908784375E-2</v>
      </c>
      <c r="U32" s="796">
        <f t="shared" si="3"/>
        <v>0.16194962210784083</v>
      </c>
      <c r="V32" s="796">
        <f t="shared" si="3"/>
        <v>0.11457025565294106</v>
      </c>
      <c r="W32" s="796">
        <f t="shared" si="3"/>
        <v>7.0892351399253983E-2</v>
      </c>
      <c r="X32" s="796">
        <f t="shared" si="3"/>
        <v>0.11424367595113241</v>
      </c>
      <c r="Y32" s="796">
        <f t="shared" si="3"/>
        <v>0.17205480611251198</v>
      </c>
      <c r="Z32" s="796">
        <f t="shared" si="3"/>
        <v>0.14010875678068432</v>
      </c>
    </row>
    <row r="33" spans="1:26">
      <c r="A33" s="1824" t="s">
        <v>900</v>
      </c>
      <c r="B33" s="762" t="s">
        <v>109</v>
      </c>
      <c r="C33" s="792">
        <v>2.0250453173335639</v>
      </c>
      <c r="D33" s="45">
        <v>2.3910593477575643</v>
      </c>
      <c r="E33" s="792">
        <v>5.1331533623297592</v>
      </c>
      <c r="F33" s="792">
        <v>5.1072293141138196</v>
      </c>
      <c r="G33" s="45">
        <v>2.5857518763336418</v>
      </c>
      <c r="H33" s="45">
        <v>3.5703425875857211</v>
      </c>
      <c r="I33" s="792">
        <v>10.056144566541725</v>
      </c>
      <c r="J33" s="792">
        <v>4.1531067112981219</v>
      </c>
      <c r="K33" s="792">
        <v>1.684345377552894</v>
      </c>
      <c r="L33" s="792">
        <v>1.5962738996156158</v>
      </c>
      <c r="M33" s="792">
        <v>2.4707989967873476</v>
      </c>
      <c r="N33" s="792">
        <v>3.7472109495892667</v>
      </c>
      <c r="O33" s="45">
        <v>1.9143480640849597</v>
      </c>
      <c r="P33" s="792">
        <v>2.2000300852277586</v>
      </c>
      <c r="Q33" s="792">
        <v>7.0969013841545054</v>
      </c>
      <c r="R33" s="792">
        <v>2.3347051231412661</v>
      </c>
      <c r="S33" s="397">
        <v>5.6975954808498201E-2</v>
      </c>
      <c r="T33" s="390">
        <v>0.10176266944238212</v>
      </c>
      <c r="U33" s="397">
        <v>0.12017036070739787</v>
      </c>
      <c r="V33" s="390">
        <v>9.7654789277495158E-2</v>
      </c>
      <c r="W33" s="390">
        <v>9.5174742049443248E-2</v>
      </c>
      <c r="X33" s="390">
        <v>0.13815352340909057</v>
      </c>
      <c r="Y33" s="390">
        <v>0.20980477845675627</v>
      </c>
      <c r="Z33" s="390">
        <v>0.13117711381856176</v>
      </c>
    </row>
    <row r="34" spans="1:26">
      <c r="A34" s="1773"/>
      <c r="B34" s="762" t="s">
        <v>75</v>
      </c>
      <c r="C34" s="226">
        <v>400.9780114124091</v>
      </c>
      <c r="D34" s="15">
        <v>1135.55872784293</v>
      </c>
      <c r="E34" s="226">
        <v>544.10653601553304</v>
      </c>
      <c r="F34" s="226">
        <v>704.12905114140983</v>
      </c>
      <c r="G34" s="15">
        <v>2803.5880097663435</v>
      </c>
      <c r="H34" s="15">
        <v>742.53504915803171</v>
      </c>
      <c r="I34" s="226">
        <v>344.45466423148616</v>
      </c>
      <c r="J34" s="226">
        <v>354.84700917635246</v>
      </c>
      <c r="K34" s="226">
        <v>400.97801141240956</v>
      </c>
      <c r="L34" s="226">
        <v>1135.5587278429286</v>
      </c>
      <c r="M34" s="226">
        <v>544.10653601553292</v>
      </c>
      <c r="N34" s="226">
        <v>704.12905114141029</v>
      </c>
      <c r="O34" s="15">
        <v>2803.5880097663426</v>
      </c>
      <c r="P34" s="226">
        <v>742.53504915803205</v>
      </c>
      <c r="Q34" s="226">
        <v>344.45466423148594</v>
      </c>
      <c r="R34" s="226">
        <v>354.84700917635246</v>
      </c>
      <c r="S34" s="226">
        <v>400.9780114124095</v>
      </c>
      <c r="T34" s="15">
        <v>1135.5587278429286</v>
      </c>
      <c r="U34" s="226">
        <v>544.10653601553304</v>
      </c>
      <c r="V34" s="15">
        <v>704.12905114141029</v>
      </c>
      <c r="W34" s="15">
        <v>2803.588009766343</v>
      </c>
      <c r="X34" s="15">
        <v>742.53504915803194</v>
      </c>
      <c r="Y34" s="15">
        <v>344.45466423148594</v>
      </c>
      <c r="Z34" s="15">
        <v>354.84700917635251</v>
      </c>
    </row>
    <row r="35" spans="1:26">
      <c r="A35" s="1773"/>
      <c r="B35" s="762" t="s">
        <v>92</v>
      </c>
      <c r="C35" s="226">
        <v>247</v>
      </c>
      <c r="D35" s="15">
        <v>846</v>
      </c>
      <c r="E35" s="226">
        <v>273</v>
      </c>
      <c r="F35" s="226">
        <v>505</v>
      </c>
      <c r="G35" s="15">
        <v>1462</v>
      </c>
      <c r="H35" s="15">
        <v>586</v>
      </c>
      <c r="I35" s="226">
        <v>212</v>
      </c>
      <c r="J35" s="226">
        <v>353</v>
      </c>
      <c r="K35" s="226">
        <v>247</v>
      </c>
      <c r="L35" s="226">
        <v>846</v>
      </c>
      <c r="M35" s="226">
        <v>273</v>
      </c>
      <c r="N35" s="226">
        <v>505</v>
      </c>
      <c r="O35" s="15">
        <v>1462</v>
      </c>
      <c r="P35" s="226">
        <v>586</v>
      </c>
      <c r="Q35" s="226">
        <v>212</v>
      </c>
      <c r="R35" s="226">
        <v>353</v>
      </c>
      <c r="S35" s="226">
        <v>247</v>
      </c>
      <c r="T35" s="15">
        <v>846</v>
      </c>
      <c r="U35" s="226">
        <v>273</v>
      </c>
      <c r="V35" s="15">
        <v>505</v>
      </c>
      <c r="W35" s="15">
        <v>1462</v>
      </c>
      <c r="X35" s="15">
        <v>586</v>
      </c>
      <c r="Y35" s="15">
        <v>212</v>
      </c>
      <c r="Z35" s="15">
        <v>353</v>
      </c>
    </row>
    <row r="36" spans="1:26">
      <c r="A36" s="1773"/>
      <c r="B36" s="762" t="s">
        <v>110</v>
      </c>
      <c r="C36" s="397">
        <v>0</v>
      </c>
      <c r="D36" s="390">
        <v>0</v>
      </c>
      <c r="E36" s="397">
        <v>0</v>
      </c>
      <c r="F36" s="397">
        <v>0</v>
      </c>
      <c r="G36" s="390">
        <v>0</v>
      </c>
      <c r="H36" s="390">
        <v>0</v>
      </c>
      <c r="I36" s="397">
        <v>0</v>
      </c>
      <c r="J36" s="397">
        <v>0</v>
      </c>
      <c r="K36" s="397">
        <v>0</v>
      </c>
      <c r="L36" s="397">
        <v>0</v>
      </c>
      <c r="M36" s="397">
        <v>0</v>
      </c>
      <c r="N36" s="397">
        <v>0</v>
      </c>
      <c r="O36" s="390">
        <v>0</v>
      </c>
      <c r="P36" s="397">
        <v>0</v>
      </c>
      <c r="Q36" s="397">
        <v>0</v>
      </c>
      <c r="R36" s="397">
        <v>0</v>
      </c>
      <c r="S36" s="397">
        <v>0</v>
      </c>
      <c r="T36" s="390">
        <v>0</v>
      </c>
      <c r="U36" s="397">
        <v>0</v>
      </c>
      <c r="V36" s="390">
        <v>0</v>
      </c>
      <c r="W36" s="390">
        <v>0</v>
      </c>
      <c r="X36" s="390">
        <v>0</v>
      </c>
      <c r="Y36" s="390">
        <v>0</v>
      </c>
      <c r="Z36" s="390">
        <v>0</v>
      </c>
    </row>
    <row r="37" spans="1:26">
      <c r="A37" s="1773"/>
      <c r="B37" s="762" t="s">
        <v>121</v>
      </c>
      <c r="C37" s="397">
        <v>18.602718361390302</v>
      </c>
      <c r="D37" s="390">
        <v>16.280509552148782</v>
      </c>
      <c r="E37" s="397">
        <v>43.257051767132104</v>
      </c>
      <c r="F37" s="397">
        <v>43.695380677274123</v>
      </c>
      <c r="G37" s="390">
        <v>17.056005297319587</v>
      </c>
      <c r="H37" s="390">
        <v>21.250775422833538</v>
      </c>
      <c r="I37" s="397">
        <v>45.789585079131065</v>
      </c>
      <c r="J37" s="397">
        <v>33.833959995115883</v>
      </c>
      <c r="K37" s="397">
        <v>16.034646032691636</v>
      </c>
      <c r="L37" s="397">
        <v>12.977023891692587</v>
      </c>
      <c r="M37" s="397">
        <v>16.011448333025378</v>
      </c>
      <c r="N37" s="397">
        <v>31.846311089377039</v>
      </c>
      <c r="O37" s="390">
        <v>17.369152983095489</v>
      </c>
      <c r="P37" s="397">
        <v>15.681736017926299</v>
      </c>
      <c r="Q37" s="397">
        <v>38.342353378474144</v>
      </c>
      <c r="R37" s="397">
        <v>16.343631981446077</v>
      </c>
      <c r="S37" s="397">
        <v>0.37292891947602042</v>
      </c>
      <c r="T37" s="390">
        <v>0.57494822915024324</v>
      </c>
      <c r="U37" s="397">
        <v>0.61229003205731358</v>
      </c>
      <c r="V37" s="390">
        <v>0.50363261173204787</v>
      </c>
      <c r="W37" s="390">
        <v>0.47469961603720379</v>
      </c>
      <c r="X37" s="390">
        <v>0.66220329597714711</v>
      </c>
      <c r="Y37" s="390">
        <v>0.69880337552257987</v>
      </c>
      <c r="Z37" s="390">
        <v>0.67797265287640474</v>
      </c>
    </row>
    <row r="38" spans="1:26">
      <c r="A38" s="1877"/>
      <c r="B38" s="976" t="s">
        <v>112</v>
      </c>
      <c r="C38" s="805">
        <v>2.2129756424440727</v>
      </c>
      <c r="D38" s="796">
        <v>1.0464813943289819</v>
      </c>
      <c r="E38" s="805">
        <v>4.8946798647110183</v>
      </c>
      <c r="F38" s="805">
        <v>3.6352856124727597</v>
      </c>
      <c r="G38" s="796">
        <v>0.83397366209403911</v>
      </c>
      <c r="H38" s="796">
        <v>1.6412497505465697</v>
      </c>
      <c r="I38" s="805">
        <v>5.8795958828860444</v>
      </c>
      <c r="J38" s="805">
        <v>3.3667756550464603</v>
      </c>
      <c r="K38" s="805">
        <f t="shared" ref="K38:Z38" si="4">1.14*1.64*K37/SQRT(K35)</f>
        <v>1.907478273670274</v>
      </c>
      <c r="L38" s="805">
        <f t="shared" si="4"/>
        <v>0.83413937462581356</v>
      </c>
      <c r="M38" s="805">
        <f t="shared" si="4"/>
        <v>1.8117488492377671</v>
      </c>
      <c r="N38" s="805">
        <f t="shared" si="4"/>
        <v>2.6494891386483794</v>
      </c>
      <c r="O38" s="796">
        <f t="shared" si="4"/>
        <v>0.84928539058675057</v>
      </c>
      <c r="P38" s="805">
        <f t="shared" si="4"/>
        <v>1.2111391144769288</v>
      </c>
      <c r="Q38" s="805">
        <f t="shared" si="4"/>
        <v>4.9233366643233278</v>
      </c>
      <c r="R38" s="805">
        <f t="shared" si="4"/>
        <v>1.6263346731542685</v>
      </c>
      <c r="S38" s="805">
        <f t="shared" si="4"/>
        <v>4.4363549408794119E-2</v>
      </c>
      <c r="T38" s="796">
        <f t="shared" si="4"/>
        <v>3.6956621202848886E-2</v>
      </c>
      <c r="U38" s="805">
        <f t="shared" si="4"/>
        <v>6.9282661874598028E-2</v>
      </c>
      <c r="V38" s="796">
        <f t="shared" si="4"/>
        <v>4.1900273187316886E-2</v>
      </c>
      <c r="W38" s="796">
        <f t="shared" si="4"/>
        <v>2.3211002241151753E-2</v>
      </c>
      <c r="X38" s="796">
        <f t="shared" si="4"/>
        <v>5.114359230232228E-2</v>
      </c>
      <c r="Y38" s="796">
        <f t="shared" si="4"/>
        <v>8.9729606472061976E-2</v>
      </c>
      <c r="Z38" s="796">
        <f t="shared" si="4"/>
        <v>6.7464223012057914E-2</v>
      </c>
    </row>
    <row r="39" spans="1:26">
      <c r="A39" s="1824" t="s">
        <v>682</v>
      </c>
      <c r="B39" s="762" t="s">
        <v>109</v>
      </c>
      <c r="C39" s="45">
        <v>3.5314352333259089</v>
      </c>
      <c r="D39" s="45">
        <v>4.4425031644821544</v>
      </c>
      <c r="E39" s="45">
        <v>3.1454804178434834</v>
      </c>
      <c r="F39" s="45">
        <v>2.2958804158580817</v>
      </c>
      <c r="G39" s="45">
        <v>2.3879478797078537</v>
      </c>
      <c r="H39" s="45">
        <v>2.7929945511758336</v>
      </c>
      <c r="I39" s="45">
        <v>2.6960366751592488</v>
      </c>
      <c r="J39" s="792">
        <v>2.1999617405065877</v>
      </c>
      <c r="K39" s="45">
        <v>2.056778470650761</v>
      </c>
      <c r="L39" s="45">
        <v>2.5520997142417952</v>
      </c>
      <c r="M39" s="792">
        <v>1.5814823586926758</v>
      </c>
      <c r="N39" s="792">
        <v>1.3734761141915837</v>
      </c>
      <c r="O39" s="45">
        <v>1.3100647723255114</v>
      </c>
      <c r="P39" s="792">
        <v>1.8220551340711499</v>
      </c>
      <c r="Q39" s="792">
        <v>1.506580819265261</v>
      </c>
      <c r="R39" s="792">
        <v>1.2561766188921117</v>
      </c>
      <c r="S39" s="390">
        <v>0.37313713315585018</v>
      </c>
      <c r="T39" s="390">
        <v>0.20837127729981755</v>
      </c>
      <c r="U39" s="390">
        <v>0.26297502099245118</v>
      </c>
      <c r="V39" s="390">
        <v>0.15284585461427233</v>
      </c>
      <c r="W39" s="390">
        <v>0.13484841998245342</v>
      </c>
      <c r="X39" s="390">
        <v>0.16073486871860732</v>
      </c>
      <c r="Y39" s="390">
        <v>0.23744425077908846</v>
      </c>
      <c r="Z39" s="390">
        <v>0.13443041747709464</v>
      </c>
    </row>
    <row r="40" spans="1:26">
      <c r="A40" s="1773"/>
      <c r="B40" s="762" t="s">
        <v>75</v>
      </c>
      <c r="C40" s="15">
        <v>400.9780114124095</v>
      </c>
      <c r="D40" s="15">
        <v>1135.55872784293</v>
      </c>
      <c r="E40" s="15">
        <v>544.10653601553292</v>
      </c>
      <c r="F40" s="15">
        <v>704.12905114140995</v>
      </c>
      <c r="G40" s="15">
        <v>2803.5880097663444</v>
      </c>
      <c r="H40" s="15">
        <v>742.53504915803205</v>
      </c>
      <c r="I40" s="15">
        <v>344.45466423148628</v>
      </c>
      <c r="J40" s="226">
        <v>354.8470091763524</v>
      </c>
      <c r="K40" s="15">
        <v>400.97801141240933</v>
      </c>
      <c r="L40" s="15">
        <v>1135.5587278429296</v>
      </c>
      <c r="M40" s="226">
        <v>544.10653601553292</v>
      </c>
      <c r="N40" s="226">
        <v>704.1290511414104</v>
      </c>
      <c r="O40" s="15">
        <v>2803.5880097663439</v>
      </c>
      <c r="P40" s="226">
        <v>742.53504915803194</v>
      </c>
      <c r="Q40" s="226">
        <v>344.45466423148599</v>
      </c>
      <c r="R40" s="226">
        <v>354.84700917635251</v>
      </c>
      <c r="S40" s="15">
        <v>400.97801141240927</v>
      </c>
      <c r="T40" s="15">
        <v>1135.5587278429296</v>
      </c>
      <c r="U40" s="15">
        <v>544.10653601553304</v>
      </c>
      <c r="V40" s="15">
        <v>704.12905114141017</v>
      </c>
      <c r="W40" s="15">
        <v>2803.5880097663435</v>
      </c>
      <c r="X40" s="15">
        <v>742.53504915803194</v>
      </c>
      <c r="Y40" s="15">
        <v>344.45466423148599</v>
      </c>
      <c r="Z40" s="15">
        <v>354.84700917635257</v>
      </c>
    </row>
    <row r="41" spans="1:26">
      <c r="A41" s="1773"/>
      <c r="B41" s="762" t="s">
        <v>92</v>
      </c>
      <c r="C41" s="15">
        <v>247</v>
      </c>
      <c r="D41" s="15">
        <v>846</v>
      </c>
      <c r="E41" s="15">
        <v>273</v>
      </c>
      <c r="F41" s="15">
        <v>505</v>
      </c>
      <c r="G41" s="15">
        <v>1462</v>
      </c>
      <c r="H41" s="15">
        <v>586</v>
      </c>
      <c r="I41" s="15">
        <v>212</v>
      </c>
      <c r="J41" s="226">
        <v>353</v>
      </c>
      <c r="K41" s="15">
        <v>247</v>
      </c>
      <c r="L41" s="15">
        <v>846</v>
      </c>
      <c r="M41" s="226">
        <v>273</v>
      </c>
      <c r="N41" s="226">
        <v>505</v>
      </c>
      <c r="O41" s="15">
        <v>1462</v>
      </c>
      <c r="P41" s="226">
        <v>586</v>
      </c>
      <c r="Q41" s="226">
        <v>212</v>
      </c>
      <c r="R41" s="226">
        <v>353</v>
      </c>
      <c r="S41" s="15">
        <v>247</v>
      </c>
      <c r="T41" s="15">
        <v>846</v>
      </c>
      <c r="U41" s="15">
        <v>273</v>
      </c>
      <c r="V41" s="15">
        <v>505</v>
      </c>
      <c r="W41" s="15">
        <v>1462</v>
      </c>
      <c r="X41" s="15">
        <v>586</v>
      </c>
      <c r="Y41" s="15">
        <v>212</v>
      </c>
      <c r="Z41" s="15">
        <v>353</v>
      </c>
    </row>
    <row r="42" spans="1:26">
      <c r="A42" s="1773"/>
      <c r="B42" s="762" t="s">
        <v>110</v>
      </c>
      <c r="C42" s="390">
        <v>0</v>
      </c>
      <c r="D42" s="390">
        <v>0</v>
      </c>
      <c r="E42" s="390">
        <v>0</v>
      </c>
      <c r="F42" s="390">
        <v>0</v>
      </c>
      <c r="G42" s="390">
        <v>0</v>
      </c>
      <c r="H42" s="390">
        <v>0</v>
      </c>
      <c r="I42" s="390">
        <v>0</v>
      </c>
      <c r="J42" s="397">
        <v>0</v>
      </c>
      <c r="K42" s="390">
        <v>0</v>
      </c>
      <c r="L42" s="390">
        <v>0</v>
      </c>
      <c r="M42" s="397">
        <v>0</v>
      </c>
      <c r="N42" s="397">
        <v>0</v>
      </c>
      <c r="O42" s="390">
        <v>0</v>
      </c>
      <c r="P42" s="397">
        <v>0</v>
      </c>
      <c r="Q42" s="397">
        <v>0</v>
      </c>
      <c r="R42" s="397">
        <v>0</v>
      </c>
      <c r="S42" s="390">
        <v>0</v>
      </c>
      <c r="T42" s="390">
        <v>0</v>
      </c>
      <c r="U42" s="390">
        <v>0</v>
      </c>
      <c r="V42" s="390">
        <v>0</v>
      </c>
      <c r="W42" s="390">
        <v>0</v>
      </c>
      <c r="X42" s="390">
        <v>0</v>
      </c>
      <c r="Y42" s="390">
        <v>0</v>
      </c>
      <c r="Z42" s="390">
        <v>0</v>
      </c>
    </row>
    <row r="43" spans="1:26">
      <c r="A43" s="1773"/>
      <c r="B43" s="762" t="s">
        <v>121</v>
      </c>
      <c r="C43" s="390">
        <v>11.189667210609986</v>
      </c>
      <c r="D43" s="390">
        <v>20.534461793484891</v>
      </c>
      <c r="E43" s="390">
        <v>10.919279922623703</v>
      </c>
      <c r="F43" s="390">
        <v>12.07162770637755</v>
      </c>
      <c r="G43" s="390">
        <v>12.356546819461551</v>
      </c>
      <c r="H43" s="390">
        <v>12.719902825735403</v>
      </c>
      <c r="I43" s="390">
        <v>9.5027834993125904</v>
      </c>
      <c r="J43" s="397">
        <v>11.915591320890957</v>
      </c>
      <c r="K43" s="390">
        <v>8.2808349142126936</v>
      </c>
      <c r="L43" s="390">
        <v>18.722263984249022</v>
      </c>
      <c r="M43" s="397">
        <v>7.1608331785981729</v>
      </c>
      <c r="N43" s="397">
        <v>9.8490273586180059</v>
      </c>
      <c r="O43" s="390">
        <v>10.417150098384548</v>
      </c>
      <c r="P43" s="397">
        <v>12.316886262638461</v>
      </c>
      <c r="Q43" s="397">
        <v>6.1856620103328668</v>
      </c>
      <c r="R43" s="397">
        <v>9.0444534035915094</v>
      </c>
      <c r="S43" s="390">
        <v>1.1967284603537829</v>
      </c>
      <c r="T43" s="390">
        <v>0.68977287494005046</v>
      </c>
      <c r="U43" s="390">
        <v>0.83582121248806118</v>
      </c>
      <c r="V43" s="390">
        <v>0.72445237508400784</v>
      </c>
      <c r="W43" s="390">
        <v>0.59546599033608871</v>
      </c>
      <c r="X43" s="390">
        <v>0.62788299399923508</v>
      </c>
      <c r="Y43" s="390">
        <v>0.84532072641299705</v>
      </c>
      <c r="Z43" s="390">
        <v>0.64071666714436226</v>
      </c>
    </row>
    <row r="44" spans="1:26">
      <c r="A44" s="1877"/>
      <c r="B44" s="976" t="s">
        <v>112</v>
      </c>
      <c r="C44" s="796">
        <v>1.3311205654507556</v>
      </c>
      <c r="D44" s="796">
        <v>1.319917668461738</v>
      </c>
      <c r="E44" s="796">
        <v>1.2355529882648995</v>
      </c>
      <c r="F44" s="796">
        <v>1.0043124430987216</v>
      </c>
      <c r="G44" s="796">
        <v>0.6041880512010791</v>
      </c>
      <c r="H44" s="796">
        <v>0.98238943870647699</v>
      </c>
      <c r="I44" s="796">
        <v>1.2202016384721524</v>
      </c>
      <c r="J44" s="805">
        <v>1.1857058050683305</v>
      </c>
      <c r="K44" s="796">
        <f t="shared" ref="K44:Z44" si="5">1.14*1.64*K43/SQRT(K41)</f>
        <v>0.98508645931484051</v>
      </c>
      <c r="L44" s="796">
        <f t="shared" si="5"/>
        <v>1.2034329058605098</v>
      </c>
      <c r="M44" s="805">
        <f t="shared" si="5"/>
        <v>0.81027218781634613</v>
      </c>
      <c r="N44" s="805">
        <f t="shared" si="5"/>
        <v>0.81940074439622002</v>
      </c>
      <c r="O44" s="796">
        <f t="shared" si="5"/>
        <v>0.50935894218433053</v>
      </c>
      <c r="P44" s="805">
        <f t="shared" si="5"/>
        <v>0.95126347645390541</v>
      </c>
      <c r="Q44" s="805">
        <f t="shared" si="5"/>
        <v>0.79426779749208221</v>
      </c>
      <c r="R44" s="805">
        <f t="shared" si="5"/>
        <v>0.90000240991032987</v>
      </c>
      <c r="S44" s="796">
        <f t="shared" si="5"/>
        <v>0.14236257744347164</v>
      </c>
      <c r="T44" s="796">
        <f t="shared" si="5"/>
        <v>4.4337339542440991E-2</v>
      </c>
      <c r="U44" s="796">
        <f t="shared" si="5"/>
        <v>9.4575961424448615E-2</v>
      </c>
      <c r="V44" s="796">
        <f t="shared" si="5"/>
        <v>6.0271618080543203E-2</v>
      </c>
      <c r="W44" s="796">
        <f t="shared" si="5"/>
        <v>2.9116017728435195E-2</v>
      </c>
      <c r="X44" s="796">
        <f t="shared" si="5"/>
        <v>4.8492950810934278E-2</v>
      </c>
      <c r="Y44" s="796">
        <f t="shared" si="5"/>
        <v>0.1085431163909209</v>
      </c>
      <c r="Z44" s="796">
        <f t="shared" si="5"/>
        <v>6.3756925793952035E-2</v>
      </c>
    </row>
    <row r="45" spans="1:26">
      <c r="A45" s="1824" t="s">
        <v>538</v>
      </c>
      <c r="B45" s="762" t="s">
        <v>109</v>
      </c>
      <c r="C45" s="397">
        <v>0.92947426961262825</v>
      </c>
      <c r="D45" s="390">
        <v>2.0840922606368926</v>
      </c>
      <c r="E45" s="397">
        <v>0.58007558988233499</v>
      </c>
      <c r="F45" s="397">
        <v>1.7124108994704361</v>
      </c>
      <c r="G45" s="397">
        <v>0.65259632184054472</v>
      </c>
      <c r="H45" s="397">
        <v>1.8380768164979293</v>
      </c>
      <c r="I45" s="397">
        <v>0.70022725208505465</v>
      </c>
      <c r="J45" s="397">
        <v>0.90405591483510206</v>
      </c>
      <c r="K45" s="397">
        <v>0.75271255813047921</v>
      </c>
      <c r="L45" s="397">
        <v>2.0438868748643797</v>
      </c>
      <c r="M45" s="397">
        <v>8.8334287777610473E-2</v>
      </c>
      <c r="N45" s="397">
        <v>1.3747335481756435</v>
      </c>
      <c r="O45" s="397">
        <v>0.43968081054647751</v>
      </c>
      <c r="P45" s="397">
        <v>0.41728592097982969</v>
      </c>
      <c r="Q45" s="397">
        <v>0.23776233123236781</v>
      </c>
      <c r="R45" s="397">
        <v>0.28440841334576628</v>
      </c>
      <c r="S45" s="397">
        <v>3.6238442019519396E-2</v>
      </c>
      <c r="T45" s="390">
        <v>5.5867006378693053E-2</v>
      </c>
      <c r="U45" s="397">
        <v>2.583708775042565E-2</v>
      </c>
      <c r="V45" s="397">
        <v>2.7225747476311978E-2</v>
      </c>
      <c r="W45" s="390">
        <v>3.8364215061117139E-2</v>
      </c>
      <c r="X45" s="397">
        <v>2.8791303953065683E-2</v>
      </c>
      <c r="Y45" s="397">
        <v>3.9381539442793823E-2</v>
      </c>
      <c r="Z45" s="397">
        <v>3.0381147403813771E-2</v>
      </c>
    </row>
    <row r="46" spans="1:26">
      <c r="A46" s="1773"/>
      <c r="B46" s="762" t="s">
        <v>75</v>
      </c>
      <c r="C46" s="226">
        <v>400.97801141240916</v>
      </c>
      <c r="D46" s="15">
        <v>1135.5587278429296</v>
      </c>
      <c r="E46" s="226">
        <v>544.10653601553315</v>
      </c>
      <c r="F46" s="226">
        <v>704.12905114140972</v>
      </c>
      <c r="G46" s="226">
        <v>2803.5880097663439</v>
      </c>
      <c r="H46" s="226">
        <v>742.53504915803205</v>
      </c>
      <c r="I46" s="226">
        <v>344.45466423148622</v>
      </c>
      <c r="J46" s="226">
        <v>354.84700917635251</v>
      </c>
      <c r="K46" s="226">
        <v>400.97801141240961</v>
      </c>
      <c r="L46" s="226">
        <v>1135.5587278429284</v>
      </c>
      <c r="M46" s="226">
        <v>544.10653601553315</v>
      </c>
      <c r="N46" s="226">
        <v>704.1290511414104</v>
      </c>
      <c r="O46" s="226">
        <v>2803.5880097663421</v>
      </c>
      <c r="P46" s="226">
        <v>742.53504915803217</v>
      </c>
      <c r="Q46" s="226">
        <v>344.45466423148605</v>
      </c>
      <c r="R46" s="226">
        <v>354.84700917635263</v>
      </c>
      <c r="S46" s="226">
        <v>400.97801141240956</v>
      </c>
      <c r="T46" s="15">
        <v>1135.5587278429286</v>
      </c>
      <c r="U46" s="226">
        <v>544.10653601553304</v>
      </c>
      <c r="V46" s="226">
        <v>704.1290511414104</v>
      </c>
      <c r="W46" s="15">
        <v>2803.5880097663426</v>
      </c>
      <c r="X46" s="226">
        <v>742.53504915803228</v>
      </c>
      <c r="Y46" s="226">
        <v>344.45466423148605</v>
      </c>
      <c r="Z46" s="226">
        <v>354.84700917635263</v>
      </c>
    </row>
    <row r="47" spans="1:26">
      <c r="A47" s="1773"/>
      <c r="B47" s="762" t="s">
        <v>92</v>
      </c>
      <c r="C47" s="226">
        <v>247</v>
      </c>
      <c r="D47" s="15">
        <v>846</v>
      </c>
      <c r="E47" s="226">
        <v>273</v>
      </c>
      <c r="F47" s="226">
        <v>505</v>
      </c>
      <c r="G47" s="226">
        <v>1462</v>
      </c>
      <c r="H47" s="226">
        <v>586</v>
      </c>
      <c r="I47" s="226">
        <v>212</v>
      </c>
      <c r="J47" s="226">
        <v>353</v>
      </c>
      <c r="K47" s="226">
        <v>247</v>
      </c>
      <c r="L47" s="226">
        <v>846</v>
      </c>
      <c r="M47" s="226">
        <v>273</v>
      </c>
      <c r="N47" s="226">
        <v>505</v>
      </c>
      <c r="O47" s="226">
        <v>1462</v>
      </c>
      <c r="P47" s="226">
        <v>586</v>
      </c>
      <c r="Q47" s="226">
        <v>212</v>
      </c>
      <c r="R47" s="226">
        <v>353</v>
      </c>
      <c r="S47" s="226">
        <v>247</v>
      </c>
      <c r="T47" s="15">
        <v>846</v>
      </c>
      <c r="U47" s="226">
        <v>273</v>
      </c>
      <c r="V47" s="226">
        <v>505</v>
      </c>
      <c r="W47" s="15">
        <v>1462</v>
      </c>
      <c r="X47" s="226">
        <v>586</v>
      </c>
      <c r="Y47" s="226">
        <v>212</v>
      </c>
      <c r="Z47" s="226">
        <v>353</v>
      </c>
    </row>
    <row r="48" spans="1:26">
      <c r="A48" s="1773"/>
      <c r="B48" s="762" t="s">
        <v>110</v>
      </c>
      <c r="C48" s="397">
        <v>0</v>
      </c>
      <c r="D48" s="390">
        <v>0</v>
      </c>
      <c r="E48" s="397">
        <v>0</v>
      </c>
      <c r="F48" s="397">
        <v>0</v>
      </c>
      <c r="G48" s="397">
        <v>0</v>
      </c>
      <c r="H48" s="397">
        <v>0</v>
      </c>
      <c r="I48" s="397">
        <v>0</v>
      </c>
      <c r="J48" s="397">
        <v>0</v>
      </c>
      <c r="K48" s="397">
        <v>0</v>
      </c>
      <c r="L48" s="397">
        <v>0</v>
      </c>
      <c r="M48" s="397">
        <v>0</v>
      </c>
      <c r="N48" s="397">
        <v>0</v>
      </c>
      <c r="O48" s="397">
        <v>0</v>
      </c>
      <c r="P48" s="397">
        <v>0</v>
      </c>
      <c r="Q48" s="397">
        <v>0</v>
      </c>
      <c r="R48" s="397">
        <v>0</v>
      </c>
      <c r="S48" s="397">
        <v>0</v>
      </c>
      <c r="T48" s="390">
        <v>0</v>
      </c>
      <c r="U48" s="397">
        <v>0</v>
      </c>
      <c r="V48" s="397">
        <v>0</v>
      </c>
      <c r="W48" s="390">
        <v>0</v>
      </c>
      <c r="X48" s="397">
        <v>0</v>
      </c>
      <c r="Y48" s="397">
        <v>0</v>
      </c>
      <c r="Z48" s="397">
        <v>0</v>
      </c>
    </row>
    <row r="49" spans="1:26">
      <c r="A49" s="1773"/>
      <c r="B49" s="762" t="s">
        <v>121</v>
      </c>
      <c r="C49" s="397">
        <v>7.4150804180539609</v>
      </c>
      <c r="D49" s="390">
        <v>16.430891974986061</v>
      </c>
      <c r="E49" s="397">
        <v>7.375043293712034</v>
      </c>
      <c r="F49" s="397">
        <v>14.808056753807541</v>
      </c>
      <c r="G49" s="397">
        <v>6.6010574112822322</v>
      </c>
      <c r="H49" s="397">
        <v>17.934315850592281</v>
      </c>
      <c r="I49" s="397">
        <v>5.7103611980427589</v>
      </c>
      <c r="J49" s="397">
        <v>9.7161757562573552</v>
      </c>
      <c r="K49" s="397">
        <v>8.2925302689758382</v>
      </c>
      <c r="L49" s="397">
        <v>22.841166628332708</v>
      </c>
      <c r="M49" s="397">
        <v>1.2441691175406431</v>
      </c>
      <c r="N49" s="397">
        <v>13.489640117485287</v>
      </c>
      <c r="O49" s="397">
        <v>7.5487580821222977</v>
      </c>
      <c r="P49" s="397">
        <v>5.7370035577206195</v>
      </c>
      <c r="Q49" s="397">
        <v>2.0202732393622505</v>
      </c>
      <c r="R49" s="397">
        <v>3.221669312990032</v>
      </c>
      <c r="S49" s="397">
        <v>0.205575538762168</v>
      </c>
      <c r="T49" s="390">
        <v>0.32454304252837496</v>
      </c>
      <c r="U49" s="397">
        <v>0.258427780029653</v>
      </c>
      <c r="V49" s="397">
        <v>0.23440173041886375</v>
      </c>
      <c r="W49" s="390">
        <v>0.32091840841948949</v>
      </c>
      <c r="X49" s="397">
        <v>0.20874929782107965</v>
      </c>
      <c r="Y49" s="397">
        <v>0.32561385222922784</v>
      </c>
      <c r="Z49" s="397">
        <v>0.25650681069025127</v>
      </c>
    </row>
    <row r="50" spans="1:26">
      <c r="A50" s="1877"/>
      <c r="B50" s="976" t="s">
        <v>112</v>
      </c>
      <c r="C50" s="805">
        <v>0.88209647822088766</v>
      </c>
      <c r="D50" s="796">
        <v>1.0561477015799459</v>
      </c>
      <c r="E50" s="805">
        <v>0.83451077769782112</v>
      </c>
      <c r="F50" s="805">
        <v>1.2319726898224346</v>
      </c>
      <c r="G50" s="805">
        <v>0.32276655213311817</v>
      </c>
      <c r="H50" s="805">
        <v>1.3851114055998621</v>
      </c>
      <c r="I50" s="805">
        <v>0.73323696058356069</v>
      </c>
      <c r="J50" s="805">
        <v>0.9668446732526158</v>
      </c>
      <c r="K50" s="805">
        <f t="shared" ref="K50:Z50" si="6">1.14*1.64*K49/SQRT(K47)</f>
        <v>0.98647773637004221</v>
      </c>
      <c r="L50" s="805">
        <f t="shared" si="6"/>
        <v>1.4681884387435162</v>
      </c>
      <c r="M50" s="805">
        <f t="shared" si="6"/>
        <v>0.14078189056214566</v>
      </c>
      <c r="N50" s="805">
        <f t="shared" si="6"/>
        <v>1.1222855568811771</v>
      </c>
      <c r="O50" s="805">
        <f t="shared" si="6"/>
        <v>0.3691055034439315</v>
      </c>
      <c r="P50" s="805">
        <f t="shared" si="6"/>
        <v>0.44308292147667222</v>
      </c>
      <c r="Q50" s="805">
        <f t="shared" si="6"/>
        <v>0.25941248866814481</v>
      </c>
      <c r="R50" s="805">
        <f t="shared" si="6"/>
        <v>0.32058434227476962</v>
      </c>
      <c r="S50" s="805">
        <f t="shared" si="6"/>
        <v>2.4455224829248827E-2</v>
      </c>
      <c r="T50" s="796">
        <f t="shared" si="6"/>
        <v>2.0861033530737254E-2</v>
      </c>
      <c r="U50" s="805">
        <f t="shared" si="6"/>
        <v>2.9241966331931862E-2</v>
      </c>
      <c r="V50" s="805">
        <f t="shared" si="6"/>
        <v>1.9501311692967999E-2</v>
      </c>
      <c r="W50" s="796">
        <f t="shared" si="6"/>
        <v>1.5691687217349329E-2</v>
      </c>
      <c r="X50" s="805">
        <f t="shared" si="6"/>
        <v>1.6122222655813829E-2</v>
      </c>
      <c r="Y50" s="805">
        <f t="shared" si="6"/>
        <v>4.1810334417076211E-2</v>
      </c>
      <c r="Z50" s="805">
        <f t="shared" si="6"/>
        <v>2.5524676559002094E-2</v>
      </c>
    </row>
    <row r="51" spans="1:26">
      <c r="A51" s="1824" t="s">
        <v>166</v>
      </c>
      <c r="B51" s="972" t="s">
        <v>109</v>
      </c>
      <c r="C51" s="813">
        <v>74.670887006266469</v>
      </c>
      <c r="D51" s="813">
        <v>81.690839908925682</v>
      </c>
      <c r="E51" s="813">
        <v>76.393098314446135</v>
      </c>
      <c r="F51" s="813">
        <v>84.135890477186692</v>
      </c>
      <c r="G51" s="813">
        <v>87.052430700114812</v>
      </c>
      <c r="H51" s="813">
        <v>88.976186987979062</v>
      </c>
      <c r="I51" s="813">
        <v>83.415038556786044</v>
      </c>
      <c r="J51" s="813">
        <v>92.474765763912472</v>
      </c>
      <c r="K51" s="813">
        <v>39.516922419091756</v>
      </c>
      <c r="L51" s="813">
        <v>37.909952397050688</v>
      </c>
      <c r="M51" s="813">
        <v>34.630881822606945</v>
      </c>
      <c r="N51" s="813">
        <v>43.428301850980596</v>
      </c>
      <c r="O51" s="813">
        <v>39.754419531349754</v>
      </c>
      <c r="P51" s="813">
        <v>41.817534631937143</v>
      </c>
      <c r="Q51" s="813">
        <v>40.103537995853358</v>
      </c>
      <c r="R51" s="813">
        <v>38.328008507870507</v>
      </c>
      <c r="S51" s="813">
        <v>3.3168034692156625</v>
      </c>
      <c r="T51" s="813">
        <v>3.4148141195767754</v>
      </c>
      <c r="U51" s="813">
        <v>3.3640485033442569</v>
      </c>
      <c r="V51" s="813">
        <v>3.069941691062569</v>
      </c>
      <c r="W51" s="813">
        <v>3.3266654170415864</v>
      </c>
      <c r="X51" s="813">
        <v>3.3318173081564417</v>
      </c>
      <c r="Y51" s="813">
        <v>3.3034860935373374</v>
      </c>
      <c r="Z51" s="813">
        <v>3.3293804125067554</v>
      </c>
    </row>
    <row r="52" spans="1:26">
      <c r="A52" s="1773"/>
      <c r="B52" s="762" t="s">
        <v>75</v>
      </c>
      <c r="C52" s="15">
        <v>400.9780114124095</v>
      </c>
      <c r="D52" s="15">
        <v>1135.5587278429291</v>
      </c>
      <c r="E52" s="15">
        <v>544.10653601553281</v>
      </c>
      <c r="F52" s="15">
        <v>704.12905114141017</v>
      </c>
      <c r="G52" s="15">
        <v>2803.5880097663421</v>
      </c>
      <c r="H52" s="15">
        <v>742.53504915803148</v>
      </c>
      <c r="I52" s="15">
        <v>344.45466423148616</v>
      </c>
      <c r="J52" s="15">
        <v>354.84700917635251</v>
      </c>
      <c r="K52" s="15">
        <v>400.97801141240956</v>
      </c>
      <c r="L52" s="15">
        <v>1135.5587278429293</v>
      </c>
      <c r="M52" s="15">
        <v>544.10653601553304</v>
      </c>
      <c r="N52" s="15">
        <v>704.12905114141029</v>
      </c>
      <c r="O52" s="15">
        <v>2803.5880097663417</v>
      </c>
      <c r="P52" s="15">
        <v>742.53504915803126</v>
      </c>
      <c r="Q52" s="15">
        <v>344.45466423148616</v>
      </c>
      <c r="R52" s="15">
        <v>354.84700917635257</v>
      </c>
      <c r="S52" s="15">
        <v>400.97801141240944</v>
      </c>
      <c r="T52" s="15">
        <v>1135.5587278429291</v>
      </c>
      <c r="U52" s="15">
        <v>544.1065360155327</v>
      </c>
      <c r="V52" s="15">
        <v>704.12905114140995</v>
      </c>
      <c r="W52" s="15">
        <v>2803.5880097663421</v>
      </c>
      <c r="X52" s="15">
        <v>742.53504915803114</v>
      </c>
      <c r="Y52" s="15">
        <v>344.45466423148616</v>
      </c>
      <c r="Z52" s="15">
        <v>354.84700917635251</v>
      </c>
    </row>
    <row r="53" spans="1:26">
      <c r="A53" s="1773"/>
      <c r="B53" s="762" t="s">
        <v>92</v>
      </c>
      <c r="C53" s="15">
        <v>247</v>
      </c>
      <c r="D53" s="15">
        <v>846</v>
      </c>
      <c r="E53" s="15">
        <v>273</v>
      </c>
      <c r="F53" s="15">
        <v>505</v>
      </c>
      <c r="G53" s="15">
        <v>1462</v>
      </c>
      <c r="H53" s="15">
        <v>586</v>
      </c>
      <c r="I53" s="15">
        <v>212</v>
      </c>
      <c r="J53" s="15">
        <v>353</v>
      </c>
      <c r="K53" s="15">
        <v>247</v>
      </c>
      <c r="L53" s="15">
        <v>846</v>
      </c>
      <c r="M53" s="15">
        <v>273</v>
      </c>
      <c r="N53" s="15">
        <v>505</v>
      </c>
      <c r="O53" s="15">
        <v>1462</v>
      </c>
      <c r="P53" s="15">
        <v>586</v>
      </c>
      <c r="Q53" s="15">
        <v>212</v>
      </c>
      <c r="R53" s="15">
        <v>353</v>
      </c>
      <c r="S53" s="15">
        <v>247</v>
      </c>
      <c r="T53" s="15">
        <v>846</v>
      </c>
      <c r="U53" s="15">
        <v>273</v>
      </c>
      <c r="V53" s="15">
        <v>505</v>
      </c>
      <c r="W53" s="15">
        <v>1462</v>
      </c>
      <c r="X53" s="15">
        <v>586</v>
      </c>
      <c r="Y53" s="15">
        <v>212</v>
      </c>
      <c r="Z53" s="15">
        <v>353</v>
      </c>
    </row>
    <row r="54" spans="1:26">
      <c r="A54" s="1773"/>
      <c r="B54" s="762" t="s">
        <v>110</v>
      </c>
      <c r="C54" s="45">
        <v>50</v>
      </c>
      <c r="D54" s="45">
        <v>66</v>
      </c>
      <c r="E54" s="45">
        <v>60</v>
      </c>
      <c r="F54" s="45">
        <v>62</v>
      </c>
      <c r="G54" s="45">
        <v>66</v>
      </c>
      <c r="H54" s="45">
        <v>67</v>
      </c>
      <c r="I54" s="45">
        <v>60</v>
      </c>
      <c r="J54" s="45">
        <v>63.086766194214647</v>
      </c>
      <c r="K54" s="45">
        <v>12.511434081670593</v>
      </c>
      <c r="L54" s="45">
        <v>13.212184562468707</v>
      </c>
      <c r="M54" s="45">
        <v>14.434149156175437</v>
      </c>
      <c r="N54" s="45">
        <v>17.941825649421091</v>
      </c>
      <c r="O54" s="45">
        <v>15.577854646480967</v>
      </c>
      <c r="P54" s="45">
        <v>16.317897390046674</v>
      </c>
      <c r="Q54" s="45">
        <v>16.225910919982759</v>
      </c>
      <c r="R54" s="45">
        <v>14.086451164836577</v>
      </c>
      <c r="S54" s="45">
        <v>3</v>
      </c>
      <c r="T54" s="45">
        <v>3</v>
      </c>
      <c r="U54" s="45">
        <v>3</v>
      </c>
      <c r="V54" s="45">
        <v>3</v>
      </c>
      <c r="W54" s="45">
        <v>3</v>
      </c>
      <c r="X54" s="45">
        <v>3</v>
      </c>
      <c r="Y54" s="45">
        <v>3</v>
      </c>
      <c r="Z54" s="45">
        <v>3</v>
      </c>
    </row>
    <row r="55" spans="1:26">
      <c r="A55" s="1773"/>
      <c r="B55" s="762" t="s">
        <v>121</v>
      </c>
      <c r="C55" s="45">
        <v>82.490924928063919</v>
      </c>
      <c r="D55" s="45">
        <v>76.58996889174044</v>
      </c>
      <c r="E55" s="45">
        <v>76.420921633419056</v>
      </c>
      <c r="F55" s="45">
        <v>85.609771280677322</v>
      </c>
      <c r="G55" s="45">
        <v>82.14225001699279</v>
      </c>
      <c r="H55" s="45">
        <v>87.348849868703695</v>
      </c>
      <c r="I55" s="45">
        <v>84.316794661853493</v>
      </c>
      <c r="J55" s="45">
        <v>104.26098631975655</v>
      </c>
      <c r="K55" s="45">
        <v>64.509741492498335</v>
      </c>
      <c r="L55" s="45">
        <v>62.276460022138892</v>
      </c>
      <c r="M55" s="45">
        <v>47.565127457483783</v>
      </c>
      <c r="N55" s="45">
        <v>67.1244243572513</v>
      </c>
      <c r="O55" s="45">
        <v>65.180728134461347</v>
      </c>
      <c r="P55" s="45">
        <v>63.131502068258989</v>
      </c>
      <c r="Q55" s="45">
        <v>58.646789096217873</v>
      </c>
      <c r="R55" s="45">
        <v>56.537203171491932</v>
      </c>
      <c r="S55" s="45">
        <v>2.2382731669466112</v>
      </c>
      <c r="T55" s="45">
        <v>2.2830861922358445</v>
      </c>
      <c r="U55" s="45">
        <v>2.3495424450893752</v>
      </c>
      <c r="V55" s="45">
        <v>2.1888507295275845</v>
      </c>
      <c r="W55" s="45">
        <v>2.124715641423617</v>
      </c>
      <c r="X55" s="45">
        <v>2.2271708209670891</v>
      </c>
      <c r="Y55" s="45">
        <v>2.4710213578138029</v>
      </c>
      <c r="Z55" s="45">
        <v>2.0267534352206433</v>
      </c>
    </row>
    <row r="56" spans="1:26" ht="13.5" thickBot="1">
      <c r="A56" s="1821"/>
      <c r="B56" s="765" t="s">
        <v>112</v>
      </c>
      <c r="C56" s="766">
        <v>9.8131038723549686</v>
      </c>
      <c r="D56" s="766">
        <v>4.9230631990178271</v>
      </c>
      <c r="E56" s="766">
        <v>8.6472824910821338</v>
      </c>
      <c r="F56" s="766">
        <v>7.1223997823090874</v>
      </c>
      <c r="G56" s="766">
        <v>4.0164429985303389</v>
      </c>
      <c r="H56" s="766">
        <v>6.7461669141494403</v>
      </c>
      <c r="I56" s="766">
        <v>10.826668944373615</v>
      </c>
      <c r="J56" s="766">
        <v>10.374882235575159</v>
      </c>
      <c r="K56" s="766">
        <f t="shared" ref="K56:Z56" si="7">1.14*1.64*K55/SQRT(K53)</f>
        <v>7.6740658999362124</v>
      </c>
      <c r="L56" s="766">
        <f t="shared" si="7"/>
        <v>4.0030170130172245</v>
      </c>
      <c r="M56" s="766">
        <f t="shared" si="7"/>
        <v>5.3821530159265061</v>
      </c>
      <c r="N56" s="766">
        <f t="shared" si="7"/>
        <v>5.584490862173543</v>
      </c>
      <c r="O56" s="766">
        <f t="shared" si="7"/>
        <v>3.1870892153624872</v>
      </c>
      <c r="P56" s="766">
        <f t="shared" si="7"/>
        <v>4.8758014688644495</v>
      </c>
      <c r="Q56" s="766">
        <f t="shared" si="7"/>
        <v>7.530520731269144</v>
      </c>
      <c r="R56" s="766">
        <f t="shared" si="7"/>
        <v>5.6259473992897178</v>
      </c>
      <c r="S56" s="714">
        <f t="shared" si="7"/>
        <v>0.2662645266870996</v>
      </c>
      <c r="T56" s="714">
        <f t="shared" si="7"/>
        <v>0.14675260710798041</v>
      </c>
      <c r="U56" s="714">
        <f t="shared" si="7"/>
        <v>0.26585857397708895</v>
      </c>
      <c r="V56" s="714">
        <f t="shared" si="7"/>
        <v>0.18210386181715088</v>
      </c>
      <c r="W56" s="714">
        <f t="shared" si="7"/>
        <v>0.10389049800922663</v>
      </c>
      <c r="X56" s="714">
        <f t="shared" si="7"/>
        <v>0.17200989053835838</v>
      </c>
      <c r="Y56" s="714">
        <f t="shared" si="7"/>
        <v>0.31729064539060514</v>
      </c>
      <c r="Z56" s="714">
        <f t="shared" si="7"/>
        <v>0.20167973614284795</v>
      </c>
    </row>
    <row r="57" spans="1:26" ht="53.25" customHeight="1">
      <c r="A57" s="1773" t="s">
        <v>915</v>
      </c>
      <c r="B57" s="1773"/>
      <c r="C57" s="1773"/>
      <c r="D57" s="1773"/>
      <c r="E57" s="1773"/>
      <c r="F57" s="1773"/>
      <c r="G57" s="1773"/>
      <c r="H57" s="1773"/>
      <c r="I57" s="1773"/>
      <c r="J57" s="1773"/>
      <c r="K57" s="1773"/>
      <c r="L57" s="1773"/>
      <c r="M57" s="1773"/>
      <c r="N57" s="1773"/>
    </row>
    <row r="58" spans="1:26" s="20" customFormat="1">
      <c r="A58" s="504" t="s">
        <v>347</v>
      </c>
      <c r="D58" s="492"/>
      <c r="E58" s="492"/>
      <c r="F58" s="492"/>
      <c r="G58" s="492"/>
    </row>
    <row r="59" spans="1:26" s="20" customFormat="1">
      <c r="A59" s="505" t="s">
        <v>348</v>
      </c>
      <c r="D59" s="506"/>
      <c r="E59" s="492"/>
      <c r="F59" s="506"/>
      <c r="G59" s="492"/>
    </row>
    <row r="63" spans="1:26" ht="13.5" customHeight="1"/>
    <row r="67" ht="12.75" customHeight="1"/>
    <row r="72" ht="13.5" customHeight="1"/>
  </sheetData>
  <mergeCells count="14">
    <mergeCell ref="A9:A14"/>
    <mergeCell ref="A6:Z6"/>
    <mergeCell ref="A7:B8"/>
    <mergeCell ref="C7:J7"/>
    <mergeCell ref="K7:R7"/>
    <mergeCell ref="S7:Z7"/>
    <mergeCell ref="A51:A56"/>
    <mergeCell ref="A57:N57"/>
    <mergeCell ref="A15:A20"/>
    <mergeCell ref="A21:A26"/>
    <mergeCell ref="A27:A32"/>
    <mergeCell ref="A33:A38"/>
    <mergeCell ref="A39:A44"/>
    <mergeCell ref="A45:A50"/>
  </mergeCells>
  <conditionalFormatting sqref="K15:R15">
    <cfRule type="cellIs" dxfId="115" priority="23" operator="lessThan">
      <formula>0</formula>
    </cfRule>
  </conditionalFormatting>
  <conditionalFormatting sqref="K21:R21">
    <cfRule type="cellIs" dxfId="114" priority="22" operator="lessThan">
      <formula>0</formula>
    </cfRule>
  </conditionalFormatting>
  <conditionalFormatting sqref="K27:R27">
    <cfRule type="cellIs" dxfId="113" priority="21" operator="lessThan">
      <formula>0</formula>
    </cfRule>
  </conditionalFormatting>
  <conditionalFormatting sqref="K33:R33">
    <cfRule type="cellIs" dxfId="112" priority="20" operator="lessThan">
      <formula>0</formula>
    </cfRule>
  </conditionalFormatting>
  <conditionalFormatting sqref="K39:R39">
    <cfRule type="cellIs" dxfId="111" priority="19" operator="lessThan">
      <formula>0</formula>
    </cfRule>
  </conditionalFormatting>
  <conditionalFormatting sqref="K45:R45">
    <cfRule type="cellIs" dxfId="110" priority="18" operator="lessThan">
      <formula>0</formula>
    </cfRule>
  </conditionalFormatting>
  <conditionalFormatting sqref="K51:R51">
    <cfRule type="cellIs" dxfId="109" priority="17" operator="lessThan">
      <formula>0</formula>
    </cfRule>
  </conditionalFormatting>
  <conditionalFormatting sqref="S9:Z9">
    <cfRule type="cellIs" dxfId="108" priority="16" operator="lessThan">
      <formula>0</formula>
    </cfRule>
  </conditionalFormatting>
  <conditionalFormatting sqref="S15:Z15">
    <cfRule type="cellIs" dxfId="107" priority="15" operator="lessThan">
      <formula>0</formula>
    </cfRule>
  </conditionalFormatting>
  <conditionalFormatting sqref="S21:Z21">
    <cfRule type="cellIs" dxfId="106" priority="14" operator="lessThan">
      <formula>0</formula>
    </cfRule>
  </conditionalFormatting>
  <conditionalFormatting sqref="S27:Z27">
    <cfRule type="cellIs" dxfId="105" priority="13" operator="lessThan">
      <formula>0</formula>
    </cfRule>
  </conditionalFormatting>
  <conditionalFormatting sqref="S33:Z33">
    <cfRule type="cellIs" dxfId="104" priority="12" operator="lessThan">
      <formula>0</formula>
    </cfRule>
  </conditionalFormatting>
  <conditionalFormatting sqref="S39:Z39">
    <cfRule type="cellIs" dxfId="103" priority="11" operator="lessThan">
      <formula>0</formula>
    </cfRule>
  </conditionalFormatting>
  <conditionalFormatting sqref="S45:Z45">
    <cfRule type="cellIs" dxfId="102" priority="10" operator="lessThan">
      <formula>0</formula>
    </cfRule>
  </conditionalFormatting>
  <conditionalFormatting sqref="S51:Z51">
    <cfRule type="cellIs" dxfId="101" priority="9" operator="lessThan">
      <formula>0</formula>
    </cfRule>
  </conditionalFormatting>
  <conditionalFormatting sqref="AA9:AH9">
    <cfRule type="cellIs" dxfId="100" priority="8" operator="lessThan">
      <formula>0</formula>
    </cfRule>
  </conditionalFormatting>
  <conditionalFormatting sqref="AA15:AH15">
    <cfRule type="cellIs" dxfId="99" priority="7" operator="lessThan">
      <formula>0</formula>
    </cfRule>
  </conditionalFormatting>
  <conditionalFormatting sqref="AA21:AH21">
    <cfRule type="cellIs" dxfId="98" priority="6" operator="lessThan">
      <formula>0</formula>
    </cfRule>
  </conditionalFormatting>
  <conditionalFormatting sqref="AA27:AH27">
    <cfRule type="cellIs" dxfId="97" priority="5" operator="lessThan">
      <formula>0</formula>
    </cfRule>
  </conditionalFormatting>
  <conditionalFormatting sqref="AA33:AH33">
    <cfRule type="cellIs" dxfId="96" priority="4" operator="lessThan">
      <formula>0</formula>
    </cfRule>
  </conditionalFormatting>
  <conditionalFormatting sqref="AA39:AH39">
    <cfRule type="cellIs" dxfId="95" priority="3" operator="lessThan">
      <formula>0</formula>
    </cfRule>
  </conditionalFormatting>
  <conditionalFormatting sqref="AA45:AH45">
    <cfRule type="cellIs" dxfId="94" priority="2" operator="lessThan">
      <formula>0</formula>
    </cfRule>
  </conditionalFormatting>
  <conditionalFormatting sqref="AA51:AH51">
    <cfRule type="cellIs" dxfId="93" priority="1" operator="lessThan">
      <formula>0</formula>
    </cfRule>
  </conditionalFormatting>
  <hyperlinks>
    <hyperlink ref="A3" location="Übersicht!A1" display="&lt;&lt; Zurück zur Übersicht"/>
  </hyperlinks>
  <pageMargins left="0.7" right="0.7" top="0.78740157499999996" bottom="0.78740157499999996"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zoomScaleNormal="100" workbookViewId="0">
      <selection activeCell="A3" sqref="A3"/>
    </sheetView>
  </sheetViews>
  <sheetFormatPr baseColWidth="10" defaultColWidth="22.5703125" defaultRowHeight="12.75"/>
  <cols>
    <col min="3" max="14" width="15.5703125" customWidth="1"/>
    <col min="15" max="15" width="17.5703125" customWidth="1"/>
    <col min="16" max="16" width="16.42578125" customWidth="1"/>
    <col min="17" max="17" width="15.5703125" customWidth="1"/>
  </cols>
  <sheetData>
    <row r="1" spans="1:14" ht="25.5">
      <c r="A1" s="8" t="s">
        <v>1068</v>
      </c>
      <c r="C1" s="8" t="s">
        <v>1217</v>
      </c>
      <c r="D1" s="8" t="s">
        <v>1218</v>
      </c>
      <c r="E1" s="8" t="s">
        <v>1219</v>
      </c>
    </row>
    <row r="2" spans="1:14">
      <c r="A2" s="9"/>
    </row>
    <row r="3" spans="1:14" ht="15.75">
      <c r="A3" s="26" t="s">
        <v>69</v>
      </c>
    </row>
    <row r="6" spans="1:14" ht="13.5" thickBot="1">
      <c r="A6" s="2200" t="s">
        <v>916</v>
      </c>
      <c r="B6" s="2200"/>
      <c r="C6" s="2200"/>
      <c r="D6" s="2200"/>
      <c r="E6" s="2200"/>
      <c r="F6" s="2200"/>
      <c r="G6" s="2200"/>
      <c r="H6" s="2200"/>
      <c r="I6" s="2200"/>
      <c r="J6" s="2200"/>
      <c r="K6" s="2200"/>
      <c r="L6" s="2200"/>
      <c r="M6" s="2200"/>
      <c r="N6" s="2200"/>
    </row>
    <row r="7" spans="1:14" s="69" customFormat="1">
      <c r="A7" s="1774"/>
      <c r="B7" s="1774"/>
      <c r="C7" s="2201" t="s">
        <v>510</v>
      </c>
      <c r="D7" s="2201"/>
      <c r="E7" s="2201"/>
      <c r="F7" s="2201"/>
      <c r="G7" s="2201" t="s">
        <v>748</v>
      </c>
      <c r="H7" s="2201"/>
      <c r="I7" s="2201"/>
      <c r="J7" s="2201"/>
      <c r="K7" s="2201" t="s">
        <v>508</v>
      </c>
      <c r="L7" s="2201"/>
      <c r="M7" s="2201"/>
      <c r="N7" s="2201"/>
    </row>
    <row r="8" spans="1:14" s="988" customFormat="1" ht="26.25" thickBot="1">
      <c r="A8" s="1960"/>
      <c r="B8" s="1960"/>
      <c r="C8" s="1451" t="s">
        <v>869</v>
      </c>
      <c r="D8" s="1451" t="s">
        <v>870</v>
      </c>
      <c r="E8" s="1451" t="s">
        <v>871</v>
      </c>
      <c r="F8" s="1451" t="s">
        <v>872</v>
      </c>
      <c r="G8" s="1451" t="s">
        <v>869</v>
      </c>
      <c r="H8" s="1451" t="s">
        <v>870</v>
      </c>
      <c r="I8" s="1451" t="s">
        <v>871</v>
      </c>
      <c r="J8" s="1451" t="s">
        <v>872</v>
      </c>
      <c r="K8" s="1451" t="s">
        <v>869</v>
      </c>
      <c r="L8" s="1451" t="s">
        <v>870</v>
      </c>
      <c r="M8" s="1451" t="s">
        <v>871</v>
      </c>
      <c r="N8" s="1451" t="s">
        <v>872</v>
      </c>
    </row>
    <row r="9" spans="1:14" s="69" customFormat="1">
      <c r="A9" s="2197" t="s">
        <v>810</v>
      </c>
      <c r="B9" s="989" t="s">
        <v>109</v>
      </c>
      <c r="C9" s="729">
        <v>16.005027633604922</v>
      </c>
      <c r="D9" s="729">
        <v>13.903839016284683</v>
      </c>
      <c r="E9" s="729">
        <v>15.735149698237173</v>
      </c>
      <c r="F9" s="729">
        <v>16.179696435443578</v>
      </c>
      <c r="G9" s="729">
        <v>8.7214130000000001</v>
      </c>
      <c r="H9" s="729">
        <v>7.9230454409048781</v>
      </c>
      <c r="I9" s="729">
        <v>9.8939591608982962</v>
      </c>
      <c r="J9" s="729">
        <v>9.3005286553441948</v>
      </c>
      <c r="K9" s="990">
        <v>0.66885700000000003</v>
      </c>
      <c r="L9" s="990">
        <v>0.71666522923587939</v>
      </c>
      <c r="M9" s="990">
        <v>0.82364448138228319</v>
      </c>
      <c r="N9" s="990">
        <v>0.7007503974506093</v>
      </c>
    </row>
    <row r="10" spans="1:14" s="69" customFormat="1">
      <c r="A10" s="1774"/>
      <c r="B10" s="945" t="s">
        <v>75</v>
      </c>
      <c r="C10" s="591">
        <v>2831.4318701365564</v>
      </c>
      <c r="D10" s="591">
        <v>719.88814635722065</v>
      </c>
      <c r="E10" s="591">
        <v>113.67638435449764</v>
      </c>
      <c r="F10" s="591">
        <v>609.42345596515599</v>
      </c>
      <c r="G10" s="591">
        <v>2831.4318699999999</v>
      </c>
      <c r="H10" s="591">
        <v>719.88814635722053</v>
      </c>
      <c r="I10" s="591">
        <v>113.67638435449757</v>
      </c>
      <c r="J10" s="591">
        <v>609.42345596515599</v>
      </c>
      <c r="K10" s="591">
        <v>2831.4318699999999</v>
      </c>
      <c r="L10" s="591">
        <v>719.88814635722053</v>
      </c>
      <c r="M10" s="591">
        <v>113.6763843544976</v>
      </c>
      <c r="N10" s="591">
        <v>609.42345596515577</v>
      </c>
    </row>
    <row r="11" spans="1:14" s="69" customFormat="1">
      <c r="A11" s="1774"/>
      <c r="B11" s="945" t="s">
        <v>92</v>
      </c>
      <c r="C11" s="591">
        <v>1490</v>
      </c>
      <c r="D11" s="591">
        <v>576</v>
      </c>
      <c r="E11" s="591">
        <v>179</v>
      </c>
      <c r="F11" s="591">
        <v>548</v>
      </c>
      <c r="G11" s="591">
        <v>1490</v>
      </c>
      <c r="H11" s="591">
        <v>576</v>
      </c>
      <c r="I11" s="591">
        <v>179</v>
      </c>
      <c r="J11" s="591">
        <v>548</v>
      </c>
      <c r="K11" s="591">
        <v>1490</v>
      </c>
      <c r="L11" s="591">
        <v>576</v>
      </c>
      <c r="M11" s="591">
        <v>179</v>
      </c>
      <c r="N11" s="591">
        <v>548</v>
      </c>
    </row>
    <row r="12" spans="1:14" s="69" customFormat="1">
      <c r="A12" s="1774"/>
      <c r="B12" s="945" t="s">
        <v>110</v>
      </c>
      <c r="C12" s="727">
        <v>0</v>
      </c>
      <c r="D12" s="727">
        <v>0</v>
      </c>
      <c r="E12" s="727">
        <v>0</v>
      </c>
      <c r="F12" s="727">
        <v>0</v>
      </c>
      <c r="G12" s="727">
        <v>0</v>
      </c>
      <c r="H12" s="727">
        <v>0</v>
      </c>
      <c r="I12" s="727">
        <v>0</v>
      </c>
      <c r="J12" s="727">
        <v>0</v>
      </c>
      <c r="K12" s="727">
        <v>0</v>
      </c>
      <c r="L12" s="727">
        <v>0</v>
      </c>
      <c r="M12" s="727">
        <v>0</v>
      </c>
      <c r="N12" s="727">
        <v>0</v>
      </c>
    </row>
    <row r="13" spans="1:14" s="69" customFormat="1">
      <c r="A13" s="1774"/>
      <c r="B13" s="945" t="s">
        <v>121</v>
      </c>
      <c r="C13" s="731">
        <v>33.658559099781748</v>
      </c>
      <c r="D13" s="731">
        <v>33.061680487132826</v>
      </c>
      <c r="E13" s="731">
        <v>32.411292597178559</v>
      </c>
      <c r="F13" s="731">
        <v>47.86144320812322</v>
      </c>
      <c r="G13" s="731">
        <v>26.986744000000002</v>
      </c>
      <c r="H13" s="731">
        <v>30.085078114552356</v>
      </c>
      <c r="I13" s="731">
        <v>25.965214642428514</v>
      </c>
      <c r="J13" s="731">
        <v>30.040930750954267</v>
      </c>
      <c r="K13" s="731">
        <v>1.0918570000000001</v>
      </c>
      <c r="L13" s="731">
        <v>1.2386857295672131</v>
      </c>
      <c r="M13" s="731">
        <v>1.2101122273854847</v>
      </c>
      <c r="N13" s="731">
        <v>1.1888658741987375</v>
      </c>
    </row>
    <row r="14" spans="1:14" s="69" customFormat="1">
      <c r="A14" s="1775"/>
      <c r="B14" s="991" t="s">
        <v>112</v>
      </c>
      <c r="C14" s="804">
        <v>1.630238275014948</v>
      </c>
      <c r="D14" s="804">
        <v>2.5755049099476466</v>
      </c>
      <c r="E14" s="804">
        <v>4.5291690968653437</v>
      </c>
      <c r="F14" s="804">
        <v>3.8224710972707738</v>
      </c>
      <c r="G14" s="804">
        <f t="shared" ref="G14:N14" si="0">1.14*1.64*G13/SQRT(G11)</f>
        <v>1.3070916926778149</v>
      </c>
      <c r="H14" s="804">
        <f t="shared" si="0"/>
        <v>2.3436275851236279</v>
      </c>
      <c r="I14" s="804">
        <f t="shared" si="0"/>
        <v>3.6283911664232744</v>
      </c>
      <c r="J14" s="804">
        <f t="shared" si="0"/>
        <v>2.399229564208921</v>
      </c>
      <c r="K14" s="803">
        <f t="shared" si="0"/>
        <v>5.2883638511267636E-2</v>
      </c>
      <c r="L14" s="803">
        <f t="shared" si="0"/>
        <v>9.6493618333285888E-2</v>
      </c>
      <c r="M14" s="803">
        <f t="shared" si="0"/>
        <v>0.16910164528551808</v>
      </c>
      <c r="N14" s="803">
        <f t="shared" si="0"/>
        <v>9.4949193715181013E-2</v>
      </c>
    </row>
    <row r="15" spans="1:14" s="69" customFormat="1">
      <c r="A15" s="2195" t="s">
        <v>583</v>
      </c>
      <c r="B15" s="945" t="s">
        <v>109</v>
      </c>
      <c r="C15" s="731">
        <v>4.4910049648177433</v>
      </c>
      <c r="D15" s="731">
        <v>2.9550874613104474</v>
      </c>
      <c r="E15" s="792">
        <v>3.8930182999582703</v>
      </c>
      <c r="F15" s="731">
        <v>4.0605529065905159</v>
      </c>
      <c r="G15" s="731">
        <v>1.8160240000000001</v>
      </c>
      <c r="H15" s="792">
        <v>1.0538985381437813</v>
      </c>
      <c r="I15" s="792">
        <v>3.0674582688068472</v>
      </c>
      <c r="J15" s="397">
        <v>2.1596897588018806</v>
      </c>
      <c r="K15" s="727">
        <v>0.228376</v>
      </c>
      <c r="L15" s="727">
        <v>0.16350441977815339</v>
      </c>
      <c r="M15" s="397">
        <v>0.23261524770772221</v>
      </c>
      <c r="N15" s="727">
        <v>0.23918740202904715</v>
      </c>
    </row>
    <row r="16" spans="1:14" s="69" customFormat="1">
      <c r="A16" s="1774"/>
      <c r="B16" s="945" t="s">
        <v>75</v>
      </c>
      <c r="C16" s="591">
        <v>2831.4318701365532</v>
      </c>
      <c r="D16" s="591">
        <v>719.88814635722076</v>
      </c>
      <c r="E16" s="226">
        <v>113.67638435449761</v>
      </c>
      <c r="F16" s="591">
        <v>609.42345596515543</v>
      </c>
      <c r="G16" s="591">
        <v>2831.4318699999999</v>
      </c>
      <c r="H16" s="226">
        <v>719.88814635722053</v>
      </c>
      <c r="I16" s="226">
        <v>113.67638435449763</v>
      </c>
      <c r="J16" s="226">
        <v>609.42345596515588</v>
      </c>
      <c r="K16" s="591">
        <v>2831.4318699999999</v>
      </c>
      <c r="L16" s="591">
        <v>719.88814635722053</v>
      </c>
      <c r="M16" s="226">
        <v>113.6763843544976</v>
      </c>
      <c r="N16" s="591">
        <v>609.42345596515588</v>
      </c>
    </row>
    <row r="17" spans="1:14" s="69" customFormat="1">
      <c r="A17" s="1774"/>
      <c r="B17" s="945" t="s">
        <v>92</v>
      </c>
      <c r="C17" s="591">
        <v>1490</v>
      </c>
      <c r="D17" s="591">
        <v>576</v>
      </c>
      <c r="E17" s="226">
        <v>179</v>
      </c>
      <c r="F17" s="591">
        <v>548</v>
      </c>
      <c r="G17" s="591">
        <v>1490</v>
      </c>
      <c r="H17" s="226">
        <v>576</v>
      </c>
      <c r="I17" s="226">
        <v>179</v>
      </c>
      <c r="J17" s="226">
        <v>548</v>
      </c>
      <c r="K17" s="591">
        <v>1490</v>
      </c>
      <c r="L17" s="591">
        <v>576</v>
      </c>
      <c r="M17" s="226">
        <v>179</v>
      </c>
      <c r="N17" s="591">
        <v>548</v>
      </c>
    </row>
    <row r="18" spans="1:14" s="69" customFormat="1">
      <c r="A18" s="1774"/>
      <c r="B18" s="945" t="s">
        <v>110</v>
      </c>
      <c r="C18" s="727">
        <v>0</v>
      </c>
      <c r="D18" s="727">
        <v>0</v>
      </c>
      <c r="E18" s="397">
        <v>0</v>
      </c>
      <c r="F18" s="727">
        <v>0</v>
      </c>
      <c r="G18" s="727">
        <v>0</v>
      </c>
      <c r="H18" s="397">
        <v>0</v>
      </c>
      <c r="I18" s="397">
        <v>0</v>
      </c>
      <c r="J18" s="397">
        <v>0</v>
      </c>
      <c r="K18" s="727">
        <v>0</v>
      </c>
      <c r="L18" s="727">
        <v>0</v>
      </c>
      <c r="M18" s="397">
        <v>0</v>
      </c>
      <c r="N18" s="727">
        <v>0</v>
      </c>
    </row>
    <row r="19" spans="1:14" s="69" customFormat="1">
      <c r="A19" s="1774"/>
      <c r="B19" s="945" t="s">
        <v>121</v>
      </c>
      <c r="C19" s="731">
        <v>17.096278387534742</v>
      </c>
      <c r="D19" s="731">
        <v>13.622593174271463</v>
      </c>
      <c r="E19" s="792">
        <v>19.824264754472534</v>
      </c>
      <c r="F19" s="731">
        <v>15.955026303350236</v>
      </c>
      <c r="G19" s="731">
        <v>12.122437</v>
      </c>
      <c r="H19" s="792">
        <v>7.0740904870430725</v>
      </c>
      <c r="I19" s="792">
        <v>24.893241549301568</v>
      </c>
      <c r="J19" s="792">
        <v>14.080058424231169</v>
      </c>
      <c r="K19" s="727">
        <v>0.75141999999999998</v>
      </c>
      <c r="L19" s="727">
        <v>0.68539184462803804</v>
      </c>
      <c r="M19" s="397">
        <v>0.8457977084125754</v>
      </c>
      <c r="N19" s="727">
        <v>0.8028039419521199</v>
      </c>
    </row>
    <row r="20" spans="1:14" s="69" customFormat="1">
      <c r="A20" s="1775"/>
      <c r="B20" s="991" t="s">
        <v>112</v>
      </c>
      <c r="C20" s="803">
        <v>0.82805111487528582</v>
      </c>
      <c r="D20" s="803">
        <v>1.0612000082757469</v>
      </c>
      <c r="E20" s="805">
        <v>2.7702519739015266</v>
      </c>
      <c r="F20" s="803">
        <v>1.2742538212972274</v>
      </c>
      <c r="G20" s="803">
        <f t="shared" ref="G20:N20" si="1">1.14*1.64*G19/SQRT(G17)</f>
        <v>0.58714518126789106</v>
      </c>
      <c r="H20" s="805">
        <f t="shared" si="1"/>
        <v>0.55107164894065519</v>
      </c>
      <c r="I20" s="805">
        <f t="shared" si="1"/>
        <v>3.4785931479855785</v>
      </c>
      <c r="J20" s="805">
        <f t="shared" si="1"/>
        <v>1.1245088481864436</v>
      </c>
      <c r="K20" s="803">
        <f t="shared" si="1"/>
        <v>3.6394714372062216E-2</v>
      </c>
      <c r="L20" s="803">
        <f t="shared" si="1"/>
        <v>5.3392024696524154E-2</v>
      </c>
      <c r="M20" s="805">
        <f t="shared" si="1"/>
        <v>0.11819216501952268</v>
      </c>
      <c r="N20" s="803">
        <f t="shared" si="1"/>
        <v>6.4116220890852546E-2</v>
      </c>
    </row>
    <row r="21" spans="1:14" s="69" customFormat="1">
      <c r="A21" s="2195" t="s">
        <v>897</v>
      </c>
      <c r="B21" s="945" t="s">
        <v>109</v>
      </c>
      <c r="C21" s="731">
        <v>13.368602592302015</v>
      </c>
      <c r="D21" s="731">
        <v>12.517398205036338</v>
      </c>
      <c r="E21" s="731">
        <v>10.11729599178344</v>
      </c>
      <c r="F21" s="731">
        <v>11.670699773693395</v>
      </c>
      <c r="G21" s="731">
        <v>4.599977</v>
      </c>
      <c r="H21" s="731">
        <v>5.3907363861085509</v>
      </c>
      <c r="I21" s="731">
        <v>3.4925749094838161</v>
      </c>
      <c r="J21" s="731">
        <v>5.3293879218869531</v>
      </c>
      <c r="K21" s="727">
        <v>0.78786999999999996</v>
      </c>
      <c r="L21" s="727">
        <v>0.81372142684024895</v>
      </c>
      <c r="M21" s="727">
        <v>0.79977367004971256</v>
      </c>
      <c r="N21" s="727">
        <v>0.76502523689773383</v>
      </c>
    </row>
    <row r="22" spans="1:14" s="69" customFormat="1" ht="13.5" customHeight="1">
      <c r="A22" s="1774"/>
      <c r="B22" s="945" t="s">
        <v>75</v>
      </c>
      <c r="C22" s="591">
        <v>2831.4318701365546</v>
      </c>
      <c r="D22" s="591">
        <v>719.88814635722019</v>
      </c>
      <c r="E22" s="591">
        <v>113.67638435449764</v>
      </c>
      <c r="F22" s="591">
        <v>609.42345596515565</v>
      </c>
      <c r="G22" s="591">
        <v>2831.4318699999999</v>
      </c>
      <c r="H22" s="591">
        <v>719.88814635722065</v>
      </c>
      <c r="I22" s="591">
        <v>113.67638435449763</v>
      </c>
      <c r="J22" s="591">
        <v>609.42345596515588</v>
      </c>
      <c r="K22" s="591">
        <v>2831.4318699999999</v>
      </c>
      <c r="L22" s="591">
        <v>719.88814635722042</v>
      </c>
      <c r="M22" s="591">
        <v>113.67638435449759</v>
      </c>
      <c r="N22" s="591">
        <v>609.42345596515588</v>
      </c>
    </row>
    <row r="23" spans="1:14" s="69" customFormat="1">
      <c r="A23" s="1774"/>
      <c r="B23" s="945" t="s">
        <v>92</v>
      </c>
      <c r="C23" s="591">
        <v>1490</v>
      </c>
      <c r="D23" s="591">
        <v>576</v>
      </c>
      <c r="E23" s="591">
        <v>179</v>
      </c>
      <c r="F23" s="591">
        <v>548</v>
      </c>
      <c r="G23" s="591">
        <v>1490</v>
      </c>
      <c r="H23" s="591">
        <v>576</v>
      </c>
      <c r="I23" s="591">
        <v>179</v>
      </c>
      <c r="J23" s="591">
        <v>548</v>
      </c>
      <c r="K23" s="591">
        <v>1490</v>
      </c>
      <c r="L23" s="591">
        <v>576</v>
      </c>
      <c r="M23" s="591">
        <v>179</v>
      </c>
      <c r="N23" s="591">
        <v>548</v>
      </c>
    </row>
    <row r="24" spans="1:14" s="69" customFormat="1">
      <c r="A24" s="1774"/>
      <c r="B24" s="945" t="s">
        <v>110</v>
      </c>
      <c r="C24" s="727">
        <v>0</v>
      </c>
      <c r="D24" s="727">
        <v>0</v>
      </c>
      <c r="E24" s="727">
        <v>0</v>
      </c>
      <c r="F24" s="727">
        <v>0</v>
      </c>
      <c r="G24" s="727">
        <v>0</v>
      </c>
      <c r="H24" s="727">
        <v>0</v>
      </c>
      <c r="I24" s="727">
        <v>0</v>
      </c>
      <c r="J24" s="727">
        <v>0</v>
      </c>
      <c r="K24" s="727">
        <v>0</v>
      </c>
      <c r="L24" s="727">
        <v>0</v>
      </c>
      <c r="M24" s="727">
        <v>0</v>
      </c>
      <c r="N24" s="727">
        <v>0</v>
      </c>
    </row>
    <row r="25" spans="1:14" s="69" customFormat="1">
      <c r="A25" s="1774"/>
      <c r="B25" s="945" t="s">
        <v>121</v>
      </c>
      <c r="C25" s="731">
        <v>34.396259945251231</v>
      </c>
      <c r="D25" s="731">
        <v>25.732683778640215</v>
      </c>
      <c r="E25" s="731">
        <v>22.342774079411065</v>
      </c>
      <c r="F25" s="731">
        <v>23.937132405844245</v>
      </c>
      <c r="G25" s="731">
        <v>18.310205</v>
      </c>
      <c r="H25" s="731">
        <v>20.8414607183032</v>
      </c>
      <c r="I25" s="731">
        <v>11.48900055030712</v>
      </c>
      <c r="J25" s="731">
        <v>18.323180472468483</v>
      </c>
      <c r="K25" s="731">
        <v>1.1670149999999999</v>
      </c>
      <c r="L25" s="731">
        <v>1.19111769276559</v>
      </c>
      <c r="M25" s="731">
        <v>1.136438977610724</v>
      </c>
      <c r="N25" s="731">
        <v>1.0871922121275555</v>
      </c>
    </row>
    <row r="26" spans="1:14" s="69" customFormat="1" ht="12.75" customHeight="1">
      <c r="A26" s="1775"/>
      <c r="B26" s="991" t="s">
        <v>112</v>
      </c>
      <c r="C26" s="804">
        <v>1.6659685078579527</v>
      </c>
      <c r="D26" s="804">
        <v>2.0045760663560723</v>
      </c>
      <c r="E26" s="804">
        <v>3.1221896379264336</v>
      </c>
      <c r="F26" s="803">
        <v>1.9117475495881771</v>
      </c>
      <c r="G26" s="803">
        <f t="shared" ref="G26:N26" si="2">1.14*1.64*G25/SQRT(G23)</f>
        <v>0.88684714416558696</v>
      </c>
      <c r="H26" s="804">
        <f t="shared" si="2"/>
        <v>1.6235497899558189</v>
      </c>
      <c r="I26" s="804">
        <f t="shared" si="2"/>
        <v>1.6054782786061947</v>
      </c>
      <c r="J26" s="803">
        <f t="shared" si="2"/>
        <v>1.463387291969491</v>
      </c>
      <c r="K26" s="803">
        <f t="shared" si="2"/>
        <v>5.6523884901802157E-2</v>
      </c>
      <c r="L26" s="803">
        <f t="shared" si="2"/>
        <v>9.2788068266439441E-2</v>
      </c>
      <c r="M26" s="803">
        <f t="shared" si="2"/>
        <v>0.15880651110828578</v>
      </c>
      <c r="N26" s="803">
        <f t="shared" si="2"/>
        <v>8.6828990717315563E-2</v>
      </c>
    </row>
    <row r="27" spans="1:14" s="69" customFormat="1" ht="12.75" customHeight="1">
      <c r="A27" s="2194" t="s">
        <v>585</v>
      </c>
      <c r="B27" s="992" t="s">
        <v>109</v>
      </c>
      <c r="C27" s="993">
        <v>47.727424700861739</v>
      </c>
      <c r="D27" s="993">
        <v>43.956632004025863</v>
      </c>
      <c r="E27" s="993">
        <v>50.242183155550578</v>
      </c>
      <c r="F27" s="993">
        <v>47.270830024853133</v>
      </c>
      <c r="G27" s="993">
        <v>20.794235</v>
      </c>
      <c r="H27" s="993">
        <v>15.703799534313889</v>
      </c>
      <c r="I27" s="993">
        <v>22.118653191288832</v>
      </c>
      <c r="J27" s="993">
        <v>19.206407013730008</v>
      </c>
      <c r="K27" s="731">
        <v>1.375054</v>
      </c>
      <c r="L27" s="731">
        <v>1.3330357162181878</v>
      </c>
      <c r="M27" s="731">
        <v>1.3806053283847617</v>
      </c>
      <c r="N27" s="731">
        <v>1.3559099626919136</v>
      </c>
    </row>
    <row r="28" spans="1:14" s="69" customFormat="1">
      <c r="A28" s="1774"/>
      <c r="B28" s="945" t="s">
        <v>75</v>
      </c>
      <c r="C28" s="591">
        <v>2831.4318701365551</v>
      </c>
      <c r="D28" s="591">
        <v>719.88814635722031</v>
      </c>
      <c r="E28" s="591">
        <v>113.67638435449764</v>
      </c>
      <c r="F28" s="591">
        <v>609.42345596515588</v>
      </c>
      <c r="G28" s="591">
        <v>2831.4318699999999</v>
      </c>
      <c r="H28" s="591">
        <v>719.88814635722008</v>
      </c>
      <c r="I28" s="591">
        <v>113.6763843544976</v>
      </c>
      <c r="J28" s="591">
        <v>609.42345596515588</v>
      </c>
      <c r="K28" s="591">
        <v>2831.4318699999999</v>
      </c>
      <c r="L28" s="591">
        <v>719.88814635722019</v>
      </c>
      <c r="M28" s="591">
        <v>113.6763843544976</v>
      </c>
      <c r="N28" s="591">
        <v>609.42345596515588</v>
      </c>
    </row>
    <row r="29" spans="1:14" s="69" customFormat="1">
      <c r="A29" s="1774"/>
      <c r="B29" s="945" t="s">
        <v>92</v>
      </c>
      <c r="C29" s="591">
        <v>1490</v>
      </c>
      <c r="D29" s="591">
        <v>576</v>
      </c>
      <c r="E29" s="591">
        <v>179</v>
      </c>
      <c r="F29" s="591">
        <v>548</v>
      </c>
      <c r="G29" s="591">
        <v>1490</v>
      </c>
      <c r="H29" s="591">
        <v>576</v>
      </c>
      <c r="I29" s="591">
        <v>179</v>
      </c>
      <c r="J29" s="591">
        <v>548</v>
      </c>
      <c r="K29" s="591">
        <v>1490</v>
      </c>
      <c r="L29" s="591">
        <v>576</v>
      </c>
      <c r="M29" s="591">
        <v>179</v>
      </c>
      <c r="N29" s="591">
        <v>548</v>
      </c>
    </row>
    <row r="30" spans="1:14" s="69" customFormat="1">
      <c r="A30" s="1774"/>
      <c r="B30" s="945" t="s">
        <v>110</v>
      </c>
      <c r="C30" s="731">
        <v>18</v>
      </c>
      <c r="D30" s="731">
        <v>14.312666073277796</v>
      </c>
      <c r="E30" s="731">
        <v>10</v>
      </c>
      <c r="F30" s="731">
        <v>18</v>
      </c>
      <c r="G30" s="731">
        <v>2</v>
      </c>
      <c r="H30" s="731">
        <v>1.6</v>
      </c>
      <c r="I30" s="731">
        <v>1.4235594054324494</v>
      </c>
      <c r="J30" s="731">
        <v>2.2805251644618325</v>
      </c>
      <c r="K30" s="731">
        <v>1</v>
      </c>
      <c r="L30" s="731">
        <v>1</v>
      </c>
      <c r="M30" s="731">
        <v>1</v>
      </c>
      <c r="N30" s="731">
        <v>1</v>
      </c>
    </row>
    <row r="31" spans="1:14" s="69" customFormat="1" ht="12.75" customHeight="1">
      <c r="A31" s="1774"/>
      <c r="B31" s="945" t="s">
        <v>121</v>
      </c>
      <c r="C31" s="731">
        <v>75.426932539601552</v>
      </c>
      <c r="D31" s="731">
        <v>70.814396575295476</v>
      </c>
      <c r="E31" s="731">
        <v>80.62938401347543</v>
      </c>
      <c r="F31" s="731">
        <v>72.222184002716602</v>
      </c>
      <c r="G31" s="731">
        <v>52.377504999999999</v>
      </c>
      <c r="H31" s="731">
        <v>45.765231869766183</v>
      </c>
      <c r="I31" s="731">
        <v>52.446366574592886</v>
      </c>
      <c r="J31" s="731">
        <v>42.449413826439674</v>
      </c>
      <c r="K31" s="731">
        <v>1.4674229999999999</v>
      </c>
      <c r="L31" s="731">
        <v>1.4281102896578159</v>
      </c>
      <c r="M31" s="731">
        <v>1.4115998820244631</v>
      </c>
      <c r="N31" s="731">
        <v>1.4425833062697424</v>
      </c>
    </row>
    <row r="32" spans="1:14" s="69" customFormat="1">
      <c r="A32" s="1775"/>
      <c r="B32" s="991" t="s">
        <v>112</v>
      </c>
      <c r="C32" s="803">
        <v>3.6532720259503386</v>
      </c>
      <c r="D32" s="803">
        <v>5.5164414932155168</v>
      </c>
      <c r="E32" s="803">
        <v>11.26718760994158</v>
      </c>
      <c r="F32" s="803">
        <v>5.768050280717417</v>
      </c>
      <c r="G32" s="803">
        <f t="shared" ref="G32:N32" si="3">1.14*1.64*G31/SQRT(G29)</f>
        <v>2.5368826142453758</v>
      </c>
      <c r="H32" s="803">
        <f t="shared" si="3"/>
        <v>3.5651115626547849</v>
      </c>
      <c r="I32" s="803">
        <f t="shared" si="3"/>
        <v>7.3288796495945867</v>
      </c>
      <c r="J32" s="803">
        <f t="shared" si="3"/>
        <v>3.3902374556919419</v>
      </c>
      <c r="K32" s="803">
        <f t="shared" si="3"/>
        <v>7.1074021117344025E-2</v>
      </c>
      <c r="L32" s="803">
        <f t="shared" si="3"/>
        <v>0.11124979156434384</v>
      </c>
      <c r="M32" s="803">
        <f t="shared" si="3"/>
        <v>0.19725762382462075</v>
      </c>
      <c r="N32" s="803">
        <f t="shared" si="3"/>
        <v>0.11521242620376118</v>
      </c>
    </row>
    <row r="33" spans="1:14" s="69" customFormat="1">
      <c r="A33" s="2194" t="s">
        <v>900</v>
      </c>
      <c r="B33" s="945" t="s">
        <v>109</v>
      </c>
      <c r="C33" s="731">
        <v>2.2677237060387618</v>
      </c>
      <c r="D33" s="792">
        <v>1.6272485734259308</v>
      </c>
      <c r="E33" s="792">
        <v>1.9854213858658578</v>
      </c>
      <c r="F33" s="792">
        <v>3.023454903911472</v>
      </c>
      <c r="G33" s="731">
        <v>1.6186149999999999</v>
      </c>
      <c r="H33" s="792">
        <v>1.0509180955441708</v>
      </c>
      <c r="I33" s="792">
        <v>1.8993638195799234</v>
      </c>
      <c r="J33" s="792">
        <v>1.7494748894645675</v>
      </c>
      <c r="K33" s="727">
        <v>8.7651000000000007E-2</v>
      </c>
      <c r="L33" s="727">
        <v>7.7938864178927647E-2</v>
      </c>
      <c r="M33" s="397">
        <v>0.11442228393921106</v>
      </c>
      <c r="N33" s="727">
        <v>0.12893832754969708</v>
      </c>
    </row>
    <row r="34" spans="1:14" s="69" customFormat="1">
      <c r="A34" s="1774"/>
      <c r="B34" s="945" t="s">
        <v>75</v>
      </c>
      <c r="C34" s="591">
        <v>2831.4318701365569</v>
      </c>
      <c r="D34" s="226">
        <v>719.88814635722053</v>
      </c>
      <c r="E34" s="226">
        <v>113.67638435449763</v>
      </c>
      <c r="F34" s="226">
        <v>609.42345596515565</v>
      </c>
      <c r="G34" s="591">
        <v>2831.4318699999999</v>
      </c>
      <c r="H34" s="226">
        <v>719.88814635722042</v>
      </c>
      <c r="I34" s="226">
        <v>113.67638435449764</v>
      </c>
      <c r="J34" s="226">
        <v>609.42345596515599</v>
      </c>
      <c r="K34" s="591">
        <v>2831.4318699999999</v>
      </c>
      <c r="L34" s="591">
        <v>719.88814635722042</v>
      </c>
      <c r="M34" s="226">
        <v>113.67638435449763</v>
      </c>
      <c r="N34" s="591">
        <v>609.42345596515577</v>
      </c>
    </row>
    <row r="35" spans="1:14" s="69" customFormat="1">
      <c r="A35" s="1774"/>
      <c r="B35" s="945" t="s">
        <v>92</v>
      </c>
      <c r="C35" s="591">
        <v>1490</v>
      </c>
      <c r="D35" s="226">
        <v>576</v>
      </c>
      <c r="E35" s="226">
        <v>179</v>
      </c>
      <c r="F35" s="226">
        <v>548</v>
      </c>
      <c r="G35" s="591">
        <v>1490</v>
      </c>
      <c r="H35" s="226">
        <v>576</v>
      </c>
      <c r="I35" s="226">
        <v>179</v>
      </c>
      <c r="J35" s="226">
        <v>548</v>
      </c>
      <c r="K35" s="591">
        <v>1490</v>
      </c>
      <c r="L35" s="591">
        <v>576</v>
      </c>
      <c r="M35" s="226">
        <v>179</v>
      </c>
      <c r="N35" s="591">
        <v>548</v>
      </c>
    </row>
    <row r="36" spans="1:14" s="69" customFormat="1" ht="12.75" customHeight="1">
      <c r="A36" s="1774"/>
      <c r="B36" s="945" t="s">
        <v>110</v>
      </c>
      <c r="C36" s="727">
        <v>0</v>
      </c>
      <c r="D36" s="397">
        <v>0</v>
      </c>
      <c r="E36" s="397">
        <v>0</v>
      </c>
      <c r="F36" s="397">
        <v>0</v>
      </c>
      <c r="G36" s="727">
        <v>0</v>
      </c>
      <c r="H36" s="397">
        <v>0</v>
      </c>
      <c r="I36" s="397">
        <v>0</v>
      </c>
      <c r="J36" s="397">
        <v>0</v>
      </c>
      <c r="K36" s="727">
        <v>0</v>
      </c>
      <c r="L36" s="727">
        <v>0</v>
      </c>
      <c r="M36" s="397">
        <v>0</v>
      </c>
      <c r="N36" s="727">
        <v>0</v>
      </c>
    </row>
    <row r="37" spans="1:14" s="69" customFormat="1" ht="12.75" customHeight="1">
      <c r="A37" s="1774"/>
      <c r="B37" s="945" t="s">
        <v>121</v>
      </c>
      <c r="C37" s="731">
        <v>13.430152016626639</v>
      </c>
      <c r="D37" s="792">
        <v>11.464216292624446</v>
      </c>
      <c r="E37" s="792">
        <v>10.602197964596543</v>
      </c>
      <c r="F37" s="792">
        <v>24.763365450027784</v>
      </c>
      <c r="G37" s="731">
        <v>12.456384999999999</v>
      </c>
      <c r="H37" s="792">
        <v>10.880451220237696</v>
      </c>
      <c r="I37" s="792">
        <v>12.738422088530903</v>
      </c>
      <c r="J37" s="792">
        <v>14.387815004590792</v>
      </c>
      <c r="K37" s="727">
        <v>0.452405</v>
      </c>
      <c r="L37" s="727">
        <v>0.40856577838244673</v>
      </c>
      <c r="M37" s="397">
        <v>0.55278797840086191</v>
      </c>
      <c r="N37" s="727">
        <v>0.64744016820471151</v>
      </c>
    </row>
    <row r="38" spans="1:14" s="69" customFormat="1">
      <c r="A38" s="1775"/>
      <c r="B38" s="991" t="s">
        <v>112</v>
      </c>
      <c r="C38" s="803">
        <v>0.65048381280575696</v>
      </c>
      <c r="D38" s="805">
        <v>0.89306244919544431</v>
      </c>
      <c r="E38" s="805">
        <v>1.4815560729682049</v>
      </c>
      <c r="F38" s="805">
        <v>1.977734944018974</v>
      </c>
      <c r="G38" s="803">
        <f t="shared" ref="G38:N38" si="4">1.14*1.64*G37/SQRT(G35)</f>
        <v>0.60331981339788687</v>
      </c>
      <c r="H38" s="805">
        <f t="shared" si="4"/>
        <v>0.84758715005651641</v>
      </c>
      <c r="I38" s="805">
        <f t="shared" si="4"/>
        <v>1.7800730252647632</v>
      </c>
      <c r="J38" s="805">
        <f t="shared" si="4"/>
        <v>1.1490879363744881</v>
      </c>
      <c r="K38" s="803">
        <f t="shared" si="4"/>
        <v>2.1912047530665682E-2</v>
      </c>
      <c r="L38" s="803">
        <f t="shared" si="4"/>
        <v>3.1827274135992595E-2</v>
      </c>
      <c r="M38" s="805">
        <f t="shared" si="4"/>
        <v>7.7246849115477675E-2</v>
      </c>
      <c r="N38" s="803">
        <f t="shared" si="4"/>
        <v>5.1708038126075613E-2</v>
      </c>
    </row>
    <row r="39" spans="1:14" s="69" customFormat="1">
      <c r="A39" s="2195" t="s">
        <v>682</v>
      </c>
      <c r="B39" s="945" t="s">
        <v>109</v>
      </c>
      <c r="C39" s="731">
        <v>2.3884906925906702</v>
      </c>
      <c r="D39" s="731">
        <v>4.0946672285531154</v>
      </c>
      <c r="E39" s="792">
        <v>3.5604889315804242</v>
      </c>
      <c r="F39" s="731">
        <v>2.7728277676008939</v>
      </c>
      <c r="G39" s="731">
        <v>1.314883</v>
      </c>
      <c r="H39" s="731">
        <v>1.5720279604388065</v>
      </c>
      <c r="I39" s="792">
        <v>1.9082306531424624</v>
      </c>
      <c r="J39" s="792">
        <v>1.8025569870287099</v>
      </c>
      <c r="K39" s="727">
        <v>0.137825</v>
      </c>
      <c r="L39" s="727">
        <v>0.24017037506573199</v>
      </c>
      <c r="M39" s="397">
        <v>0.22302426983718673</v>
      </c>
      <c r="N39" s="727">
        <v>0.14548616839884415</v>
      </c>
    </row>
    <row r="40" spans="1:14" s="69" customFormat="1">
      <c r="A40" s="1774"/>
      <c r="B40" s="945" t="s">
        <v>75</v>
      </c>
      <c r="C40" s="591">
        <v>2831.4318701365582</v>
      </c>
      <c r="D40" s="591">
        <v>719.88814635722042</v>
      </c>
      <c r="E40" s="226">
        <v>113.67638435449761</v>
      </c>
      <c r="F40" s="591">
        <v>609.42345596515599</v>
      </c>
      <c r="G40" s="591">
        <v>2831.4318699999999</v>
      </c>
      <c r="H40" s="591">
        <v>719.88814635722076</v>
      </c>
      <c r="I40" s="226">
        <v>113.67638435449764</v>
      </c>
      <c r="J40" s="226">
        <v>609.42345596515599</v>
      </c>
      <c r="K40" s="591">
        <v>2831.4318699999999</v>
      </c>
      <c r="L40" s="591">
        <v>719.88814635722099</v>
      </c>
      <c r="M40" s="226">
        <v>113.6763843544976</v>
      </c>
      <c r="N40" s="591">
        <v>609.42345596515599</v>
      </c>
    </row>
    <row r="41" spans="1:14" s="69" customFormat="1" ht="12.75" customHeight="1">
      <c r="A41" s="1774"/>
      <c r="B41" s="945" t="s">
        <v>92</v>
      </c>
      <c r="C41" s="591">
        <v>1490</v>
      </c>
      <c r="D41" s="591">
        <v>576</v>
      </c>
      <c r="E41" s="226">
        <v>179</v>
      </c>
      <c r="F41" s="591">
        <v>548</v>
      </c>
      <c r="G41" s="591">
        <v>1490</v>
      </c>
      <c r="H41" s="591">
        <v>576</v>
      </c>
      <c r="I41" s="226">
        <v>179</v>
      </c>
      <c r="J41" s="226">
        <v>548</v>
      </c>
      <c r="K41" s="591">
        <v>1490</v>
      </c>
      <c r="L41" s="591">
        <v>576</v>
      </c>
      <c r="M41" s="226">
        <v>179</v>
      </c>
      <c r="N41" s="591">
        <v>548</v>
      </c>
    </row>
    <row r="42" spans="1:14" s="69" customFormat="1" ht="12.75" customHeight="1">
      <c r="A42" s="1774"/>
      <c r="B42" s="945" t="s">
        <v>110</v>
      </c>
      <c r="C42" s="727">
        <v>0</v>
      </c>
      <c r="D42" s="727">
        <v>0</v>
      </c>
      <c r="E42" s="397">
        <v>0</v>
      </c>
      <c r="F42" s="727">
        <v>0</v>
      </c>
      <c r="G42" s="727">
        <v>0</v>
      </c>
      <c r="H42" s="727">
        <v>0</v>
      </c>
      <c r="I42" s="397">
        <v>0</v>
      </c>
      <c r="J42" s="397">
        <v>0</v>
      </c>
      <c r="K42" s="727">
        <v>0</v>
      </c>
      <c r="L42" s="727">
        <v>0</v>
      </c>
      <c r="M42" s="397">
        <v>0</v>
      </c>
      <c r="N42" s="727">
        <v>0</v>
      </c>
    </row>
    <row r="43" spans="1:14" s="69" customFormat="1">
      <c r="A43" s="1774"/>
      <c r="B43" s="945" t="s">
        <v>121</v>
      </c>
      <c r="C43" s="727">
        <v>12.354121093642224</v>
      </c>
      <c r="D43" s="727">
        <v>15.587022911447518</v>
      </c>
      <c r="E43" s="397">
        <v>13.50361764311827</v>
      </c>
      <c r="F43" s="727">
        <v>13.230014092815589</v>
      </c>
      <c r="G43" s="727">
        <v>10.431701</v>
      </c>
      <c r="H43" s="727">
        <v>7.0441511990805115</v>
      </c>
      <c r="I43" s="397">
        <v>9.4461131271920262</v>
      </c>
      <c r="J43" s="397">
        <v>13.228686021982746</v>
      </c>
      <c r="K43" s="727">
        <v>0.60321199999999997</v>
      </c>
      <c r="L43" s="727">
        <v>0.7064156009975745</v>
      </c>
      <c r="M43" s="397">
        <v>0.81637902626764103</v>
      </c>
      <c r="N43" s="727">
        <v>0.58867168279605631</v>
      </c>
    </row>
    <row r="44" spans="1:14" s="69" customFormat="1">
      <c r="A44" s="1775"/>
      <c r="B44" s="991" t="s">
        <v>112</v>
      </c>
      <c r="C44" s="803">
        <v>0.59836670373556411</v>
      </c>
      <c r="D44" s="803">
        <v>1.2142290848017614</v>
      </c>
      <c r="E44" s="805">
        <v>1.8870018078335131</v>
      </c>
      <c r="F44" s="803">
        <v>1.0566197568753934</v>
      </c>
      <c r="G44" s="803">
        <f t="shared" ref="G44:N44" si="5">1.14*1.64*G43/SQRT(G41)</f>
        <v>0.50525508811284736</v>
      </c>
      <c r="H44" s="803">
        <f t="shared" si="5"/>
        <v>0.54873937840837173</v>
      </c>
      <c r="I44" s="805">
        <f t="shared" si="5"/>
        <v>1.3200042402781706</v>
      </c>
      <c r="J44" s="805">
        <f t="shared" si="5"/>
        <v>1.0565136900283993</v>
      </c>
      <c r="K44" s="803">
        <f t="shared" si="5"/>
        <v>2.9216321691997008E-2</v>
      </c>
      <c r="L44" s="803">
        <f t="shared" si="5"/>
        <v>5.5029775317711048E-2</v>
      </c>
      <c r="M44" s="805">
        <f t="shared" si="5"/>
        <v>0.11408118469864093</v>
      </c>
      <c r="N44" s="803">
        <f t="shared" si="5"/>
        <v>4.7014472244074859E-2</v>
      </c>
    </row>
    <row r="45" spans="1:14" s="69" customFormat="1">
      <c r="A45" s="2195" t="s">
        <v>538</v>
      </c>
      <c r="B45" s="945" t="s">
        <v>109</v>
      </c>
      <c r="C45" s="397">
        <v>0.63106074890721175</v>
      </c>
      <c r="D45" s="397">
        <v>1.3187378575198485</v>
      </c>
      <c r="E45" s="792">
        <v>1.3456371707561319</v>
      </c>
      <c r="F45" s="792">
        <v>2.3961441880399907</v>
      </c>
      <c r="G45" s="397">
        <v>0.43141384552869388</v>
      </c>
      <c r="H45" s="397">
        <v>0.70800229275238291</v>
      </c>
      <c r="I45" s="397">
        <v>0.68636922566437397</v>
      </c>
      <c r="J45" s="397">
        <v>0.52597522017803933</v>
      </c>
      <c r="K45" s="727">
        <v>3.7512999999999998E-2</v>
      </c>
      <c r="L45" s="397">
        <v>4.8162311632724657E-2</v>
      </c>
      <c r="M45" s="397">
        <v>6.4092543378976574E-2</v>
      </c>
      <c r="N45" s="397">
        <v>3.4477385528322572E-2</v>
      </c>
    </row>
    <row r="46" spans="1:14" s="69" customFormat="1" ht="13.5" customHeight="1">
      <c r="A46" s="1774"/>
      <c r="B46" s="945" t="s">
        <v>75</v>
      </c>
      <c r="C46" s="226">
        <v>2831.4318701365573</v>
      </c>
      <c r="D46" s="226">
        <v>719.88814635722088</v>
      </c>
      <c r="E46" s="226">
        <v>113.6763843544976</v>
      </c>
      <c r="F46" s="226">
        <v>609.42345596515599</v>
      </c>
      <c r="G46" s="226">
        <v>2831.4318699999999</v>
      </c>
      <c r="H46" s="226">
        <v>719.88814635722042</v>
      </c>
      <c r="I46" s="226">
        <v>113.67638435449764</v>
      </c>
      <c r="J46" s="226">
        <v>609.42345596515577</v>
      </c>
      <c r="K46" s="591">
        <v>2831.4318699999999</v>
      </c>
      <c r="L46" s="226">
        <v>719.88814635722053</v>
      </c>
      <c r="M46" s="226">
        <v>113.67638435449764</v>
      </c>
      <c r="N46" s="226">
        <v>609.42345596515588</v>
      </c>
    </row>
    <row r="47" spans="1:14" s="69" customFormat="1">
      <c r="A47" s="1774"/>
      <c r="B47" s="945" t="s">
        <v>92</v>
      </c>
      <c r="C47" s="226">
        <v>1490</v>
      </c>
      <c r="D47" s="226">
        <v>576</v>
      </c>
      <c r="E47" s="226">
        <v>179</v>
      </c>
      <c r="F47" s="226">
        <v>548</v>
      </c>
      <c r="G47" s="226">
        <v>1490</v>
      </c>
      <c r="H47" s="226">
        <v>576</v>
      </c>
      <c r="I47" s="226">
        <v>179</v>
      </c>
      <c r="J47" s="226">
        <v>548</v>
      </c>
      <c r="K47" s="591">
        <v>1490</v>
      </c>
      <c r="L47" s="226">
        <v>576</v>
      </c>
      <c r="M47" s="226">
        <v>179</v>
      </c>
      <c r="N47" s="226">
        <v>548</v>
      </c>
    </row>
    <row r="48" spans="1:14" s="69" customFormat="1">
      <c r="A48" s="1774"/>
      <c r="B48" s="945" t="s">
        <v>110</v>
      </c>
      <c r="C48" s="397">
        <v>0</v>
      </c>
      <c r="D48" s="397">
        <v>0</v>
      </c>
      <c r="E48" s="397">
        <v>0</v>
      </c>
      <c r="F48" s="397">
        <v>0</v>
      </c>
      <c r="G48" s="397">
        <v>0</v>
      </c>
      <c r="H48" s="397">
        <v>0</v>
      </c>
      <c r="I48" s="397">
        <v>0</v>
      </c>
      <c r="J48" s="397">
        <v>0</v>
      </c>
      <c r="K48" s="727">
        <v>0</v>
      </c>
      <c r="L48" s="397">
        <v>0</v>
      </c>
      <c r="M48" s="397">
        <v>0</v>
      </c>
      <c r="N48" s="397">
        <v>0</v>
      </c>
    </row>
    <row r="49" spans="1:21" s="69" customFormat="1">
      <c r="A49" s="1774"/>
      <c r="B49" s="945" t="s">
        <v>121</v>
      </c>
      <c r="C49" s="397">
        <v>6.549297161982099</v>
      </c>
      <c r="D49" s="397">
        <v>10.787213569045791</v>
      </c>
      <c r="E49" s="397">
        <v>9.2628222182276154</v>
      </c>
      <c r="F49" s="397">
        <v>20.624045718267837</v>
      </c>
      <c r="G49" s="397">
        <v>7.5103751891528008</v>
      </c>
      <c r="H49" s="397">
        <v>7.9989296527988705</v>
      </c>
      <c r="I49" s="397">
        <v>5.5142727946030332</v>
      </c>
      <c r="J49" s="397">
        <v>6.3498459078946885</v>
      </c>
      <c r="K49" s="727">
        <v>0.316307</v>
      </c>
      <c r="L49" s="397">
        <v>0.32686226327239082</v>
      </c>
      <c r="M49" s="397">
        <v>0.41757589576391424</v>
      </c>
      <c r="N49" s="397">
        <v>0.22875179245503025</v>
      </c>
    </row>
    <row r="50" spans="1:21" s="69" customFormat="1">
      <c r="A50" s="1775"/>
      <c r="B50" s="991" t="s">
        <v>112</v>
      </c>
      <c r="C50" s="805">
        <v>0.31721247710747141</v>
      </c>
      <c r="D50" s="805">
        <v>0.84032393702866692</v>
      </c>
      <c r="E50" s="805">
        <v>1.2943910834400434</v>
      </c>
      <c r="F50" s="805">
        <v>1.6471467089711522</v>
      </c>
      <c r="G50" s="805">
        <f t="shared" ref="G50:N50" si="6">1.14*1.64*G49/SQRT(G47)</f>
        <v>0.36376189060211189</v>
      </c>
      <c r="H50" s="805">
        <f t="shared" si="6"/>
        <v>0.62311661995303191</v>
      </c>
      <c r="I50" s="805">
        <f t="shared" si="6"/>
        <v>0.77056704412879429</v>
      </c>
      <c r="J50" s="805">
        <f t="shared" si="6"/>
        <v>0.50713269028483854</v>
      </c>
      <c r="K50" s="803">
        <f t="shared" si="6"/>
        <v>1.532019765095936E-2</v>
      </c>
      <c r="L50" s="805">
        <f t="shared" si="6"/>
        <v>2.5462570308919241E-2</v>
      </c>
      <c r="M50" s="805">
        <f t="shared" si="6"/>
        <v>5.8352249822162965E-2</v>
      </c>
      <c r="N50" s="805">
        <f t="shared" si="6"/>
        <v>1.826934284672448E-2</v>
      </c>
    </row>
    <row r="51" spans="1:21" s="69" customFormat="1">
      <c r="A51" s="2195" t="s">
        <v>166</v>
      </c>
      <c r="B51" s="945" t="s">
        <v>109</v>
      </c>
      <c r="C51" s="731">
        <v>86.879335039123063</v>
      </c>
      <c r="D51" s="731">
        <v>80.373610346156269</v>
      </c>
      <c r="E51" s="731">
        <v>86.879194633731871</v>
      </c>
      <c r="F51" s="731">
        <v>87.374206000132958</v>
      </c>
      <c r="G51" s="994">
        <v>39.296560999999997</v>
      </c>
      <c r="H51" s="994">
        <v>33.402428248206448</v>
      </c>
      <c r="I51" s="731">
        <v>43.06660922886455</v>
      </c>
      <c r="J51" s="731">
        <v>40.074020446434382</v>
      </c>
      <c r="K51" s="731">
        <v>3.3231449999999998</v>
      </c>
      <c r="L51" s="731">
        <v>3.3931983429498542</v>
      </c>
      <c r="M51" s="731">
        <v>3.6381778246798531</v>
      </c>
      <c r="N51" s="731">
        <v>3.3697748805461676</v>
      </c>
    </row>
    <row r="52" spans="1:21" s="69" customFormat="1">
      <c r="A52" s="2195"/>
      <c r="B52" s="945" t="s">
        <v>75</v>
      </c>
      <c r="C52" s="591">
        <v>2831.4318701365542</v>
      </c>
      <c r="D52" s="591">
        <v>719.88814635722019</v>
      </c>
      <c r="E52" s="591">
        <v>113.67638435449761</v>
      </c>
      <c r="F52" s="591">
        <v>609.42345596515577</v>
      </c>
      <c r="G52" s="995">
        <v>2831.4318699999999</v>
      </c>
      <c r="H52" s="995">
        <v>719.88814635722042</v>
      </c>
      <c r="I52" s="591">
        <v>113.67638435449761</v>
      </c>
      <c r="J52" s="591">
        <v>609.42345596515577</v>
      </c>
      <c r="K52" s="591">
        <v>2831.4318699999999</v>
      </c>
      <c r="L52" s="591">
        <v>719.88814635722053</v>
      </c>
      <c r="M52" s="591">
        <v>113.6763843544976</v>
      </c>
      <c r="N52" s="591">
        <v>609.42345596515577</v>
      </c>
    </row>
    <row r="53" spans="1:21" s="69" customFormat="1">
      <c r="A53" s="2195"/>
      <c r="B53" s="945" t="s">
        <v>92</v>
      </c>
      <c r="C53" s="591">
        <v>1490</v>
      </c>
      <c r="D53" s="591">
        <v>576</v>
      </c>
      <c r="E53" s="591">
        <v>179</v>
      </c>
      <c r="F53" s="591">
        <v>548</v>
      </c>
      <c r="G53" s="995">
        <v>1490</v>
      </c>
      <c r="H53" s="995">
        <v>576</v>
      </c>
      <c r="I53" s="591">
        <v>179</v>
      </c>
      <c r="J53" s="591">
        <v>548</v>
      </c>
      <c r="K53" s="591">
        <v>1490</v>
      </c>
      <c r="L53" s="591">
        <v>576</v>
      </c>
      <c r="M53" s="591">
        <v>179</v>
      </c>
      <c r="N53" s="591">
        <v>548</v>
      </c>
    </row>
    <row r="54" spans="1:21" s="69" customFormat="1">
      <c r="A54" s="2195"/>
      <c r="B54" s="945" t="s">
        <v>110</v>
      </c>
      <c r="C54" s="731">
        <v>66</v>
      </c>
      <c r="D54" s="731">
        <v>62.158196675863223</v>
      </c>
      <c r="E54" s="731">
        <v>60</v>
      </c>
      <c r="F54" s="731">
        <v>66.380459184557594</v>
      </c>
      <c r="G54" s="994">
        <v>15.470841017686091</v>
      </c>
      <c r="H54" s="994">
        <v>11.543537643424271</v>
      </c>
      <c r="I54" s="731">
        <v>12.468087664998983</v>
      </c>
      <c r="J54" s="731">
        <v>14.32329197850188</v>
      </c>
      <c r="K54" s="731">
        <v>3</v>
      </c>
      <c r="L54" s="731">
        <v>3</v>
      </c>
      <c r="M54" s="731">
        <v>4</v>
      </c>
      <c r="N54" s="731">
        <v>3</v>
      </c>
    </row>
    <row r="55" spans="1:21" s="69" customFormat="1">
      <c r="A55" s="2195"/>
      <c r="B55" s="945" t="s">
        <v>121</v>
      </c>
      <c r="C55" s="731">
        <v>82.334226056879956</v>
      </c>
      <c r="D55" s="731">
        <v>77.721248280940344</v>
      </c>
      <c r="E55" s="731">
        <v>84.528824301854598</v>
      </c>
      <c r="F55" s="731">
        <v>90.337115574168124</v>
      </c>
      <c r="G55" s="994">
        <v>63.860154000000001</v>
      </c>
      <c r="H55" s="994">
        <v>59.641502030985777</v>
      </c>
      <c r="I55" s="731">
        <v>64.389300604521878</v>
      </c>
      <c r="J55" s="731">
        <v>61.612061581429245</v>
      </c>
      <c r="K55" s="731">
        <v>2.1407820000000002</v>
      </c>
      <c r="L55" s="731">
        <v>2.2870144602609916</v>
      </c>
      <c r="M55" s="731">
        <v>2.0525808061163908</v>
      </c>
      <c r="N55" s="731">
        <v>2.0927511648284223</v>
      </c>
    </row>
    <row r="56" spans="1:21" s="69" customFormat="1" ht="13.5" thickBot="1">
      <c r="A56" s="2196"/>
      <c r="B56" s="996" t="s">
        <v>112</v>
      </c>
      <c r="C56" s="806">
        <v>3.9878239072488726</v>
      </c>
      <c r="D56" s="806">
        <v>6.0544852410852519</v>
      </c>
      <c r="E56" s="806">
        <v>11.81209720884897</v>
      </c>
      <c r="F56" s="806">
        <v>7.2148057005196975</v>
      </c>
      <c r="G56" s="997">
        <f t="shared" ref="G56:N56" si="7">1.14*1.64*G55/SQRT(G53)</f>
        <v>3.0930399305127705</v>
      </c>
      <c r="H56" s="997">
        <f t="shared" si="7"/>
        <v>4.6460730082137909</v>
      </c>
      <c r="I56" s="806">
        <f t="shared" si="7"/>
        <v>8.9977908036953842</v>
      </c>
      <c r="J56" s="806">
        <f t="shared" si="7"/>
        <v>4.9206690992199054</v>
      </c>
      <c r="K56" s="998">
        <f t="shared" si="7"/>
        <v>0.10368788350436786</v>
      </c>
      <c r="L56" s="998">
        <f t="shared" si="7"/>
        <v>0.17815842645433122</v>
      </c>
      <c r="M56" s="998">
        <f t="shared" si="7"/>
        <v>0.28682859617547568</v>
      </c>
      <c r="N56" s="998">
        <f t="shared" si="7"/>
        <v>0.1671383122851316</v>
      </c>
    </row>
    <row r="57" spans="1:21" s="69" customFormat="1" ht="53.25" customHeight="1">
      <c r="A57" s="1963" t="s">
        <v>917</v>
      </c>
      <c r="B57" s="1963"/>
      <c r="C57" s="1963"/>
      <c r="D57" s="1963"/>
      <c r="E57" s="1963"/>
      <c r="F57" s="1963"/>
      <c r="G57" s="1963"/>
      <c r="H57" s="1963"/>
      <c r="I57" s="1963"/>
      <c r="J57" s="1963"/>
      <c r="K57" s="1963"/>
      <c r="L57" s="1963"/>
      <c r="M57" s="1963"/>
      <c r="N57" s="1963"/>
    </row>
    <row r="58" spans="1:21" s="20" customFormat="1">
      <c r="A58" s="504" t="s">
        <v>347</v>
      </c>
      <c r="D58" s="492"/>
      <c r="E58" s="492"/>
      <c r="F58" s="492"/>
      <c r="G58" s="492"/>
    </row>
    <row r="59" spans="1:21" s="20" customFormat="1">
      <c r="A59" s="505" t="s">
        <v>348</v>
      </c>
      <c r="D59" s="506"/>
      <c r="E59" s="492"/>
      <c r="F59" s="506"/>
      <c r="G59" s="492"/>
    </row>
    <row r="61" spans="1:21">
      <c r="C61" s="591"/>
      <c r="D61" s="591"/>
      <c r="E61" s="591"/>
      <c r="F61" s="591"/>
    </row>
    <row r="62" spans="1:21">
      <c r="R62" s="69"/>
      <c r="S62" s="69"/>
      <c r="T62" s="69"/>
      <c r="U62" s="69"/>
    </row>
    <row r="63" spans="1:21">
      <c r="R63" s="69"/>
      <c r="S63" s="69"/>
      <c r="T63" s="69"/>
      <c r="U63" s="69"/>
    </row>
    <row r="64" spans="1:21">
      <c r="R64" s="69"/>
      <c r="S64" s="69"/>
      <c r="T64" s="69"/>
      <c r="U64" s="69"/>
    </row>
    <row r="65" spans="1:22" ht="13.5" thickBot="1">
      <c r="A65" s="1774" t="s">
        <v>71</v>
      </c>
      <c r="B65" s="1774"/>
      <c r="C65" s="2198" t="s">
        <v>918</v>
      </c>
      <c r="D65" s="2198"/>
      <c r="E65" s="2198"/>
      <c r="F65" s="2198"/>
      <c r="G65" s="2198"/>
      <c r="H65" s="2198"/>
      <c r="I65" s="2198"/>
      <c r="J65" s="2198"/>
      <c r="K65" s="2198"/>
      <c r="L65" s="2198"/>
      <c r="M65" s="2198"/>
      <c r="N65" s="2198"/>
      <c r="O65" s="2198"/>
      <c r="P65" s="2198"/>
      <c r="Q65" s="2198"/>
      <c r="R65" s="69"/>
      <c r="S65" s="69"/>
      <c r="T65" s="69"/>
      <c r="U65" s="69"/>
    </row>
    <row r="66" spans="1:22">
      <c r="A66" s="1774"/>
      <c r="B66" s="1774"/>
      <c r="C66" s="2199" t="s">
        <v>510</v>
      </c>
      <c r="D66" s="2199"/>
      <c r="E66" s="2199"/>
      <c r="F66" s="2199"/>
      <c r="G66" s="2199"/>
      <c r="H66" s="2199" t="s">
        <v>748</v>
      </c>
      <c r="I66" s="2199"/>
      <c r="J66" s="2199"/>
      <c r="K66" s="2199"/>
      <c r="L66" s="2199"/>
      <c r="M66" s="2199" t="s">
        <v>508</v>
      </c>
      <c r="N66" s="2199"/>
      <c r="O66" s="2199"/>
      <c r="P66" s="2199"/>
      <c r="Q66" s="2199"/>
      <c r="R66" s="69"/>
      <c r="S66" s="69"/>
      <c r="T66" s="69"/>
      <c r="U66" s="69"/>
    </row>
    <row r="67" spans="1:22" ht="26.25" thickBot="1">
      <c r="A67" s="1960"/>
      <c r="B67" s="1960"/>
      <c r="C67" s="1451" t="s">
        <v>869</v>
      </c>
      <c r="D67" s="1451" t="s">
        <v>870</v>
      </c>
      <c r="E67" s="1451" t="s">
        <v>919</v>
      </c>
      <c r="F67" s="1451" t="s">
        <v>871</v>
      </c>
      <c r="G67" s="1451" t="s">
        <v>872</v>
      </c>
      <c r="H67" s="1451" t="s">
        <v>869</v>
      </c>
      <c r="I67" s="1451" t="s">
        <v>870</v>
      </c>
      <c r="J67" s="1451" t="s">
        <v>919</v>
      </c>
      <c r="K67" s="1451" t="s">
        <v>871</v>
      </c>
      <c r="L67" s="1451" t="s">
        <v>872</v>
      </c>
      <c r="M67" s="1451" t="s">
        <v>869</v>
      </c>
      <c r="N67" s="1451" t="s">
        <v>870</v>
      </c>
      <c r="O67" s="1451" t="s">
        <v>919</v>
      </c>
      <c r="P67" s="1451" t="s">
        <v>871</v>
      </c>
      <c r="Q67" s="1451" t="s">
        <v>872</v>
      </c>
      <c r="R67" s="69"/>
      <c r="S67" s="69"/>
      <c r="T67" s="69"/>
      <c r="U67" s="69"/>
    </row>
    <row r="68" spans="1:22">
      <c r="A68" s="2197" t="s">
        <v>810</v>
      </c>
      <c r="B68" s="989" t="s">
        <v>109</v>
      </c>
      <c r="C68" s="729">
        <v>16.253022749763577</v>
      </c>
      <c r="D68" s="729">
        <v>13.1679271375603</v>
      </c>
      <c r="E68" s="729">
        <v>14.332936583968609</v>
      </c>
      <c r="F68" s="729">
        <v>16.657644629155634</v>
      </c>
      <c r="G68" s="729">
        <v>19.237562630224485</v>
      </c>
      <c r="H68" s="729">
        <v>8.7182213778653121</v>
      </c>
      <c r="I68" s="729">
        <v>6.9241290131023181</v>
      </c>
      <c r="J68" s="729">
        <v>8.2167429051423291</v>
      </c>
      <c r="K68" s="729">
        <v>9.2554614820615964</v>
      </c>
      <c r="L68" s="729">
        <v>10.917283432453463</v>
      </c>
      <c r="M68" s="990">
        <v>0.68998425977338063</v>
      </c>
      <c r="N68" s="990">
        <v>0.70705447557244716</v>
      </c>
      <c r="O68" s="990">
        <v>0.70822532510538361</v>
      </c>
      <c r="P68" s="990">
        <v>0.87486981902642491</v>
      </c>
      <c r="Q68" s="990">
        <v>0.69702175450205239</v>
      </c>
      <c r="R68" s="69"/>
      <c r="S68" s="69"/>
      <c r="T68" s="69"/>
      <c r="U68" s="69"/>
      <c r="V68" s="69"/>
    </row>
    <row r="69" spans="1:22">
      <c r="A69" s="1774"/>
      <c r="B69" s="945" t="s">
        <v>75</v>
      </c>
      <c r="C69" s="591">
        <v>2507.4658153015175</v>
      </c>
      <c r="D69" s="591">
        <v>665.97014265003315</v>
      </c>
      <c r="E69" s="591">
        <v>223.62825579234814</v>
      </c>
      <c r="F69" s="591">
        <v>165.91295897232268</v>
      </c>
      <c r="G69" s="591">
        <v>685.96502385049882</v>
      </c>
      <c r="H69" s="591">
        <v>2507.4658153015152</v>
      </c>
      <c r="I69" s="591">
        <v>665.97014265003361</v>
      </c>
      <c r="J69" s="591">
        <v>223.62825579234809</v>
      </c>
      <c r="K69" s="591">
        <v>165.91295897232268</v>
      </c>
      <c r="L69" s="591">
        <v>685.96502385049871</v>
      </c>
      <c r="M69" s="591">
        <v>2507.4658153015152</v>
      </c>
      <c r="N69" s="591">
        <v>665.97014265003361</v>
      </c>
      <c r="O69" s="591">
        <v>223.62825579234811</v>
      </c>
      <c r="P69" s="591">
        <v>165.91295897232271</v>
      </c>
      <c r="Q69" s="591">
        <v>685.96502385049837</v>
      </c>
      <c r="R69" s="69"/>
      <c r="S69" s="69"/>
      <c r="T69" s="69"/>
      <c r="U69" s="69"/>
    </row>
    <row r="70" spans="1:22">
      <c r="A70" s="1774"/>
      <c r="B70" s="945" t="s">
        <v>92</v>
      </c>
      <c r="C70" s="591">
        <v>1305</v>
      </c>
      <c r="D70" s="591">
        <v>527</v>
      </c>
      <c r="E70" s="591">
        <v>243</v>
      </c>
      <c r="F70" s="591">
        <v>256</v>
      </c>
      <c r="G70" s="591">
        <v>574</v>
      </c>
      <c r="H70" s="591">
        <v>1305</v>
      </c>
      <c r="I70" s="591">
        <v>527</v>
      </c>
      <c r="J70" s="591">
        <v>243</v>
      </c>
      <c r="K70" s="591">
        <v>256</v>
      </c>
      <c r="L70" s="591">
        <v>574</v>
      </c>
      <c r="M70" s="591">
        <v>1305</v>
      </c>
      <c r="N70" s="591">
        <v>527</v>
      </c>
      <c r="O70" s="591">
        <v>243</v>
      </c>
      <c r="P70" s="591">
        <v>256</v>
      </c>
      <c r="Q70" s="591">
        <v>574</v>
      </c>
      <c r="R70" s="69"/>
      <c r="S70" s="69"/>
      <c r="T70" s="69"/>
      <c r="U70" s="69"/>
    </row>
    <row r="71" spans="1:22">
      <c r="A71" s="1774"/>
      <c r="B71" s="945" t="s">
        <v>110</v>
      </c>
      <c r="C71" s="727">
        <v>0</v>
      </c>
      <c r="D71" s="727">
        <v>0</v>
      </c>
      <c r="E71" s="727">
        <v>0</v>
      </c>
      <c r="F71" s="727">
        <v>0</v>
      </c>
      <c r="G71" s="727">
        <v>0</v>
      </c>
      <c r="H71" s="727">
        <v>0</v>
      </c>
      <c r="I71" s="727">
        <v>0</v>
      </c>
      <c r="J71" s="727">
        <v>0</v>
      </c>
      <c r="K71" s="727">
        <v>0</v>
      </c>
      <c r="L71" s="727">
        <v>0</v>
      </c>
      <c r="M71" s="727">
        <v>0</v>
      </c>
      <c r="N71" s="727">
        <v>0</v>
      </c>
      <c r="O71" s="727">
        <v>0</v>
      </c>
      <c r="P71" s="727">
        <v>0</v>
      </c>
      <c r="Q71" s="727">
        <v>0</v>
      </c>
      <c r="R71" s="69"/>
      <c r="S71" s="69"/>
      <c r="T71" s="69"/>
      <c r="U71" s="69"/>
    </row>
    <row r="72" spans="1:22">
      <c r="A72" s="1774"/>
      <c r="B72" s="945" t="s">
        <v>121</v>
      </c>
      <c r="C72" s="731">
        <v>33.96999799381534</v>
      </c>
      <c r="D72" s="731">
        <v>28.47340544518941</v>
      </c>
      <c r="E72" s="731">
        <v>27.823035670971127</v>
      </c>
      <c r="F72" s="731">
        <v>46.946372212918327</v>
      </c>
      <c r="G72" s="731">
        <v>47.636077315486112</v>
      </c>
      <c r="H72" s="731">
        <v>27.306425385449032</v>
      </c>
      <c r="I72" s="731">
        <v>21.956673584817352</v>
      </c>
      <c r="J72" s="731">
        <v>20.532425711862949</v>
      </c>
      <c r="K72" s="731">
        <v>27.894764628335579</v>
      </c>
      <c r="L72" s="731">
        <v>33.426095586148826</v>
      </c>
      <c r="M72" s="731">
        <v>1.1289815567748298</v>
      </c>
      <c r="N72" s="731">
        <v>1.2326151053898122</v>
      </c>
      <c r="O72" s="731">
        <v>1.1789821784798611</v>
      </c>
      <c r="P72" s="731">
        <v>1.26289676134471</v>
      </c>
      <c r="Q72" s="731">
        <v>1.1838217421447743</v>
      </c>
      <c r="R72" s="69"/>
      <c r="S72" s="69"/>
      <c r="T72" s="69"/>
      <c r="U72" s="69"/>
    </row>
    <row r="73" spans="1:22">
      <c r="A73" s="1775"/>
      <c r="B73" s="991" t="s">
        <v>112</v>
      </c>
      <c r="C73" s="803">
        <v>1.7580813414056131</v>
      </c>
      <c r="D73" s="803">
        <v>2.3189041833361013</v>
      </c>
      <c r="E73" s="803">
        <v>3.3369528873668606</v>
      </c>
      <c r="F73" s="803">
        <v>5.4856835930795054</v>
      </c>
      <c r="G73" s="803">
        <f t="shared" ref="G73:Q73" si="8">1.14*1.64*G72/SQRT(G70)</f>
        <v>3.717309697430343</v>
      </c>
      <c r="H73" s="803">
        <f t="shared" si="8"/>
        <v>1.4132151841569958</v>
      </c>
      <c r="I73" s="803">
        <f t="shared" si="8"/>
        <v>1.7881746644597585</v>
      </c>
      <c r="J73" s="803">
        <f t="shared" si="8"/>
        <v>2.4625543407303976</v>
      </c>
      <c r="K73" s="803">
        <f t="shared" si="8"/>
        <v>3.2595032468210121</v>
      </c>
      <c r="L73" s="803">
        <f t="shared" si="8"/>
        <v>2.6084253001501922</v>
      </c>
      <c r="M73" s="803">
        <f t="shared" si="8"/>
        <v>5.8429247188011471E-2</v>
      </c>
      <c r="N73" s="803">
        <f t="shared" si="8"/>
        <v>0.10038547478396612</v>
      </c>
      <c r="O73" s="803">
        <f t="shared" si="8"/>
        <v>0.14140110486711407</v>
      </c>
      <c r="P73" s="803">
        <f t="shared" si="8"/>
        <v>0.14756948656312935</v>
      </c>
      <c r="Q73" s="803">
        <f t="shared" si="8"/>
        <v>9.2380235529449073E-2</v>
      </c>
      <c r="R73" s="69"/>
      <c r="S73" s="69"/>
      <c r="T73" s="69"/>
      <c r="U73" s="69"/>
    </row>
    <row r="74" spans="1:22">
      <c r="A74" s="2194" t="s">
        <v>583</v>
      </c>
      <c r="B74" s="992" t="s">
        <v>109</v>
      </c>
      <c r="C74" s="993">
        <v>4.459315153687891</v>
      </c>
      <c r="D74" s="993">
        <v>3.1089171159121185</v>
      </c>
      <c r="E74" s="993">
        <v>4.9633884660474381</v>
      </c>
      <c r="F74" s="999">
        <v>3.5431960098722524</v>
      </c>
      <c r="G74" s="993">
        <v>4.5139352970729991</v>
      </c>
      <c r="H74" s="993">
        <v>1.8689067264323065</v>
      </c>
      <c r="I74" s="999">
        <v>1.1166562286103949</v>
      </c>
      <c r="J74" s="999">
        <v>2.8406207870919071</v>
      </c>
      <c r="K74" s="999">
        <v>2.4998348839643443</v>
      </c>
      <c r="L74" s="999">
        <v>2.0175971391953937</v>
      </c>
      <c r="M74" s="1000">
        <v>0.22465908151973807</v>
      </c>
      <c r="N74" s="1000">
        <v>0.17248716889576815</v>
      </c>
      <c r="O74" s="1000">
        <v>0.26624151253450423</v>
      </c>
      <c r="P74" s="1000">
        <v>0.228161483687053</v>
      </c>
      <c r="Q74" s="1000">
        <v>0.23574158336699599</v>
      </c>
      <c r="R74" s="69"/>
      <c r="S74" s="69"/>
      <c r="T74" s="69"/>
      <c r="U74" s="69"/>
      <c r="V74" s="69"/>
    </row>
    <row r="75" spans="1:22">
      <c r="A75" s="1774"/>
      <c r="B75" s="945" t="s">
        <v>75</v>
      </c>
      <c r="C75" s="591">
        <v>2507.4658153015157</v>
      </c>
      <c r="D75" s="591">
        <v>665.97014265003338</v>
      </c>
      <c r="E75" s="591">
        <v>223.62825579234817</v>
      </c>
      <c r="F75" s="226">
        <v>165.91295897232266</v>
      </c>
      <c r="G75" s="591">
        <v>685.96502385049848</v>
      </c>
      <c r="H75" s="591">
        <v>2507.4658153015171</v>
      </c>
      <c r="I75" s="226">
        <v>665.97014265003372</v>
      </c>
      <c r="J75" s="226">
        <v>223.62825579234814</v>
      </c>
      <c r="K75" s="226">
        <v>165.91295897232263</v>
      </c>
      <c r="L75" s="226">
        <v>685.96502385049837</v>
      </c>
      <c r="M75" s="591">
        <v>2507.4658153015157</v>
      </c>
      <c r="N75" s="591">
        <v>665.97014265003384</v>
      </c>
      <c r="O75" s="591">
        <v>223.62825579234811</v>
      </c>
      <c r="P75" s="591">
        <v>165.91295897232266</v>
      </c>
      <c r="Q75" s="591">
        <v>685.96502385049848</v>
      </c>
      <c r="R75" s="69"/>
      <c r="S75" s="69"/>
      <c r="T75" s="69"/>
      <c r="U75" s="69"/>
    </row>
    <row r="76" spans="1:22">
      <c r="A76" s="1774"/>
      <c r="B76" s="945" t="s">
        <v>92</v>
      </c>
      <c r="C76" s="591">
        <v>1305</v>
      </c>
      <c r="D76" s="591">
        <v>527</v>
      </c>
      <c r="E76" s="591">
        <v>243</v>
      </c>
      <c r="F76" s="226">
        <v>256</v>
      </c>
      <c r="G76" s="591">
        <v>574</v>
      </c>
      <c r="H76" s="591">
        <v>1305</v>
      </c>
      <c r="I76" s="226">
        <v>527</v>
      </c>
      <c r="J76" s="226">
        <v>243</v>
      </c>
      <c r="K76" s="226">
        <v>256</v>
      </c>
      <c r="L76" s="226">
        <v>574</v>
      </c>
      <c r="M76" s="591">
        <v>1305</v>
      </c>
      <c r="N76" s="591">
        <v>527</v>
      </c>
      <c r="O76" s="591">
        <v>243</v>
      </c>
      <c r="P76" s="591">
        <v>256</v>
      </c>
      <c r="Q76" s="591">
        <v>574</v>
      </c>
      <c r="R76" s="69"/>
      <c r="S76" s="69"/>
      <c r="T76" s="69"/>
      <c r="U76" s="69"/>
    </row>
    <row r="77" spans="1:22">
      <c r="A77" s="1774"/>
      <c r="B77" s="945" t="s">
        <v>110</v>
      </c>
      <c r="C77" s="727">
        <v>0</v>
      </c>
      <c r="D77" s="727">
        <v>0</v>
      </c>
      <c r="E77" s="727">
        <v>0</v>
      </c>
      <c r="F77" s="397">
        <v>0</v>
      </c>
      <c r="G77" s="727">
        <v>0</v>
      </c>
      <c r="H77" s="727">
        <v>0</v>
      </c>
      <c r="I77" s="397">
        <v>0</v>
      </c>
      <c r="J77" s="397">
        <v>0</v>
      </c>
      <c r="K77" s="397">
        <v>0</v>
      </c>
      <c r="L77" s="397">
        <v>0</v>
      </c>
      <c r="M77" s="727">
        <v>0</v>
      </c>
      <c r="N77" s="727">
        <v>0</v>
      </c>
      <c r="O77" s="727">
        <v>0</v>
      </c>
      <c r="P77" s="727">
        <v>0</v>
      </c>
      <c r="Q77" s="727">
        <v>0</v>
      </c>
      <c r="R77" s="69"/>
      <c r="S77" s="69"/>
      <c r="T77" s="69"/>
      <c r="U77" s="69"/>
    </row>
    <row r="78" spans="1:22">
      <c r="A78" s="1774"/>
      <c r="B78" s="945" t="s">
        <v>121</v>
      </c>
      <c r="C78" s="727">
        <v>16.982161726847121</v>
      </c>
      <c r="D78" s="727">
        <v>13.994421656468194</v>
      </c>
      <c r="E78" s="727">
        <v>17.744645044772497</v>
      </c>
      <c r="F78" s="397">
        <v>17.544801226523607</v>
      </c>
      <c r="G78" s="727">
        <v>18.878768804547793</v>
      </c>
      <c r="H78" s="727">
        <v>12.630603890421501</v>
      </c>
      <c r="I78" s="397">
        <v>7.32423207748678</v>
      </c>
      <c r="J78" s="397">
        <v>14.169837908535019</v>
      </c>
      <c r="K78" s="397">
        <v>21.04357585642056</v>
      </c>
      <c r="L78" s="397">
        <v>13.308460505546353</v>
      </c>
      <c r="M78" s="727">
        <v>0.73840183379603941</v>
      </c>
      <c r="N78" s="727">
        <v>0.7060271869507343</v>
      </c>
      <c r="O78" s="727">
        <v>0.84756185169267462</v>
      </c>
      <c r="P78" s="727">
        <v>0.84392835654316345</v>
      </c>
      <c r="Q78" s="727">
        <v>0.8038669175254729</v>
      </c>
      <c r="R78" s="69"/>
      <c r="S78" s="69"/>
      <c r="T78" s="69"/>
      <c r="U78" s="69"/>
    </row>
    <row r="79" spans="1:22">
      <c r="A79" s="1775"/>
      <c r="B79" s="991" t="s">
        <v>112</v>
      </c>
      <c r="C79" s="803">
        <v>0.87889383078969008</v>
      </c>
      <c r="D79" s="803">
        <v>1.1397204659984272</v>
      </c>
      <c r="E79" s="803">
        <v>2.1282021565760685</v>
      </c>
      <c r="F79" s="805">
        <v>2.050110023319283</v>
      </c>
      <c r="G79" s="803">
        <f t="shared" ref="G79:Q79" si="9">1.14*1.64*G78/SQRT(G76)</f>
        <v>1.4732159805668248</v>
      </c>
      <c r="H79" s="803">
        <f t="shared" si="9"/>
        <v>0.65368355436694459</v>
      </c>
      <c r="I79" s="805">
        <f t="shared" si="9"/>
        <v>0.59649318859673117</v>
      </c>
      <c r="J79" s="805">
        <f t="shared" si="9"/>
        <v>1.6994580347585753</v>
      </c>
      <c r="K79" s="805">
        <f t="shared" si="9"/>
        <v>2.4589418388227422</v>
      </c>
      <c r="L79" s="805">
        <f t="shared" si="9"/>
        <v>1.0385336510286782</v>
      </c>
      <c r="M79" s="803">
        <f t="shared" si="9"/>
        <v>3.8215206450493568E-2</v>
      </c>
      <c r="N79" s="803">
        <f t="shared" si="9"/>
        <v>5.7499599073973243E-2</v>
      </c>
      <c r="O79" s="803">
        <f t="shared" si="9"/>
        <v>0.10165224246823373</v>
      </c>
      <c r="P79" s="803">
        <f t="shared" si="9"/>
        <v>9.8613028462068639E-2</v>
      </c>
      <c r="Q79" s="803">
        <f t="shared" si="9"/>
        <v>6.2730234233401724E-2</v>
      </c>
      <c r="R79" s="69"/>
      <c r="S79" s="69"/>
      <c r="T79" s="69"/>
      <c r="U79" s="69"/>
    </row>
    <row r="80" spans="1:22">
      <c r="A80" s="2194" t="s">
        <v>897</v>
      </c>
      <c r="B80" s="992" t="s">
        <v>109</v>
      </c>
      <c r="C80" s="993">
        <v>12.81340491803803</v>
      </c>
      <c r="D80" s="993">
        <v>12.71676060616632</v>
      </c>
      <c r="E80" s="993">
        <v>11.407519798197832</v>
      </c>
      <c r="F80" s="993">
        <v>11.889298330556908</v>
      </c>
      <c r="G80" s="993">
        <v>13.599882666377022</v>
      </c>
      <c r="H80" s="993">
        <v>4.1724786299375483</v>
      </c>
      <c r="I80" s="993">
        <v>5.4906441692701371</v>
      </c>
      <c r="J80" s="999">
        <v>5.6427928748939422</v>
      </c>
      <c r="K80" s="993">
        <v>4.9551719324778363</v>
      </c>
      <c r="L80" s="993">
        <v>4.9610888087670455</v>
      </c>
      <c r="M80" s="1000">
        <v>0.80818340298770308</v>
      </c>
      <c r="N80" s="1000">
        <v>0.82466242172845894</v>
      </c>
      <c r="O80" s="1000">
        <v>0.68619092540697935</v>
      </c>
      <c r="P80" s="1000">
        <v>0.86035792376541498</v>
      </c>
      <c r="Q80" s="1000">
        <v>0.75536705354850064</v>
      </c>
      <c r="R80" s="69"/>
      <c r="S80" s="69"/>
      <c r="T80" s="69"/>
      <c r="U80" s="69"/>
      <c r="V80" s="69"/>
    </row>
    <row r="81" spans="1:22">
      <c r="A81" s="1774"/>
      <c r="B81" s="945" t="s">
        <v>75</v>
      </c>
      <c r="C81" s="591">
        <v>2507.4658153015157</v>
      </c>
      <c r="D81" s="591">
        <v>665.97014265003327</v>
      </c>
      <c r="E81" s="591">
        <v>223.62825579234814</v>
      </c>
      <c r="F81" s="591">
        <v>165.91295897232274</v>
      </c>
      <c r="G81" s="591">
        <v>685.96502385049826</v>
      </c>
      <c r="H81" s="591">
        <v>2507.4658153015148</v>
      </c>
      <c r="I81" s="591">
        <v>665.97014265003327</v>
      </c>
      <c r="J81" s="226">
        <v>223.6282557923482</v>
      </c>
      <c r="K81" s="591">
        <v>165.91295897232268</v>
      </c>
      <c r="L81" s="591">
        <v>685.96502385049814</v>
      </c>
      <c r="M81" s="591">
        <v>2507.4658153015139</v>
      </c>
      <c r="N81" s="591">
        <v>665.97014265003327</v>
      </c>
      <c r="O81" s="591">
        <v>223.62825579234817</v>
      </c>
      <c r="P81" s="591">
        <v>165.91295897232268</v>
      </c>
      <c r="Q81" s="591">
        <v>685.96502385049814</v>
      </c>
      <c r="R81" s="69"/>
      <c r="S81" s="69"/>
      <c r="T81" s="69"/>
      <c r="U81" s="69"/>
    </row>
    <row r="82" spans="1:22">
      <c r="A82" s="1774"/>
      <c r="B82" s="945" t="s">
        <v>92</v>
      </c>
      <c r="C82" s="591">
        <v>1305</v>
      </c>
      <c r="D82" s="591">
        <v>527</v>
      </c>
      <c r="E82" s="591">
        <v>243</v>
      </c>
      <c r="F82" s="591">
        <v>256</v>
      </c>
      <c r="G82" s="591">
        <v>574</v>
      </c>
      <c r="H82" s="591">
        <v>1305</v>
      </c>
      <c r="I82" s="591">
        <v>527</v>
      </c>
      <c r="J82" s="226">
        <v>243</v>
      </c>
      <c r="K82" s="591">
        <v>256</v>
      </c>
      <c r="L82" s="591">
        <v>574</v>
      </c>
      <c r="M82" s="591">
        <v>1305</v>
      </c>
      <c r="N82" s="591">
        <v>527</v>
      </c>
      <c r="O82" s="591">
        <v>243</v>
      </c>
      <c r="P82" s="591">
        <v>256</v>
      </c>
      <c r="Q82" s="591">
        <v>574</v>
      </c>
      <c r="R82" s="69"/>
      <c r="S82" s="69"/>
      <c r="T82" s="69"/>
      <c r="U82" s="69"/>
    </row>
    <row r="83" spans="1:22">
      <c r="A83" s="1774"/>
      <c r="B83" s="945" t="s">
        <v>110</v>
      </c>
      <c r="C83" s="727">
        <v>0</v>
      </c>
      <c r="D83" s="727">
        <v>0</v>
      </c>
      <c r="E83" s="727">
        <v>0</v>
      </c>
      <c r="F83" s="727">
        <v>0</v>
      </c>
      <c r="G83" s="727">
        <v>0</v>
      </c>
      <c r="H83" s="727">
        <v>0</v>
      </c>
      <c r="I83" s="727">
        <v>0</v>
      </c>
      <c r="J83" s="397">
        <v>0</v>
      </c>
      <c r="K83" s="727">
        <v>0</v>
      </c>
      <c r="L83" s="727">
        <v>0</v>
      </c>
      <c r="M83" s="727">
        <v>0</v>
      </c>
      <c r="N83" s="727">
        <v>0</v>
      </c>
      <c r="O83" s="727">
        <v>0</v>
      </c>
      <c r="P83" s="727">
        <v>0</v>
      </c>
      <c r="Q83" s="727">
        <v>0</v>
      </c>
      <c r="R83" s="69"/>
      <c r="S83" s="69"/>
      <c r="T83" s="69"/>
      <c r="U83" s="69"/>
    </row>
    <row r="84" spans="1:22">
      <c r="A84" s="1774"/>
      <c r="B84" s="945" t="s">
        <v>121</v>
      </c>
      <c r="C84" s="731">
        <v>27.805389006912229</v>
      </c>
      <c r="D84" s="731">
        <v>26.08968523138925</v>
      </c>
      <c r="E84" s="731">
        <v>37.511839972041919</v>
      </c>
      <c r="F84" s="731">
        <v>26.439020260127172</v>
      </c>
      <c r="G84" s="731">
        <v>31.749968797623261</v>
      </c>
      <c r="H84" s="731">
        <v>15.979817565727295</v>
      </c>
      <c r="I84" s="731">
        <v>21.524056180827937</v>
      </c>
      <c r="J84" s="792">
        <v>27.928836244075718</v>
      </c>
      <c r="K84" s="731">
        <v>19.980467772278431</v>
      </c>
      <c r="L84" s="731">
        <v>16.617733079039038</v>
      </c>
      <c r="M84" s="731">
        <v>1.1748339385390789</v>
      </c>
      <c r="N84" s="731">
        <v>1.2014504537364121</v>
      </c>
      <c r="O84" s="731">
        <v>1.1380468234432879</v>
      </c>
      <c r="P84" s="731">
        <v>1.1934525996385099</v>
      </c>
      <c r="Q84" s="731">
        <v>1.0581062320373695</v>
      </c>
      <c r="R84" s="69"/>
      <c r="S84" s="69"/>
      <c r="T84" s="69"/>
      <c r="U84" s="69"/>
    </row>
    <row r="85" spans="1:22">
      <c r="A85" s="1775"/>
      <c r="B85" s="991" t="s">
        <v>112</v>
      </c>
      <c r="C85" s="804">
        <v>1.4390385190036545</v>
      </c>
      <c r="D85" s="804">
        <v>2.1247714939279256</v>
      </c>
      <c r="E85" s="804">
        <v>4.4989786228017232</v>
      </c>
      <c r="F85" s="804">
        <v>3.0893995173958597</v>
      </c>
      <c r="G85" s="804">
        <f t="shared" ref="G85:Q85" si="10">1.14*1.64*G84/SQRT(G82)</f>
        <v>2.4776277467781114</v>
      </c>
      <c r="H85" s="803">
        <f t="shared" si="10"/>
        <v>0.82701856816375585</v>
      </c>
      <c r="I85" s="804">
        <f t="shared" si="10"/>
        <v>1.7529418466000826</v>
      </c>
      <c r="J85" s="1001">
        <f t="shared" si="10"/>
        <v>3.3496420680903998</v>
      </c>
      <c r="K85" s="803">
        <f t="shared" si="10"/>
        <v>2.3347176591907344</v>
      </c>
      <c r="L85" s="803">
        <f t="shared" si="10"/>
        <v>1.2967747095317357</v>
      </c>
      <c r="M85" s="803">
        <f t="shared" si="10"/>
        <v>6.0802288742309168E-2</v>
      </c>
      <c r="N85" s="803">
        <f t="shared" si="10"/>
        <v>9.7847392669749206E-2</v>
      </c>
      <c r="O85" s="803">
        <f t="shared" si="10"/>
        <v>0.13649152732136841</v>
      </c>
      <c r="P85" s="803">
        <f t="shared" si="10"/>
        <v>0.13945493626775987</v>
      </c>
      <c r="Q85" s="803">
        <f t="shared" si="10"/>
        <v>8.2569950737427886E-2</v>
      </c>
      <c r="R85" s="69"/>
      <c r="S85" s="69"/>
      <c r="T85" s="69"/>
      <c r="U85" s="69"/>
    </row>
    <row r="86" spans="1:22">
      <c r="A86" s="2194" t="s">
        <v>585</v>
      </c>
      <c r="B86" s="992" t="s">
        <v>109</v>
      </c>
      <c r="C86" s="993">
        <v>47.558154790383377</v>
      </c>
      <c r="D86" s="993">
        <v>43.074411124906405</v>
      </c>
      <c r="E86" s="993">
        <v>44.105307652208353</v>
      </c>
      <c r="F86" s="993">
        <v>47.617214154845485</v>
      </c>
      <c r="G86" s="993">
        <v>49.483931730887612</v>
      </c>
      <c r="H86" s="993">
        <v>20.909799387971759</v>
      </c>
      <c r="I86" s="993">
        <v>14.045000543791021</v>
      </c>
      <c r="J86" s="993">
        <v>16.648217103944749</v>
      </c>
      <c r="K86" s="993">
        <v>19.888330872015189</v>
      </c>
      <c r="L86" s="993">
        <v>20.138471697702226</v>
      </c>
      <c r="M86" s="993">
        <v>1.3728284417435976</v>
      </c>
      <c r="N86" s="993">
        <v>1.3310293443484973</v>
      </c>
      <c r="O86" s="993">
        <v>1.1610260999460644</v>
      </c>
      <c r="P86" s="993">
        <v>1.3676739178573243</v>
      </c>
      <c r="Q86" s="993">
        <v>1.3662228367239906</v>
      </c>
      <c r="R86" s="69"/>
      <c r="S86" s="69"/>
      <c r="T86" s="69"/>
      <c r="U86" s="69"/>
      <c r="V86" s="69"/>
    </row>
    <row r="87" spans="1:22">
      <c r="A87" s="1774"/>
      <c r="B87" s="945" t="s">
        <v>75</v>
      </c>
      <c r="C87" s="591">
        <v>2507.4658153015157</v>
      </c>
      <c r="D87" s="591">
        <v>665.97014265003315</v>
      </c>
      <c r="E87" s="591">
        <v>223.62825579234806</v>
      </c>
      <c r="F87" s="591">
        <v>165.91295897232271</v>
      </c>
      <c r="G87" s="591">
        <v>685.9650238504978</v>
      </c>
      <c r="H87" s="591">
        <v>2507.4658153015152</v>
      </c>
      <c r="I87" s="591">
        <v>665.97014265003315</v>
      </c>
      <c r="J87" s="591">
        <v>223.62825579234803</v>
      </c>
      <c r="K87" s="591">
        <v>165.91295897232271</v>
      </c>
      <c r="L87" s="591">
        <v>685.96502385049803</v>
      </c>
      <c r="M87" s="591">
        <v>2507.4658153015152</v>
      </c>
      <c r="N87" s="591">
        <v>665.97014265003304</v>
      </c>
      <c r="O87" s="591">
        <v>223.62825579234811</v>
      </c>
      <c r="P87" s="591">
        <v>165.91295897232274</v>
      </c>
      <c r="Q87" s="591">
        <v>685.9650238504978</v>
      </c>
      <c r="R87" s="69"/>
      <c r="S87" s="69"/>
      <c r="T87" s="69"/>
      <c r="U87" s="69"/>
    </row>
    <row r="88" spans="1:22">
      <c r="A88" s="1774"/>
      <c r="B88" s="945" t="s">
        <v>92</v>
      </c>
      <c r="C88" s="591">
        <v>1305</v>
      </c>
      <c r="D88" s="591">
        <v>527</v>
      </c>
      <c r="E88" s="591">
        <v>243</v>
      </c>
      <c r="F88" s="591">
        <v>256</v>
      </c>
      <c r="G88" s="591">
        <v>574</v>
      </c>
      <c r="H88" s="591">
        <v>1305</v>
      </c>
      <c r="I88" s="591">
        <v>527</v>
      </c>
      <c r="J88" s="591">
        <v>243</v>
      </c>
      <c r="K88" s="591">
        <v>256</v>
      </c>
      <c r="L88" s="591">
        <v>574</v>
      </c>
      <c r="M88" s="591">
        <v>1305</v>
      </c>
      <c r="N88" s="591">
        <v>527</v>
      </c>
      <c r="O88" s="591">
        <v>243</v>
      </c>
      <c r="P88" s="591">
        <v>256</v>
      </c>
      <c r="Q88" s="591">
        <v>574</v>
      </c>
      <c r="R88" s="69"/>
      <c r="S88" s="69"/>
      <c r="T88" s="69"/>
      <c r="U88" s="69"/>
    </row>
    <row r="89" spans="1:22">
      <c r="A89" s="1774"/>
      <c r="B89" s="945" t="s">
        <v>110</v>
      </c>
      <c r="C89" s="731">
        <v>19</v>
      </c>
      <c r="D89" s="731">
        <v>15</v>
      </c>
      <c r="E89" s="731">
        <v>10</v>
      </c>
      <c r="F89" s="731">
        <v>9.4855356187322144</v>
      </c>
      <c r="G89" s="731">
        <v>20</v>
      </c>
      <c r="H89" s="731">
        <v>2</v>
      </c>
      <c r="I89" s="731">
        <v>1.6099808918210254</v>
      </c>
      <c r="J89" s="731">
        <v>0.80986376558933182</v>
      </c>
      <c r="K89" s="731">
        <v>1.4736009153862286</v>
      </c>
      <c r="L89" s="731">
        <v>2.5</v>
      </c>
      <c r="M89" s="731">
        <v>1</v>
      </c>
      <c r="N89" s="731">
        <v>1</v>
      </c>
      <c r="O89" s="731">
        <v>1</v>
      </c>
      <c r="P89" s="731">
        <v>1</v>
      </c>
      <c r="Q89" s="731">
        <v>1</v>
      </c>
      <c r="R89" s="69"/>
      <c r="S89" s="69"/>
      <c r="T89" s="69"/>
      <c r="U89" s="69"/>
    </row>
    <row r="90" spans="1:22">
      <c r="A90" s="1774"/>
      <c r="B90" s="945" t="s">
        <v>121</v>
      </c>
      <c r="C90" s="731">
        <v>74.318329170942036</v>
      </c>
      <c r="D90" s="731">
        <v>68.711061142074257</v>
      </c>
      <c r="E90" s="731">
        <v>72.193832668353139</v>
      </c>
      <c r="F90" s="731">
        <v>79.32115377225179</v>
      </c>
      <c r="G90" s="731">
        <v>75.428331847557502</v>
      </c>
      <c r="H90" s="731">
        <v>53.992227847126159</v>
      </c>
      <c r="I90" s="731">
        <v>38.194346138601922</v>
      </c>
      <c r="J90" s="731">
        <v>43.982126526855346</v>
      </c>
      <c r="K90" s="731">
        <v>47.796006987272079</v>
      </c>
      <c r="L90" s="731">
        <v>46.512007843628226</v>
      </c>
      <c r="M90" s="731">
        <v>1.4544271544220253</v>
      </c>
      <c r="N90" s="731">
        <v>1.4264565409471148</v>
      </c>
      <c r="O90" s="731">
        <v>1.2779256111305044</v>
      </c>
      <c r="P90" s="731">
        <v>1.435571648920875</v>
      </c>
      <c r="Q90" s="731">
        <v>1.4620759877729597</v>
      </c>
      <c r="R90" s="69"/>
      <c r="S90" s="69"/>
      <c r="T90" s="69"/>
      <c r="U90" s="69"/>
    </row>
    <row r="91" spans="1:22">
      <c r="A91" s="1775"/>
      <c r="B91" s="991" t="s">
        <v>112</v>
      </c>
      <c r="C91" s="803">
        <v>3.8462665751014038</v>
      </c>
      <c r="D91" s="803">
        <v>5.5959013202875667</v>
      </c>
      <c r="E91" s="803">
        <v>8.6585598071201559</v>
      </c>
      <c r="F91" s="803">
        <v>9.26867681828762</v>
      </c>
      <c r="G91" s="803">
        <f t="shared" ref="G91:Q91" si="11">1.14*1.64*G90/SQRT(G88)</f>
        <v>5.8860948516171536</v>
      </c>
      <c r="H91" s="803">
        <f t="shared" si="11"/>
        <v>2.7943106848647719</v>
      </c>
      <c r="I91" s="803">
        <f t="shared" si="11"/>
        <v>3.1105878505149027</v>
      </c>
      <c r="J91" s="803">
        <f t="shared" si="11"/>
        <v>5.2749917673236357</v>
      </c>
      <c r="K91" s="803">
        <f t="shared" si="11"/>
        <v>5.5849634164627417</v>
      </c>
      <c r="L91" s="803">
        <f t="shared" si="11"/>
        <v>3.6295922659414086</v>
      </c>
      <c r="M91" s="803">
        <f t="shared" si="11"/>
        <v>7.527234011284184E-2</v>
      </c>
      <c r="N91" s="803">
        <f t="shared" si="11"/>
        <v>0.11617212582867448</v>
      </c>
      <c r="O91" s="803">
        <f t="shared" si="11"/>
        <v>0.15326787516400267</v>
      </c>
      <c r="P91" s="803">
        <f t="shared" si="11"/>
        <v>0.16774654717640422</v>
      </c>
      <c r="Q91" s="803">
        <f t="shared" si="11"/>
        <v>0.11409397150259469</v>
      </c>
      <c r="R91" s="69"/>
      <c r="S91" s="69"/>
      <c r="T91" s="69"/>
      <c r="U91" s="69"/>
    </row>
    <row r="92" spans="1:22">
      <c r="A92" s="2194" t="s">
        <v>900</v>
      </c>
      <c r="B92" s="992" t="s">
        <v>109</v>
      </c>
      <c r="C92" s="993">
        <v>2.4087102864993071</v>
      </c>
      <c r="D92" s="999">
        <v>1.663001921601545</v>
      </c>
      <c r="E92" s="999">
        <v>8.4262272865607084</v>
      </c>
      <c r="F92" s="999">
        <v>4.628140426793613</v>
      </c>
      <c r="G92" s="993">
        <v>3.9342375912178693</v>
      </c>
      <c r="H92" s="993">
        <v>1.6901203937052445</v>
      </c>
      <c r="I92" s="999">
        <v>1.0447751777065704</v>
      </c>
      <c r="J92" s="999">
        <v>2.902693361000579</v>
      </c>
      <c r="K92" s="1002">
        <v>1.7724503772831643</v>
      </c>
      <c r="L92" s="1002">
        <v>2.4233584780602353</v>
      </c>
      <c r="M92" s="1000">
        <v>9.4766208216031503E-2</v>
      </c>
      <c r="N92" s="1000">
        <v>8.1049209164012592E-2</v>
      </c>
      <c r="O92" s="1002">
        <v>0.14173852841342116</v>
      </c>
      <c r="P92" s="1002">
        <v>9.5844816445844694E-2</v>
      </c>
      <c r="Q92" s="1000">
        <v>0.13134077433645075</v>
      </c>
      <c r="R92" s="69"/>
      <c r="S92" s="69"/>
      <c r="T92" s="69"/>
      <c r="U92" s="69"/>
      <c r="V92" s="69"/>
    </row>
    <row r="93" spans="1:22">
      <c r="A93" s="1774"/>
      <c r="B93" s="945" t="s">
        <v>75</v>
      </c>
      <c r="C93" s="591">
        <v>2507.4658153015134</v>
      </c>
      <c r="D93" s="226">
        <v>665.97014265003293</v>
      </c>
      <c r="E93" s="226">
        <v>223.6282557923482</v>
      </c>
      <c r="F93" s="226">
        <v>165.91295897232263</v>
      </c>
      <c r="G93" s="591">
        <v>685.96502385049848</v>
      </c>
      <c r="H93" s="591">
        <v>2507.465815301518</v>
      </c>
      <c r="I93" s="226">
        <v>665.97014265003372</v>
      </c>
      <c r="J93" s="226">
        <v>223.62825579234826</v>
      </c>
      <c r="K93" s="226">
        <v>165.91295897232263</v>
      </c>
      <c r="L93" s="226">
        <v>685.96502385049837</v>
      </c>
      <c r="M93" s="591">
        <v>2507.465815301518</v>
      </c>
      <c r="N93" s="591">
        <v>665.97014265003372</v>
      </c>
      <c r="O93" s="226">
        <v>223.62825579234826</v>
      </c>
      <c r="P93" s="226">
        <v>165.91295897232266</v>
      </c>
      <c r="Q93" s="591">
        <v>685.96502385049848</v>
      </c>
      <c r="R93" s="69"/>
      <c r="S93" s="69"/>
      <c r="T93" s="69"/>
      <c r="U93" s="69"/>
    </row>
    <row r="94" spans="1:22">
      <c r="A94" s="1774"/>
      <c r="B94" s="945" t="s">
        <v>92</v>
      </c>
      <c r="C94" s="591">
        <v>1305</v>
      </c>
      <c r="D94" s="226">
        <v>527</v>
      </c>
      <c r="E94" s="226">
        <v>243</v>
      </c>
      <c r="F94" s="226">
        <v>256</v>
      </c>
      <c r="G94" s="591">
        <v>574</v>
      </c>
      <c r="H94" s="591">
        <v>1305</v>
      </c>
      <c r="I94" s="226">
        <v>527</v>
      </c>
      <c r="J94" s="226">
        <v>243</v>
      </c>
      <c r="K94" s="226">
        <v>256</v>
      </c>
      <c r="L94" s="226">
        <v>574</v>
      </c>
      <c r="M94" s="591">
        <v>1305</v>
      </c>
      <c r="N94" s="591">
        <v>527</v>
      </c>
      <c r="O94" s="226">
        <v>243</v>
      </c>
      <c r="P94" s="226">
        <v>256</v>
      </c>
      <c r="Q94" s="591">
        <v>574</v>
      </c>
      <c r="R94" s="69"/>
      <c r="S94" s="69"/>
      <c r="T94" s="69"/>
      <c r="U94" s="69"/>
    </row>
    <row r="95" spans="1:22">
      <c r="A95" s="1774"/>
      <c r="B95" s="945" t="s">
        <v>110</v>
      </c>
      <c r="C95" s="727">
        <v>0</v>
      </c>
      <c r="D95" s="397">
        <v>0</v>
      </c>
      <c r="E95" s="397">
        <v>0</v>
      </c>
      <c r="F95" s="397">
        <v>0</v>
      </c>
      <c r="G95" s="727">
        <v>0</v>
      </c>
      <c r="H95" s="727">
        <v>0</v>
      </c>
      <c r="I95" s="397">
        <v>0</v>
      </c>
      <c r="J95" s="397">
        <v>0</v>
      </c>
      <c r="K95" s="397">
        <v>0</v>
      </c>
      <c r="L95" s="397">
        <v>0</v>
      </c>
      <c r="M95" s="727">
        <v>0</v>
      </c>
      <c r="N95" s="727">
        <v>0</v>
      </c>
      <c r="O95" s="397">
        <v>0</v>
      </c>
      <c r="P95" s="397">
        <v>0</v>
      </c>
      <c r="Q95" s="727">
        <v>0</v>
      </c>
      <c r="R95" s="69"/>
      <c r="S95" s="69"/>
      <c r="T95" s="69"/>
      <c r="U95" s="69"/>
    </row>
    <row r="96" spans="1:22">
      <c r="A96" s="1774"/>
      <c r="B96" s="945" t="s">
        <v>121</v>
      </c>
      <c r="C96" s="727">
        <v>13.79516988861231</v>
      </c>
      <c r="D96" s="397">
        <v>11.679625358457123</v>
      </c>
      <c r="E96" s="397">
        <v>64.548534295500872</v>
      </c>
      <c r="F96" s="397">
        <v>42.739607551925353</v>
      </c>
      <c r="G96" s="727">
        <v>22.085034464700577</v>
      </c>
      <c r="H96" s="727">
        <v>12.77273729788096</v>
      </c>
      <c r="I96" s="397">
        <v>11.084939636732893</v>
      </c>
      <c r="J96" s="397">
        <v>19.879897830983996</v>
      </c>
      <c r="K96" s="397">
        <v>13.825753492208602</v>
      </c>
      <c r="L96" s="397">
        <v>16.526072695960568</v>
      </c>
      <c r="M96" s="727">
        <v>0.47180424525467146</v>
      </c>
      <c r="N96" s="727">
        <v>0.41719199078548141</v>
      </c>
      <c r="O96" s="397">
        <v>0.64162050234627022</v>
      </c>
      <c r="P96" s="397">
        <v>0.48211627286988795</v>
      </c>
      <c r="Q96" s="727">
        <v>0.61165512470136352</v>
      </c>
      <c r="R96" s="69"/>
      <c r="S96" s="69"/>
      <c r="T96" s="69"/>
      <c r="U96" s="69"/>
    </row>
    <row r="97" spans="1:22">
      <c r="A97" s="1775"/>
      <c r="B97" s="991" t="s">
        <v>112</v>
      </c>
      <c r="C97" s="803">
        <v>0.71395443670928149</v>
      </c>
      <c r="D97" s="805">
        <v>0.95120101301758664</v>
      </c>
      <c r="E97" s="805">
        <v>7.7416217424973874</v>
      </c>
      <c r="F97" s="805">
        <v>4.9941231424424766</v>
      </c>
      <c r="G97" s="803">
        <f t="shared" ref="G97:Q97" si="12">1.14*1.64*G96/SQRT(G94)</f>
        <v>1.7234188331671412</v>
      </c>
      <c r="H97" s="803">
        <f t="shared" si="12"/>
        <v>0.661039518641372</v>
      </c>
      <c r="I97" s="805">
        <f t="shared" si="12"/>
        <v>0.90276918035425646</v>
      </c>
      <c r="J97" s="805">
        <f t="shared" si="12"/>
        <v>2.3842934772525051</v>
      </c>
      <c r="K97" s="805">
        <f t="shared" si="12"/>
        <v>1.6155392955645749</v>
      </c>
      <c r="L97" s="805">
        <f t="shared" si="12"/>
        <v>1.2896219368835773</v>
      </c>
      <c r="M97" s="803">
        <f t="shared" si="12"/>
        <v>2.4417730037229059E-2</v>
      </c>
      <c r="N97" s="803">
        <f t="shared" si="12"/>
        <v>3.3976555932132675E-2</v>
      </c>
      <c r="O97" s="805">
        <f t="shared" si="12"/>
        <v>7.6952688168818756E-2</v>
      </c>
      <c r="P97" s="805">
        <f t="shared" si="12"/>
        <v>5.6335286484846397E-2</v>
      </c>
      <c r="Q97" s="803">
        <f t="shared" si="12"/>
        <v>4.7730872369631049E-2</v>
      </c>
      <c r="R97" s="69"/>
      <c r="S97" s="69"/>
      <c r="T97" s="69"/>
      <c r="U97" s="69"/>
    </row>
    <row r="98" spans="1:22">
      <c r="A98" s="2194" t="s">
        <v>682</v>
      </c>
      <c r="B98" s="992" t="s">
        <v>109</v>
      </c>
      <c r="C98" s="993">
        <v>2.3340415934042564</v>
      </c>
      <c r="D98" s="993">
        <v>4.1715864514112333</v>
      </c>
      <c r="E98" s="999">
        <v>1.6366199675693038</v>
      </c>
      <c r="F98" s="999">
        <v>3.9932249172771579</v>
      </c>
      <c r="G98" s="993">
        <v>2.7135653351437123</v>
      </c>
      <c r="H98" s="993">
        <v>1.312932092309145</v>
      </c>
      <c r="I98" s="993">
        <v>1.6038307933095433</v>
      </c>
      <c r="J98" s="999">
        <v>1.1172635817366861</v>
      </c>
      <c r="K98" s="999">
        <v>2.3716596296516101</v>
      </c>
      <c r="L98" s="999">
        <v>1.606146222869502</v>
      </c>
      <c r="M98" s="1000">
        <v>0.1354846487829052</v>
      </c>
      <c r="N98" s="1000">
        <v>0.2435716015804133</v>
      </c>
      <c r="O98" s="1002">
        <v>0.10053757278221148</v>
      </c>
      <c r="P98" s="1000">
        <v>0.21449286701691994</v>
      </c>
      <c r="Q98" s="1000">
        <v>0.14992530184259731</v>
      </c>
      <c r="R98" s="69"/>
      <c r="S98" s="69"/>
      <c r="T98" s="69"/>
      <c r="U98" s="69"/>
      <c r="V98" s="69"/>
    </row>
    <row r="99" spans="1:22">
      <c r="A99" s="1774"/>
      <c r="B99" s="945" t="s">
        <v>75</v>
      </c>
      <c r="C99" s="591">
        <v>2507.4658153015152</v>
      </c>
      <c r="D99" s="591">
        <v>665.97014265003315</v>
      </c>
      <c r="E99" s="226">
        <v>223.62825579234811</v>
      </c>
      <c r="F99" s="226">
        <v>165.91295897232263</v>
      </c>
      <c r="G99" s="591">
        <v>685.96502385049848</v>
      </c>
      <c r="H99" s="591">
        <v>2507.4658153015193</v>
      </c>
      <c r="I99" s="591">
        <v>665.97014265003418</v>
      </c>
      <c r="J99" s="226">
        <v>223.62825579234817</v>
      </c>
      <c r="K99" s="226">
        <v>165.91295897232268</v>
      </c>
      <c r="L99" s="226">
        <v>685.9650238504986</v>
      </c>
      <c r="M99" s="591">
        <v>2507.4658153015189</v>
      </c>
      <c r="N99" s="591">
        <v>665.97014265003429</v>
      </c>
      <c r="O99" s="226">
        <v>223.62825579234817</v>
      </c>
      <c r="P99" s="591">
        <v>165.91295897232268</v>
      </c>
      <c r="Q99" s="591">
        <v>685.96502385049848</v>
      </c>
      <c r="R99" s="69"/>
      <c r="S99" s="69"/>
      <c r="T99" s="69"/>
      <c r="U99" s="69"/>
    </row>
    <row r="100" spans="1:22">
      <c r="A100" s="1774"/>
      <c r="B100" s="945" t="s">
        <v>92</v>
      </c>
      <c r="C100" s="591">
        <v>1305</v>
      </c>
      <c r="D100" s="591">
        <v>527</v>
      </c>
      <c r="E100" s="226">
        <v>243</v>
      </c>
      <c r="F100" s="226">
        <v>256</v>
      </c>
      <c r="G100" s="591">
        <v>574</v>
      </c>
      <c r="H100" s="591">
        <v>1305</v>
      </c>
      <c r="I100" s="591">
        <v>527</v>
      </c>
      <c r="J100" s="226">
        <v>243</v>
      </c>
      <c r="K100" s="226">
        <v>256</v>
      </c>
      <c r="L100" s="226">
        <v>574</v>
      </c>
      <c r="M100" s="591">
        <v>1305</v>
      </c>
      <c r="N100" s="591">
        <v>527</v>
      </c>
      <c r="O100" s="226">
        <v>243</v>
      </c>
      <c r="P100" s="591">
        <v>256</v>
      </c>
      <c r="Q100" s="591">
        <v>574</v>
      </c>
      <c r="R100" s="69"/>
      <c r="S100" s="69"/>
      <c r="T100" s="69"/>
      <c r="U100" s="69"/>
    </row>
    <row r="101" spans="1:22">
      <c r="A101" s="1774"/>
      <c r="B101" s="945" t="s">
        <v>110</v>
      </c>
      <c r="C101" s="727">
        <v>0</v>
      </c>
      <c r="D101" s="727">
        <v>0</v>
      </c>
      <c r="E101" s="397">
        <v>0</v>
      </c>
      <c r="F101" s="397">
        <v>0</v>
      </c>
      <c r="G101" s="727">
        <v>0</v>
      </c>
      <c r="H101" s="727">
        <v>0</v>
      </c>
      <c r="I101" s="727">
        <v>0</v>
      </c>
      <c r="J101" s="397">
        <v>0</v>
      </c>
      <c r="K101" s="397">
        <v>0</v>
      </c>
      <c r="L101" s="397">
        <v>0</v>
      </c>
      <c r="M101" s="727">
        <v>0</v>
      </c>
      <c r="N101" s="727">
        <v>0</v>
      </c>
      <c r="O101" s="397">
        <v>0</v>
      </c>
      <c r="P101" s="727">
        <v>0</v>
      </c>
      <c r="Q101" s="727">
        <v>0</v>
      </c>
      <c r="R101" s="69"/>
      <c r="S101" s="69"/>
      <c r="T101" s="69"/>
      <c r="U101" s="69"/>
    </row>
    <row r="102" spans="1:22">
      <c r="A102" s="1774"/>
      <c r="B102" s="945" t="s">
        <v>121</v>
      </c>
      <c r="C102" s="727">
        <v>11.967438662564275</v>
      </c>
      <c r="D102" s="727">
        <v>15.77042714777809</v>
      </c>
      <c r="E102" s="397">
        <v>8.5374620707579076</v>
      </c>
      <c r="F102" s="397">
        <v>16.464521186873803</v>
      </c>
      <c r="G102" s="727">
        <v>12.903594314273546</v>
      </c>
      <c r="H102" s="727">
        <v>10.756738175445346</v>
      </c>
      <c r="I102" s="727">
        <v>7.1793454146228726</v>
      </c>
      <c r="J102" s="397">
        <v>8.6613489799945711</v>
      </c>
      <c r="K102" s="397">
        <v>12.953294657885298</v>
      </c>
      <c r="L102" s="397">
        <v>11.37508552750489</v>
      </c>
      <c r="M102" s="727">
        <v>0.59833705547200111</v>
      </c>
      <c r="N102" s="727">
        <v>0.71700398371032892</v>
      </c>
      <c r="O102" s="397">
        <v>0.43048554342957496</v>
      </c>
      <c r="P102" s="727">
        <v>0.76129896965087662</v>
      </c>
      <c r="Q102" s="727">
        <v>0.58763427911874466</v>
      </c>
      <c r="R102" s="69"/>
      <c r="S102" s="69"/>
      <c r="T102" s="69"/>
      <c r="U102" s="69"/>
    </row>
    <row r="103" spans="1:22">
      <c r="A103" s="1775"/>
      <c r="B103" s="991" t="s">
        <v>112</v>
      </c>
      <c r="C103" s="803">
        <v>0.61936213893509628</v>
      </c>
      <c r="D103" s="803">
        <v>1.2843602271732608</v>
      </c>
      <c r="E103" s="805">
        <v>1.0239396248743795</v>
      </c>
      <c r="F103" s="805">
        <v>1.9238793006862036</v>
      </c>
      <c r="G103" s="803">
        <f t="shared" ref="G103:Q103" si="13">1.14*1.64*G102/SQRT(G100)</f>
        <v>1.0069396763818439</v>
      </c>
      <c r="H103" s="803">
        <f t="shared" si="13"/>
        <v>0.55670361488037012</v>
      </c>
      <c r="I103" s="803">
        <f t="shared" si="13"/>
        <v>0.58469346589508697</v>
      </c>
      <c r="J103" s="805">
        <f t="shared" si="13"/>
        <v>1.0387979884394869</v>
      </c>
      <c r="K103" s="805">
        <f t="shared" si="13"/>
        <v>1.5135924807738967</v>
      </c>
      <c r="L103" s="805">
        <f t="shared" si="13"/>
        <v>0.88766158179752241</v>
      </c>
      <c r="M103" s="803">
        <f t="shared" si="13"/>
        <v>3.0966301890521648E-2</v>
      </c>
      <c r="N103" s="803">
        <f t="shared" si="13"/>
        <v>5.8393560984305766E-2</v>
      </c>
      <c r="O103" s="805">
        <f t="shared" si="13"/>
        <v>5.1630238846143588E-2</v>
      </c>
      <c r="P103" s="803">
        <f t="shared" si="13"/>
        <v>8.8957784603704917E-2</v>
      </c>
      <c r="Q103" s="803">
        <f t="shared" si="13"/>
        <v>4.5856391361604854E-2</v>
      </c>
      <c r="R103" s="69"/>
      <c r="S103" s="69"/>
      <c r="T103" s="69"/>
      <c r="U103" s="69"/>
    </row>
    <row r="104" spans="1:22">
      <c r="A104" s="2194" t="s">
        <v>538</v>
      </c>
      <c r="B104" s="992" t="s">
        <v>109</v>
      </c>
      <c r="C104" s="1002">
        <v>0.53364206472604014</v>
      </c>
      <c r="D104" s="1002">
        <v>1.3647844918578051</v>
      </c>
      <c r="E104" s="1002">
        <v>0.87979869885094331</v>
      </c>
      <c r="F104" s="1002">
        <v>1.8436296550708424</v>
      </c>
      <c r="G104" s="1002">
        <v>2.1019927878664837</v>
      </c>
      <c r="H104" s="1002">
        <v>0.3861</v>
      </c>
      <c r="I104" s="1002">
        <v>0.73070000000000002</v>
      </c>
      <c r="J104" s="1002">
        <v>0.50303566176931025</v>
      </c>
      <c r="K104" s="1002">
        <v>0.5477610743634268</v>
      </c>
      <c r="L104" s="1002">
        <v>0.48852742742886091</v>
      </c>
      <c r="M104" s="1000">
        <v>2.9554406945386011E-2</v>
      </c>
      <c r="N104" s="1002">
        <v>4.8591867196231868E-2</v>
      </c>
      <c r="O104" s="1002">
        <v>1.6774708803397934E-2</v>
      </c>
      <c r="P104" s="1002">
        <v>5.3737354656479171E-2</v>
      </c>
      <c r="Q104" s="1002">
        <v>3.3469700194140924E-2</v>
      </c>
      <c r="R104" s="69"/>
      <c r="S104" s="69"/>
      <c r="T104" s="69"/>
      <c r="U104" s="69"/>
      <c r="V104" s="69"/>
    </row>
    <row r="105" spans="1:22">
      <c r="A105" s="1774"/>
      <c r="B105" s="945" t="s">
        <v>75</v>
      </c>
      <c r="C105" s="226">
        <v>2507.4658153015157</v>
      </c>
      <c r="D105" s="226">
        <v>665.97014265003327</v>
      </c>
      <c r="E105" s="226">
        <v>223.62825579234811</v>
      </c>
      <c r="F105" s="226">
        <v>165.91295897232266</v>
      </c>
      <c r="G105" s="226">
        <v>685.96502385049848</v>
      </c>
      <c r="H105" s="226">
        <v>2507.4658153015175</v>
      </c>
      <c r="I105" s="226">
        <v>665.97014265003384</v>
      </c>
      <c r="J105" s="226">
        <v>223.62825579234817</v>
      </c>
      <c r="K105" s="226">
        <v>165.91295897232263</v>
      </c>
      <c r="L105" s="226">
        <v>685.96502385049837</v>
      </c>
      <c r="M105" s="591">
        <v>2507.4658153015175</v>
      </c>
      <c r="N105" s="226">
        <v>665.97014265003372</v>
      </c>
      <c r="O105" s="226">
        <v>223.62825579234817</v>
      </c>
      <c r="P105" s="226">
        <v>165.9129589723226</v>
      </c>
      <c r="Q105" s="226">
        <v>685.96502385049837</v>
      </c>
      <c r="R105" s="69"/>
      <c r="S105" s="69"/>
      <c r="T105" s="69"/>
      <c r="U105" s="69"/>
    </row>
    <row r="106" spans="1:22">
      <c r="A106" s="1774"/>
      <c r="B106" s="945" t="s">
        <v>92</v>
      </c>
      <c r="C106" s="226">
        <v>1305</v>
      </c>
      <c r="D106" s="226">
        <v>527</v>
      </c>
      <c r="E106" s="226">
        <v>243</v>
      </c>
      <c r="F106" s="226">
        <v>256</v>
      </c>
      <c r="G106" s="226">
        <v>574</v>
      </c>
      <c r="H106" s="226">
        <v>1305</v>
      </c>
      <c r="I106" s="226">
        <v>527</v>
      </c>
      <c r="J106" s="226">
        <v>243</v>
      </c>
      <c r="K106" s="226">
        <v>256</v>
      </c>
      <c r="L106" s="226">
        <v>574</v>
      </c>
      <c r="M106" s="591">
        <v>1305</v>
      </c>
      <c r="N106" s="226">
        <v>527</v>
      </c>
      <c r="O106" s="226">
        <v>243</v>
      </c>
      <c r="P106" s="226">
        <v>256</v>
      </c>
      <c r="Q106" s="226">
        <v>574</v>
      </c>
      <c r="R106" s="69"/>
      <c r="S106" s="69"/>
      <c r="T106" s="69"/>
      <c r="U106" s="69"/>
    </row>
    <row r="107" spans="1:22">
      <c r="A107" s="1774"/>
      <c r="B107" s="945" t="s">
        <v>110</v>
      </c>
      <c r="C107" s="397">
        <v>0</v>
      </c>
      <c r="D107" s="397">
        <v>0</v>
      </c>
      <c r="E107" s="397">
        <v>0</v>
      </c>
      <c r="F107" s="397">
        <v>0</v>
      </c>
      <c r="G107" s="397">
        <v>0</v>
      </c>
      <c r="H107" s="397">
        <v>0</v>
      </c>
      <c r="I107" s="397">
        <v>0</v>
      </c>
      <c r="J107" s="397">
        <v>0</v>
      </c>
      <c r="K107" s="397">
        <v>0</v>
      </c>
      <c r="L107" s="397">
        <v>0</v>
      </c>
      <c r="M107" s="727">
        <v>0</v>
      </c>
      <c r="N107" s="397">
        <v>0</v>
      </c>
      <c r="O107" s="397">
        <v>0</v>
      </c>
      <c r="P107" s="397">
        <v>0</v>
      </c>
      <c r="Q107" s="397">
        <v>0</v>
      </c>
      <c r="R107" s="69"/>
      <c r="S107" s="69"/>
      <c r="T107" s="69"/>
      <c r="U107" s="69"/>
    </row>
    <row r="108" spans="1:22">
      <c r="A108" s="1774"/>
      <c r="B108" s="945" t="s">
        <v>121</v>
      </c>
      <c r="C108" s="397">
        <v>6.2296672617939679</v>
      </c>
      <c r="D108" s="397">
        <v>11.121510723825768</v>
      </c>
      <c r="E108" s="397">
        <v>8.4768538497993813</v>
      </c>
      <c r="F108" s="397">
        <v>14.148295771580724</v>
      </c>
      <c r="G108" s="397">
        <v>18.95899966822887</v>
      </c>
      <c r="H108" s="397">
        <v>7.7479399999999998</v>
      </c>
      <c r="I108" s="397">
        <v>8.2755799999999997</v>
      </c>
      <c r="J108" s="397">
        <v>7.1180864327503288</v>
      </c>
      <c r="K108" s="397">
        <v>4.6706000819717017</v>
      </c>
      <c r="L108" s="397">
        <v>6.0341726194593068</v>
      </c>
      <c r="M108" s="727">
        <v>0.23754815599648185</v>
      </c>
      <c r="N108" s="397">
        <v>0.32969430680519152</v>
      </c>
      <c r="O108" s="397">
        <v>0.12871442232721741</v>
      </c>
      <c r="P108" s="397">
        <v>0.35909259848989794</v>
      </c>
      <c r="Q108" s="397">
        <v>0.22966256498863757</v>
      </c>
      <c r="R108" s="69"/>
      <c r="S108" s="69"/>
      <c r="T108" s="69"/>
      <c r="U108" s="69"/>
    </row>
    <row r="109" spans="1:22">
      <c r="A109" s="1775"/>
      <c r="B109" s="991" t="s">
        <v>112</v>
      </c>
      <c r="C109" s="805">
        <v>0.32240984465525629</v>
      </c>
      <c r="D109" s="805">
        <v>0.90574756827529623</v>
      </c>
      <c r="E109" s="805">
        <v>1.0166705842018431</v>
      </c>
      <c r="F109" s="805">
        <v>1.6532283609092073</v>
      </c>
      <c r="G109" s="805">
        <f t="shared" ref="G109:Q109" si="14">1.14*1.64*G108/SQRT(G106)</f>
        <v>1.4794768438536916</v>
      </c>
      <c r="H109" s="805">
        <f t="shared" si="14"/>
        <v>0.40098644547492091</v>
      </c>
      <c r="I109" s="805">
        <f t="shared" si="14"/>
        <v>0.67397196722651864</v>
      </c>
      <c r="J109" s="805">
        <f t="shared" si="14"/>
        <v>0.85370695545904207</v>
      </c>
      <c r="K109" s="805">
        <f t="shared" si="14"/>
        <v>0.54575961957839325</v>
      </c>
      <c r="L109" s="805">
        <f t="shared" si="14"/>
        <v>0.47088025837494035</v>
      </c>
      <c r="M109" s="803">
        <f t="shared" si="14"/>
        <v>1.229405373585124E-2</v>
      </c>
      <c r="N109" s="805">
        <f t="shared" si="14"/>
        <v>2.6850652225086133E-2</v>
      </c>
      <c r="O109" s="805">
        <f t="shared" si="14"/>
        <v>1.5437350845173755E-2</v>
      </c>
      <c r="P109" s="805">
        <f t="shared" si="14"/>
        <v>4.195997013354457E-2</v>
      </c>
      <c r="Q109" s="805">
        <f t="shared" si="14"/>
        <v>1.7921855200521496E-2</v>
      </c>
      <c r="R109" s="69"/>
      <c r="S109" s="69"/>
      <c r="T109" s="69"/>
      <c r="U109" s="69"/>
    </row>
    <row r="110" spans="1:22">
      <c r="A110" s="2194" t="s">
        <v>166</v>
      </c>
      <c r="B110" s="992" t="s">
        <v>109</v>
      </c>
      <c r="C110" s="993">
        <v>86.360291556502503</v>
      </c>
      <c r="D110" s="993">
        <v>79.267388849415738</v>
      </c>
      <c r="E110" s="993">
        <v>85.751798453403211</v>
      </c>
      <c r="F110" s="993">
        <v>90.172348123571865</v>
      </c>
      <c r="G110" s="993">
        <v>95.585108038790153</v>
      </c>
      <c r="H110" s="1003">
        <v>39.05854377807109</v>
      </c>
      <c r="I110" s="1003">
        <v>30.955696490365021</v>
      </c>
      <c r="J110" s="993">
        <v>37.871366275579504</v>
      </c>
      <c r="K110" s="993">
        <v>41.290670251817154</v>
      </c>
      <c r="L110" s="993">
        <v>42.552473206476755</v>
      </c>
      <c r="M110" s="993">
        <v>3.3554604499687426</v>
      </c>
      <c r="N110" s="993">
        <v>3.4084460884858299</v>
      </c>
      <c r="O110" s="993">
        <v>3.080734672991964</v>
      </c>
      <c r="P110" s="993">
        <v>3.6951381824554597</v>
      </c>
      <c r="Q110" s="993">
        <v>3.3690890045147293</v>
      </c>
      <c r="R110" s="69"/>
      <c r="S110" s="69"/>
      <c r="T110" s="69"/>
      <c r="U110" s="69"/>
      <c r="V110" s="69"/>
    </row>
    <row r="111" spans="1:22">
      <c r="A111" s="2195"/>
      <c r="B111" s="945" t="s">
        <v>75</v>
      </c>
      <c r="C111" s="591">
        <v>2507.4658153015148</v>
      </c>
      <c r="D111" s="591">
        <v>665.97014265003327</v>
      </c>
      <c r="E111" s="591">
        <v>223.62825579234803</v>
      </c>
      <c r="F111" s="591">
        <v>165.91295897232274</v>
      </c>
      <c r="G111" s="591">
        <v>685.96502385049803</v>
      </c>
      <c r="H111" s="995">
        <v>2507.4658153015157</v>
      </c>
      <c r="I111" s="995">
        <v>665.97014265003327</v>
      </c>
      <c r="J111" s="591">
        <v>223.62825579234809</v>
      </c>
      <c r="K111" s="591">
        <v>165.91295897232274</v>
      </c>
      <c r="L111" s="591">
        <v>685.96502385049791</v>
      </c>
      <c r="M111" s="591">
        <v>2507.4658153015157</v>
      </c>
      <c r="N111" s="591">
        <v>665.97014265003327</v>
      </c>
      <c r="O111" s="591">
        <v>223.62825579234806</v>
      </c>
      <c r="P111" s="591">
        <v>165.91295897232277</v>
      </c>
      <c r="Q111" s="591">
        <v>685.96502385049791</v>
      </c>
      <c r="R111" s="69"/>
      <c r="S111" s="69"/>
      <c r="T111" s="69"/>
      <c r="U111" s="69"/>
    </row>
    <row r="112" spans="1:22">
      <c r="A112" s="2195"/>
      <c r="B112" s="945" t="s">
        <v>92</v>
      </c>
      <c r="C112" s="591">
        <v>1305</v>
      </c>
      <c r="D112" s="591">
        <v>527</v>
      </c>
      <c r="E112" s="591">
        <v>243</v>
      </c>
      <c r="F112" s="591">
        <v>256</v>
      </c>
      <c r="G112" s="591">
        <v>574</v>
      </c>
      <c r="H112" s="995">
        <v>1305</v>
      </c>
      <c r="I112" s="995">
        <v>527</v>
      </c>
      <c r="J112" s="591">
        <v>243</v>
      </c>
      <c r="K112" s="591">
        <v>256</v>
      </c>
      <c r="L112" s="591">
        <v>574</v>
      </c>
      <c r="M112" s="591">
        <v>1305</v>
      </c>
      <c r="N112" s="591">
        <v>527</v>
      </c>
      <c r="O112" s="591">
        <v>243</v>
      </c>
      <c r="P112" s="591">
        <v>256</v>
      </c>
      <c r="Q112" s="591">
        <v>574</v>
      </c>
      <c r="R112" s="69"/>
      <c r="S112" s="69"/>
      <c r="T112" s="69"/>
      <c r="U112" s="69"/>
    </row>
    <row r="113" spans="1:21">
      <c r="A113" s="2195"/>
      <c r="B113" s="945" t="s">
        <v>110</v>
      </c>
      <c r="C113" s="731">
        <v>65</v>
      </c>
      <c r="D113" s="731">
        <v>65</v>
      </c>
      <c r="E113" s="731">
        <v>60</v>
      </c>
      <c r="F113" s="731">
        <v>60</v>
      </c>
      <c r="G113" s="731">
        <v>73</v>
      </c>
      <c r="H113" s="994">
        <v>15.270795111621231</v>
      </c>
      <c r="I113" s="994">
        <v>10.812366000000001</v>
      </c>
      <c r="J113" s="731">
        <v>12.982721906280899</v>
      </c>
      <c r="K113" s="731">
        <v>12.297082092521334</v>
      </c>
      <c r="L113" s="731">
        <v>14.904999999999999</v>
      </c>
      <c r="M113" s="731">
        <v>3</v>
      </c>
      <c r="N113" s="731">
        <v>3</v>
      </c>
      <c r="O113" s="731">
        <v>3</v>
      </c>
      <c r="P113" s="731">
        <v>4</v>
      </c>
      <c r="Q113" s="731">
        <v>3</v>
      </c>
      <c r="R113" s="69"/>
      <c r="S113" s="69"/>
      <c r="T113" s="69"/>
      <c r="U113" s="69"/>
    </row>
    <row r="114" spans="1:21">
      <c r="A114" s="2195"/>
      <c r="B114" s="945" t="s">
        <v>121</v>
      </c>
      <c r="C114" s="731">
        <v>79.128382591425776</v>
      </c>
      <c r="D114" s="731">
        <v>75.183356332303205</v>
      </c>
      <c r="E114" s="731">
        <v>97.703077379226258</v>
      </c>
      <c r="F114" s="731">
        <v>96.835880819637438</v>
      </c>
      <c r="G114" s="731">
        <v>94.72005463442413</v>
      </c>
      <c r="H114" s="994">
        <v>65.045674555372472</v>
      </c>
      <c r="I114" s="994">
        <v>51.394679517052147</v>
      </c>
      <c r="J114" s="731">
        <v>58.836834700489298</v>
      </c>
      <c r="K114" s="731">
        <v>62.192049737948928</v>
      </c>
      <c r="L114" s="731">
        <v>65.829101238953257</v>
      </c>
      <c r="M114" s="731">
        <v>2.1068918123645992</v>
      </c>
      <c r="N114" s="731">
        <v>2.3282414533460631</v>
      </c>
      <c r="O114" s="727">
        <v>2.1860290108573994</v>
      </c>
      <c r="P114" s="727">
        <v>1.9866665123277385</v>
      </c>
      <c r="Q114" s="727">
        <v>2.1823457107819215</v>
      </c>
      <c r="R114" s="69"/>
      <c r="S114" s="69"/>
      <c r="T114" s="69"/>
      <c r="U114" s="69"/>
    </row>
    <row r="115" spans="1:21" ht="13.5" thickBot="1">
      <c r="A115" s="2196"/>
      <c r="B115" s="996" t="s">
        <v>112</v>
      </c>
      <c r="C115" s="1004">
        <v>4.0952058058678089</v>
      </c>
      <c r="D115" s="1004">
        <v>6.1230118698598437</v>
      </c>
      <c r="E115" s="1004">
        <v>11.718008416507816</v>
      </c>
      <c r="F115" s="1004">
        <v>11.315272673774633</v>
      </c>
      <c r="G115" s="1004">
        <f t="shared" ref="G115:Q115" si="15">1.14*1.64*G114/SQRT(G112)</f>
        <v>7.3915359424276232</v>
      </c>
      <c r="H115" s="1005">
        <f t="shared" si="15"/>
        <v>3.3663701362526441</v>
      </c>
      <c r="I115" s="1005">
        <f t="shared" si="15"/>
        <v>4.1856369292646676</v>
      </c>
      <c r="J115" s="1004">
        <f t="shared" si="15"/>
        <v>7.0565896460453201</v>
      </c>
      <c r="K115" s="1004">
        <f t="shared" si="15"/>
        <v>7.2671410118793309</v>
      </c>
      <c r="L115" s="1004">
        <f t="shared" si="15"/>
        <v>5.1370131673107426</v>
      </c>
      <c r="M115" s="1004">
        <f t="shared" si="15"/>
        <v>0.10903995885877983</v>
      </c>
      <c r="N115" s="1004">
        <f t="shared" si="15"/>
        <v>0.18961444061805638</v>
      </c>
      <c r="O115" s="1004">
        <f t="shared" si="15"/>
        <v>0.26218116189453566</v>
      </c>
      <c r="P115" s="1004">
        <f t="shared" si="15"/>
        <v>0.23214198196549621</v>
      </c>
      <c r="Q115" s="1004">
        <f t="shared" si="15"/>
        <v>0.1703006488151336</v>
      </c>
      <c r="R115" s="69"/>
      <c r="S115" s="69"/>
      <c r="T115" s="69"/>
      <c r="U115" s="69"/>
    </row>
    <row r="116" spans="1:21" ht="60" customHeight="1">
      <c r="A116" s="1963" t="s">
        <v>920</v>
      </c>
      <c r="B116" s="1963"/>
      <c r="C116" s="1963"/>
      <c r="D116" s="1963"/>
      <c r="E116" s="1963"/>
      <c r="F116" s="1963"/>
      <c r="G116" s="1963"/>
      <c r="H116" s="1963"/>
      <c r="I116" s="1963"/>
      <c r="J116" s="1963"/>
      <c r="K116" s="1963"/>
      <c r="L116" s="1963"/>
      <c r="M116" s="1963"/>
      <c r="N116" s="1963"/>
      <c r="R116" s="69"/>
      <c r="S116" s="69"/>
      <c r="T116" s="69"/>
      <c r="U116" s="69"/>
    </row>
    <row r="117" spans="1:21" s="20" customFormat="1">
      <c r="A117" s="504" t="s">
        <v>347</v>
      </c>
      <c r="D117" s="492"/>
      <c r="E117" s="492"/>
      <c r="F117" s="492"/>
      <c r="G117" s="492"/>
    </row>
    <row r="118" spans="1:21" s="20" customFormat="1">
      <c r="A118" s="505" t="s">
        <v>348</v>
      </c>
      <c r="D118" s="506"/>
      <c r="E118" s="492"/>
      <c r="F118" s="506"/>
      <c r="G118" s="492"/>
    </row>
    <row r="119" spans="1:21">
      <c r="R119" s="69"/>
      <c r="S119" s="69"/>
      <c r="T119" s="69"/>
      <c r="U119" s="69"/>
    </row>
    <row r="120" spans="1:21">
      <c r="R120" s="69"/>
      <c r="S120" s="69"/>
      <c r="T120" s="69"/>
      <c r="U120" s="69"/>
    </row>
    <row r="121" spans="1:21">
      <c r="R121" s="69"/>
      <c r="S121" s="69"/>
      <c r="T121" s="69"/>
      <c r="U121" s="69"/>
    </row>
    <row r="122" spans="1:21">
      <c r="R122" s="69"/>
      <c r="S122" s="69"/>
      <c r="T122" s="69"/>
      <c r="U122" s="69"/>
    </row>
    <row r="123" spans="1:21">
      <c r="R123" s="69"/>
      <c r="S123" s="69"/>
      <c r="T123" s="69"/>
      <c r="U123" s="69"/>
    </row>
    <row r="124" spans="1:21">
      <c r="R124" s="69"/>
      <c r="S124" s="69"/>
      <c r="T124" s="69"/>
      <c r="U124" s="69"/>
    </row>
    <row r="125" spans="1:21">
      <c r="R125" s="69"/>
      <c r="S125" s="69"/>
      <c r="T125" s="69"/>
      <c r="U125" s="69"/>
    </row>
    <row r="126" spans="1:21">
      <c r="R126" s="69"/>
      <c r="S126" s="69"/>
      <c r="T126" s="69"/>
      <c r="U126" s="69"/>
    </row>
    <row r="127" spans="1:21">
      <c r="R127" s="69"/>
      <c r="S127" s="69"/>
      <c r="T127" s="69"/>
      <c r="U127" s="69"/>
    </row>
    <row r="128" spans="1:21">
      <c r="R128" s="69"/>
      <c r="S128" s="69"/>
      <c r="T128" s="69"/>
      <c r="U128" s="69"/>
    </row>
    <row r="129" spans="18:21">
      <c r="R129" s="69"/>
      <c r="S129" s="69"/>
      <c r="T129" s="69"/>
      <c r="U129" s="69"/>
    </row>
    <row r="130" spans="18:21">
      <c r="R130" s="69"/>
      <c r="S130" s="69"/>
      <c r="T130" s="69"/>
      <c r="U130" s="69"/>
    </row>
    <row r="131" spans="18:21">
      <c r="R131" s="69"/>
      <c r="S131" s="69"/>
      <c r="T131" s="69"/>
      <c r="U131" s="69"/>
    </row>
    <row r="132" spans="18:21">
      <c r="R132" s="69"/>
      <c r="S132" s="69"/>
      <c r="T132" s="69"/>
      <c r="U132" s="69"/>
    </row>
    <row r="133" spans="18:21">
      <c r="R133" s="69"/>
      <c r="S133" s="69"/>
      <c r="T133" s="69"/>
      <c r="U133" s="69"/>
    </row>
    <row r="134" spans="18:21">
      <c r="R134" s="69"/>
      <c r="S134" s="69"/>
      <c r="T134" s="69"/>
      <c r="U134" s="69"/>
    </row>
    <row r="135" spans="18:21">
      <c r="R135" s="69"/>
      <c r="S135" s="69"/>
      <c r="T135" s="69"/>
      <c r="U135" s="69"/>
    </row>
    <row r="136" spans="18:21">
      <c r="R136" s="69"/>
      <c r="S136" s="69"/>
      <c r="T136" s="69"/>
      <c r="U136" s="69"/>
    </row>
    <row r="137" spans="18:21">
      <c r="R137" s="69"/>
      <c r="S137" s="69"/>
      <c r="T137" s="69"/>
      <c r="U137" s="69"/>
    </row>
    <row r="138" spans="18:21">
      <c r="R138" s="69"/>
      <c r="S138" s="69"/>
      <c r="T138" s="69"/>
      <c r="U138" s="69"/>
    </row>
    <row r="139" spans="18:21">
      <c r="R139" s="69"/>
      <c r="S139" s="69"/>
      <c r="T139" s="69"/>
      <c r="U139" s="69"/>
    </row>
    <row r="140" spans="18:21">
      <c r="R140" s="69"/>
      <c r="S140" s="69"/>
      <c r="T140" s="69"/>
      <c r="U140" s="69"/>
    </row>
    <row r="141" spans="18:21">
      <c r="R141" s="69"/>
      <c r="S141" s="69"/>
      <c r="T141" s="69"/>
      <c r="U141" s="69"/>
    </row>
    <row r="142" spans="18:21">
      <c r="R142" s="69"/>
      <c r="S142" s="69"/>
      <c r="T142" s="69"/>
      <c r="U142" s="69"/>
    </row>
    <row r="143" spans="18:21">
      <c r="R143" s="69"/>
      <c r="S143" s="69"/>
      <c r="T143" s="69"/>
      <c r="U143" s="69"/>
    </row>
    <row r="144" spans="18:21">
      <c r="R144" s="69"/>
      <c r="S144" s="69"/>
      <c r="T144" s="69"/>
      <c r="U144" s="69"/>
    </row>
    <row r="145" spans="18:21">
      <c r="R145" s="69"/>
      <c r="S145" s="69"/>
      <c r="T145" s="69"/>
      <c r="U145" s="69"/>
    </row>
    <row r="146" spans="18:21">
      <c r="R146" s="69"/>
      <c r="S146" s="69"/>
      <c r="T146" s="69"/>
      <c r="U146" s="69"/>
    </row>
    <row r="147" spans="18:21">
      <c r="R147" s="69"/>
      <c r="S147" s="69"/>
      <c r="T147" s="69"/>
      <c r="U147" s="69"/>
    </row>
    <row r="148" spans="18:21">
      <c r="R148" s="69"/>
      <c r="S148" s="69"/>
      <c r="T148" s="69"/>
      <c r="U148" s="69"/>
    </row>
    <row r="149" spans="18:21">
      <c r="R149" s="69"/>
      <c r="S149" s="69"/>
      <c r="T149" s="69"/>
      <c r="U149" s="69"/>
    </row>
    <row r="150" spans="18:21">
      <c r="R150" s="69"/>
      <c r="S150" s="69"/>
      <c r="T150" s="69"/>
      <c r="U150" s="69"/>
    </row>
    <row r="151" spans="18:21">
      <c r="R151" s="69"/>
      <c r="S151" s="69"/>
      <c r="T151" s="69"/>
      <c r="U151" s="69"/>
    </row>
    <row r="152" spans="18:21">
      <c r="R152" s="69"/>
      <c r="S152" s="69"/>
      <c r="T152" s="69"/>
      <c r="U152" s="69"/>
    </row>
    <row r="153" spans="18:21">
      <c r="R153" s="69"/>
      <c r="S153" s="69"/>
      <c r="T153" s="69"/>
      <c r="U153" s="69"/>
    </row>
    <row r="154" spans="18:21">
      <c r="R154" s="69"/>
      <c r="S154" s="69"/>
      <c r="T154" s="69"/>
      <c r="U154" s="69"/>
    </row>
    <row r="155" spans="18:21">
      <c r="R155" s="69"/>
      <c r="S155" s="69"/>
      <c r="T155" s="69"/>
      <c r="U155" s="69"/>
    </row>
    <row r="156" spans="18:21">
      <c r="R156" s="69"/>
      <c r="S156" s="69"/>
      <c r="T156" s="69"/>
      <c r="U156" s="69"/>
    </row>
    <row r="157" spans="18:21">
      <c r="R157" s="69"/>
      <c r="S157" s="69"/>
      <c r="T157" s="69"/>
      <c r="U157" s="69"/>
    </row>
    <row r="158" spans="18:21">
      <c r="R158" s="69"/>
      <c r="S158" s="69"/>
      <c r="T158" s="69"/>
      <c r="U158" s="69"/>
    </row>
    <row r="159" spans="18:21">
      <c r="R159" s="69"/>
      <c r="S159" s="69"/>
      <c r="T159" s="69"/>
      <c r="U159" s="69"/>
    </row>
    <row r="160" spans="18:21">
      <c r="R160" s="69"/>
      <c r="S160" s="69"/>
      <c r="T160" s="69"/>
      <c r="U160" s="69"/>
    </row>
    <row r="161" spans="18:21">
      <c r="R161" s="69"/>
      <c r="S161" s="69"/>
      <c r="T161" s="69"/>
      <c r="U161" s="69"/>
    </row>
    <row r="162" spans="18:21">
      <c r="R162" s="69"/>
      <c r="S162" s="69"/>
      <c r="T162" s="69"/>
      <c r="U162" s="69"/>
    </row>
    <row r="163" spans="18:21">
      <c r="R163" s="69"/>
      <c r="S163" s="69"/>
      <c r="T163" s="69"/>
      <c r="U163" s="69"/>
    </row>
    <row r="164" spans="18:21">
      <c r="R164" s="69"/>
      <c r="S164" s="69"/>
      <c r="T164" s="69"/>
      <c r="U164" s="69"/>
    </row>
    <row r="165" spans="18:21">
      <c r="R165" s="69"/>
      <c r="S165" s="69"/>
      <c r="T165" s="69"/>
      <c r="U165" s="69"/>
    </row>
    <row r="166" spans="18:21">
      <c r="R166" s="69"/>
      <c r="S166" s="69"/>
      <c r="T166" s="69"/>
      <c r="U166" s="69"/>
    </row>
    <row r="167" spans="18:21">
      <c r="R167" s="69"/>
      <c r="S167" s="69"/>
      <c r="T167" s="69"/>
      <c r="U167" s="69"/>
    </row>
    <row r="168" spans="18:21">
      <c r="R168" s="69"/>
      <c r="S168" s="69"/>
      <c r="T168" s="69"/>
      <c r="U168" s="69"/>
    </row>
    <row r="169" spans="18:21">
      <c r="R169" s="69"/>
      <c r="S169" s="69"/>
      <c r="T169" s="69"/>
      <c r="U169" s="69"/>
    </row>
    <row r="170" spans="18:21">
      <c r="R170" s="69"/>
      <c r="S170" s="69"/>
      <c r="T170" s="69"/>
      <c r="U170" s="69"/>
    </row>
    <row r="171" spans="18:21">
      <c r="R171" s="69"/>
      <c r="S171" s="69"/>
      <c r="T171" s="69"/>
      <c r="U171" s="69"/>
    </row>
    <row r="172" spans="18:21">
      <c r="R172" s="69"/>
      <c r="S172" s="69"/>
      <c r="T172" s="69"/>
      <c r="U172" s="69"/>
    </row>
    <row r="173" spans="18:21">
      <c r="R173" s="69"/>
      <c r="S173" s="69"/>
      <c r="T173" s="69"/>
      <c r="U173" s="69"/>
    </row>
    <row r="174" spans="18:21">
      <c r="R174" s="69"/>
      <c r="S174" s="69"/>
      <c r="T174" s="69"/>
      <c r="U174" s="69"/>
    </row>
    <row r="175" spans="18:21">
      <c r="R175" s="69"/>
      <c r="S175" s="69"/>
      <c r="T175" s="69"/>
      <c r="U175" s="69"/>
    </row>
    <row r="176" spans="18:21">
      <c r="R176" s="69"/>
      <c r="S176" s="69"/>
      <c r="T176" s="69"/>
      <c r="U176" s="69"/>
    </row>
    <row r="177" spans="18:21">
      <c r="R177" s="69"/>
      <c r="S177" s="69"/>
      <c r="T177" s="69"/>
      <c r="U177" s="69"/>
    </row>
    <row r="178" spans="18:21">
      <c r="R178" s="69"/>
      <c r="S178" s="69"/>
      <c r="T178" s="69"/>
      <c r="U178" s="69"/>
    </row>
    <row r="179" spans="18:21">
      <c r="R179" s="69"/>
      <c r="S179" s="69"/>
      <c r="T179" s="69"/>
      <c r="U179" s="69"/>
    </row>
    <row r="180" spans="18:21">
      <c r="R180" s="69"/>
      <c r="S180" s="69"/>
      <c r="T180" s="69"/>
      <c r="U180" s="69"/>
    </row>
    <row r="181" spans="18:21">
      <c r="R181" s="69"/>
      <c r="S181" s="69"/>
      <c r="T181" s="69"/>
      <c r="U181" s="69"/>
    </row>
    <row r="182" spans="18:21">
      <c r="R182" s="69"/>
      <c r="S182" s="69"/>
      <c r="T182" s="69"/>
      <c r="U182" s="69"/>
    </row>
    <row r="183" spans="18:21">
      <c r="R183" s="69"/>
      <c r="S183" s="69"/>
      <c r="T183" s="69"/>
      <c r="U183" s="69"/>
    </row>
    <row r="184" spans="18:21">
      <c r="R184" s="69"/>
      <c r="S184" s="69"/>
      <c r="T184" s="69"/>
      <c r="U184" s="69"/>
    </row>
    <row r="185" spans="18:21">
      <c r="R185" s="69"/>
      <c r="S185" s="69"/>
      <c r="T185" s="69"/>
      <c r="U185" s="69"/>
    </row>
    <row r="186" spans="18:21">
      <c r="R186" s="69"/>
      <c r="S186" s="69"/>
      <c r="T186" s="69"/>
      <c r="U186" s="69"/>
    </row>
    <row r="187" spans="18:21">
      <c r="R187" s="69"/>
      <c r="S187" s="69"/>
      <c r="T187" s="69"/>
      <c r="U187" s="69"/>
    </row>
    <row r="188" spans="18:21">
      <c r="R188" s="69"/>
      <c r="S188" s="69"/>
      <c r="T188" s="69"/>
      <c r="U188" s="69"/>
    </row>
    <row r="189" spans="18:21">
      <c r="R189" s="69"/>
      <c r="S189" s="69"/>
      <c r="T189" s="69"/>
      <c r="U189" s="69"/>
    </row>
    <row r="190" spans="18:21">
      <c r="R190" s="69"/>
      <c r="S190" s="69"/>
      <c r="T190" s="69"/>
      <c r="U190" s="69"/>
    </row>
    <row r="191" spans="18:21">
      <c r="R191" s="69"/>
      <c r="S191" s="69"/>
      <c r="T191" s="69"/>
      <c r="U191" s="69"/>
    </row>
    <row r="192" spans="18:21">
      <c r="R192" s="69"/>
      <c r="S192" s="69"/>
      <c r="T192" s="69"/>
      <c r="U192" s="69"/>
    </row>
    <row r="193" spans="18:21">
      <c r="R193" s="69"/>
      <c r="S193" s="69"/>
      <c r="T193" s="69"/>
      <c r="U193" s="69"/>
    </row>
    <row r="194" spans="18:21">
      <c r="R194" s="69"/>
      <c r="S194" s="69"/>
      <c r="T194" s="69"/>
      <c r="U194" s="69"/>
    </row>
    <row r="195" spans="18:21">
      <c r="R195" s="69"/>
      <c r="S195" s="69"/>
      <c r="T195" s="69"/>
      <c r="U195" s="69"/>
    </row>
    <row r="196" spans="18:21">
      <c r="R196" s="69"/>
      <c r="S196" s="69"/>
      <c r="T196" s="69"/>
      <c r="U196" s="69"/>
    </row>
    <row r="197" spans="18:21">
      <c r="R197" s="69"/>
      <c r="S197" s="69"/>
      <c r="T197" s="69"/>
      <c r="U197" s="69"/>
    </row>
    <row r="198" spans="18:21">
      <c r="R198" s="69"/>
      <c r="S198" s="69"/>
      <c r="T198" s="69"/>
      <c r="U198" s="69"/>
    </row>
    <row r="199" spans="18:21">
      <c r="R199" s="69"/>
      <c r="S199" s="69"/>
      <c r="T199" s="69"/>
      <c r="U199" s="69"/>
    </row>
    <row r="200" spans="18:21">
      <c r="R200" s="69"/>
      <c r="S200" s="69"/>
      <c r="T200" s="69"/>
      <c r="U200" s="69"/>
    </row>
    <row r="201" spans="18:21">
      <c r="R201" s="69"/>
      <c r="S201" s="69"/>
      <c r="T201" s="69"/>
      <c r="U201" s="69"/>
    </row>
    <row r="202" spans="18:21">
      <c r="R202" s="69"/>
      <c r="S202" s="69"/>
      <c r="T202" s="69"/>
      <c r="U202" s="69"/>
    </row>
    <row r="203" spans="18:21">
      <c r="R203" s="69"/>
      <c r="S203" s="69"/>
      <c r="T203" s="69"/>
      <c r="U203" s="69"/>
    </row>
    <row r="204" spans="18:21">
      <c r="R204" s="69"/>
      <c r="S204" s="69"/>
      <c r="T204" s="69"/>
      <c r="U204" s="69"/>
    </row>
    <row r="205" spans="18:21">
      <c r="R205" s="69"/>
      <c r="S205" s="69"/>
      <c r="T205" s="69"/>
      <c r="U205" s="69"/>
    </row>
    <row r="206" spans="18:21">
      <c r="R206" s="69"/>
      <c r="S206" s="69"/>
      <c r="T206" s="69"/>
      <c r="U206" s="69"/>
    </row>
    <row r="207" spans="18:21">
      <c r="R207" s="69"/>
      <c r="S207" s="69"/>
      <c r="T207" s="69"/>
      <c r="U207" s="69"/>
    </row>
    <row r="208" spans="18:21">
      <c r="R208" s="69"/>
      <c r="S208" s="69"/>
      <c r="T208" s="69"/>
      <c r="U208" s="69"/>
    </row>
    <row r="209" spans="18:21">
      <c r="R209" s="69"/>
      <c r="S209" s="69"/>
      <c r="T209" s="69"/>
      <c r="U209" s="69"/>
    </row>
    <row r="210" spans="18:21">
      <c r="R210" s="69"/>
      <c r="S210" s="69"/>
      <c r="T210" s="69"/>
      <c r="U210" s="69"/>
    </row>
    <row r="211" spans="18:21">
      <c r="R211" s="69"/>
      <c r="S211" s="69"/>
      <c r="T211" s="69"/>
      <c r="U211" s="69"/>
    </row>
    <row r="212" spans="18:21">
      <c r="R212" s="69"/>
      <c r="S212" s="69"/>
      <c r="T212" s="69"/>
      <c r="U212" s="69"/>
    </row>
    <row r="213" spans="18:21">
      <c r="R213" s="69"/>
      <c r="S213" s="69"/>
      <c r="T213" s="69"/>
      <c r="U213" s="69"/>
    </row>
    <row r="214" spans="18:21">
      <c r="R214" s="69"/>
      <c r="S214" s="69"/>
      <c r="T214" s="69"/>
      <c r="U214" s="69"/>
    </row>
    <row r="215" spans="18:21">
      <c r="R215" s="69"/>
      <c r="S215" s="69"/>
      <c r="T215" s="69"/>
      <c r="U215" s="69"/>
    </row>
    <row r="216" spans="18:21">
      <c r="R216" s="69"/>
      <c r="S216" s="69"/>
      <c r="T216" s="69"/>
      <c r="U216" s="69"/>
    </row>
    <row r="217" spans="18:21">
      <c r="R217" s="69"/>
      <c r="S217" s="69"/>
      <c r="T217" s="69"/>
      <c r="U217" s="69"/>
    </row>
    <row r="218" spans="18:21">
      <c r="R218" s="69"/>
      <c r="S218" s="69"/>
      <c r="T218" s="69"/>
      <c r="U218" s="69"/>
    </row>
    <row r="219" spans="18:21">
      <c r="R219" s="69"/>
      <c r="S219" s="69"/>
      <c r="T219" s="69"/>
      <c r="U219" s="69"/>
    </row>
    <row r="220" spans="18:21">
      <c r="R220" s="69"/>
      <c r="S220" s="69"/>
      <c r="T220" s="69"/>
      <c r="U220" s="69"/>
    </row>
    <row r="221" spans="18:21">
      <c r="R221" s="69"/>
      <c r="S221" s="69"/>
      <c r="T221" s="69"/>
      <c r="U221" s="69"/>
    </row>
    <row r="222" spans="18:21">
      <c r="R222" s="69"/>
      <c r="S222" s="69"/>
      <c r="T222" s="69"/>
      <c r="U222" s="69"/>
    </row>
    <row r="223" spans="18:21">
      <c r="R223" s="69"/>
      <c r="S223" s="69"/>
      <c r="T223" s="69"/>
      <c r="U223" s="69"/>
    </row>
    <row r="224" spans="18:21">
      <c r="R224" s="69"/>
      <c r="S224" s="69"/>
      <c r="T224" s="69"/>
      <c r="U224" s="69"/>
    </row>
    <row r="225" spans="18:21">
      <c r="R225" s="69"/>
      <c r="S225" s="69"/>
      <c r="T225" s="69"/>
      <c r="U225" s="69"/>
    </row>
    <row r="226" spans="18:21">
      <c r="R226" s="69"/>
      <c r="S226" s="69"/>
      <c r="T226" s="69"/>
      <c r="U226" s="69"/>
    </row>
    <row r="227" spans="18:21">
      <c r="R227" s="69"/>
      <c r="S227" s="69"/>
      <c r="T227" s="69"/>
      <c r="U227" s="69"/>
    </row>
    <row r="228" spans="18:21">
      <c r="R228" s="69"/>
      <c r="S228" s="69"/>
      <c r="T228" s="69"/>
      <c r="U228" s="69"/>
    </row>
    <row r="229" spans="18:21">
      <c r="R229" s="69"/>
      <c r="S229" s="69"/>
      <c r="T229" s="69"/>
      <c r="U229" s="69"/>
    </row>
    <row r="230" spans="18:21">
      <c r="R230" s="69"/>
      <c r="S230" s="69"/>
      <c r="T230" s="69"/>
      <c r="U230" s="69"/>
    </row>
    <row r="231" spans="18:21">
      <c r="R231" s="69"/>
      <c r="S231" s="69"/>
      <c r="T231" s="69"/>
      <c r="U231" s="69"/>
    </row>
  </sheetData>
  <mergeCells count="28">
    <mergeCell ref="A45:A50"/>
    <mergeCell ref="A6:N6"/>
    <mergeCell ref="A7:B8"/>
    <mergeCell ref="C7:F7"/>
    <mergeCell ref="G7:J7"/>
    <mergeCell ref="K7:N7"/>
    <mergeCell ref="A9:A14"/>
    <mergeCell ref="A15:A20"/>
    <mergeCell ref="A21:A26"/>
    <mergeCell ref="A27:A32"/>
    <mergeCell ref="A33:A38"/>
    <mergeCell ref="A39:A44"/>
    <mergeCell ref="A51:A56"/>
    <mergeCell ref="A57:N57"/>
    <mergeCell ref="A65:B67"/>
    <mergeCell ref="C65:Q65"/>
    <mergeCell ref="C66:G66"/>
    <mergeCell ref="H66:L66"/>
    <mergeCell ref="M66:Q66"/>
    <mergeCell ref="A104:A109"/>
    <mergeCell ref="A110:A115"/>
    <mergeCell ref="A116:N116"/>
    <mergeCell ref="A68:A73"/>
    <mergeCell ref="A74:A79"/>
    <mergeCell ref="A80:A85"/>
    <mergeCell ref="A86:A91"/>
    <mergeCell ref="A92:A97"/>
    <mergeCell ref="A98:A103"/>
  </mergeCells>
  <conditionalFormatting sqref="K15:N15 L33:N33 K37">
    <cfRule type="cellIs" dxfId="92" priority="56" operator="lessThan">
      <formula>0</formula>
    </cfRule>
  </conditionalFormatting>
  <conditionalFormatting sqref="K21:N21">
    <cfRule type="cellIs" dxfId="91" priority="55" operator="lessThan">
      <formula>0</formula>
    </cfRule>
  </conditionalFormatting>
  <conditionalFormatting sqref="K27:N27">
    <cfRule type="cellIs" dxfId="90" priority="54" operator="lessThan">
      <formula>0</formula>
    </cfRule>
  </conditionalFormatting>
  <conditionalFormatting sqref="K39:N39">
    <cfRule type="cellIs" dxfId="89" priority="53" operator="lessThan">
      <formula>0</formula>
    </cfRule>
  </conditionalFormatting>
  <conditionalFormatting sqref="K45:N45">
    <cfRule type="cellIs" dxfId="88" priority="52" operator="lessThan">
      <formula>0</formula>
    </cfRule>
  </conditionalFormatting>
  <conditionalFormatting sqref="K51:N51">
    <cfRule type="cellIs" dxfId="87" priority="51" operator="lessThan">
      <formula>0</formula>
    </cfRule>
  </conditionalFormatting>
  <conditionalFormatting sqref="K33">
    <cfRule type="cellIs" dxfId="86" priority="50" operator="lessThan">
      <formula>0</formula>
    </cfRule>
  </conditionalFormatting>
  <conditionalFormatting sqref="O9:R9">
    <cfRule type="cellIs" dxfId="85" priority="49" operator="lessThan">
      <formula>0</formula>
    </cfRule>
  </conditionalFormatting>
  <conditionalFormatting sqref="O51:R51">
    <cfRule type="cellIs" dxfId="84" priority="34" operator="lessThan">
      <formula>0</formula>
    </cfRule>
  </conditionalFormatting>
  <conditionalFormatting sqref="O51:R51">
    <cfRule type="cellIs" dxfId="83" priority="35" operator="lessThan">
      <formula>0</formula>
    </cfRule>
  </conditionalFormatting>
  <conditionalFormatting sqref="O45">
    <cfRule type="cellIs" dxfId="82" priority="36" operator="lessThan">
      <formula>0</formula>
    </cfRule>
  </conditionalFormatting>
  <conditionalFormatting sqref="O45">
    <cfRule type="cellIs" dxfId="81" priority="37" operator="lessThan">
      <formula>0</formula>
    </cfRule>
  </conditionalFormatting>
  <conditionalFormatting sqref="O39">
    <cfRule type="cellIs" dxfId="80" priority="38" operator="lessThan">
      <formula>0</formula>
    </cfRule>
  </conditionalFormatting>
  <conditionalFormatting sqref="O39">
    <cfRule type="cellIs" dxfId="79" priority="39" operator="lessThan">
      <formula>0</formula>
    </cfRule>
  </conditionalFormatting>
  <conditionalFormatting sqref="O33">
    <cfRule type="cellIs" dxfId="78" priority="40" operator="lessThan">
      <formula>0</formula>
    </cfRule>
  </conditionalFormatting>
  <conditionalFormatting sqref="O9:R9">
    <cfRule type="cellIs" dxfId="77" priority="48" operator="lessThan">
      <formula>0</formula>
    </cfRule>
  </conditionalFormatting>
  <conditionalFormatting sqref="O15:R15">
    <cfRule type="cellIs" dxfId="76" priority="47" operator="lessThan">
      <formula>0</formula>
    </cfRule>
  </conditionalFormatting>
  <conditionalFormatting sqref="O15:R15">
    <cfRule type="cellIs" dxfId="75" priority="46" operator="lessThan">
      <formula>0</formula>
    </cfRule>
  </conditionalFormatting>
  <conditionalFormatting sqref="O21">
    <cfRule type="cellIs" dxfId="74" priority="45" operator="lessThan">
      <formula>0</formula>
    </cfRule>
  </conditionalFormatting>
  <conditionalFormatting sqref="O21">
    <cfRule type="cellIs" dxfId="73" priority="44" operator="lessThan">
      <formula>0</formula>
    </cfRule>
  </conditionalFormatting>
  <conditionalFormatting sqref="O27">
    <cfRule type="cellIs" dxfId="72" priority="43" operator="lessThan">
      <formula>0</formula>
    </cfRule>
  </conditionalFormatting>
  <conditionalFormatting sqref="O27">
    <cfRule type="cellIs" dxfId="71" priority="42" operator="lessThan">
      <formula>0</formula>
    </cfRule>
  </conditionalFormatting>
  <conditionalFormatting sqref="O33">
    <cfRule type="cellIs" dxfId="70" priority="41" operator="lessThan">
      <formula>0</formula>
    </cfRule>
  </conditionalFormatting>
  <conditionalFormatting sqref="N96">
    <cfRule type="cellIs" dxfId="69" priority="33" operator="lessThan">
      <formula>0</formula>
    </cfRule>
  </conditionalFormatting>
  <conditionalFormatting sqref="H68:L68">
    <cfRule type="cellIs" dxfId="68" priority="32" operator="lessThan">
      <formula>0</formula>
    </cfRule>
  </conditionalFormatting>
  <conditionalFormatting sqref="H74:L74">
    <cfRule type="cellIs" dxfId="67" priority="31" operator="lessThan">
      <formula>0</formula>
    </cfRule>
  </conditionalFormatting>
  <conditionalFormatting sqref="H80:L80">
    <cfRule type="cellIs" dxfId="66" priority="30" operator="lessThan">
      <formula>0</formula>
    </cfRule>
  </conditionalFormatting>
  <conditionalFormatting sqref="H86:L86">
    <cfRule type="cellIs" dxfId="65" priority="29" operator="lessThan">
      <formula>0</formula>
    </cfRule>
  </conditionalFormatting>
  <conditionalFormatting sqref="H92:L92">
    <cfRule type="cellIs" dxfId="64" priority="28" operator="lessThan">
      <formula>0</formula>
    </cfRule>
  </conditionalFormatting>
  <conditionalFormatting sqref="H98:L98">
    <cfRule type="cellIs" dxfId="63" priority="27" operator="lessThan">
      <formula>0</formula>
    </cfRule>
  </conditionalFormatting>
  <conditionalFormatting sqref="H104:L104">
    <cfRule type="cellIs" dxfId="62" priority="26" operator="lessThan">
      <formula>0</formula>
    </cfRule>
  </conditionalFormatting>
  <conditionalFormatting sqref="H110:L110">
    <cfRule type="cellIs" dxfId="61" priority="25" operator="lessThan">
      <formula>0</formula>
    </cfRule>
  </conditionalFormatting>
  <conditionalFormatting sqref="M68:Q68">
    <cfRule type="cellIs" dxfId="60" priority="23" operator="lessThan">
      <formula>0</formula>
    </cfRule>
    <cfRule type="cellIs" dxfId="59" priority="24" operator="lessThan">
      <formula>0</formula>
    </cfRule>
  </conditionalFormatting>
  <conditionalFormatting sqref="M74:Q74">
    <cfRule type="cellIs" dxfId="58" priority="21" operator="lessThan">
      <formula>0</formula>
    </cfRule>
    <cfRule type="cellIs" dxfId="57" priority="22" operator="lessThan">
      <formula>0</formula>
    </cfRule>
  </conditionalFormatting>
  <conditionalFormatting sqref="M80:Q80">
    <cfRule type="cellIs" dxfId="56" priority="19" operator="lessThan">
      <formula>0</formula>
    </cfRule>
    <cfRule type="cellIs" dxfId="55" priority="20" operator="lessThan">
      <formula>0</formula>
    </cfRule>
  </conditionalFormatting>
  <conditionalFormatting sqref="M86:Q86">
    <cfRule type="cellIs" dxfId="54" priority="17" operator="lessThan">
      <formula>0</formula>
    </cfRule>
    <cfRule type="cellIs" dxfId="53" priority="18" operator="lessThan">
      <formula>0</formula>
    </cfRule>
  </conditionalFormatting>
  <conditionalFormatting sqref="M92:Q92">
    <cfRule type="cellIs" dxfId="52" priority="15" operator="lessThan">
      <formula>0</formula>
    </cfRule>
    <cfRule type="cellIs" dxfId="51" priority="16" operator="lessThan">
      <formula>0</formula>
    </cfRule>
  </conditionalFormatting>
  <conditionalFormatting sqref="M98:Q98">
    <cfRule type="cellIs" dxfId="50" priority="13" operator="lessThan">
      <formula>0</formula>
    </cfRule>
    <cfRule type="cellIs" dxfId="49" priority="14" operator="lessThan">
      <formula>0</formula>
    </cfRule>
  </conditionalFormatting>
  <conditionalFormatting sqref="M104:Q104">
    <cfRule type="cellIs" dxfId="48" priority="11" operator="lessThan">
      <formula>0</formula>
    </cfRule>
    <cfRule type="cellIs" dxfId="47" priority="12" operator="lessThan">
      <formula>0</formula>
    </cfRule>
  </conditionalFormatting>
  <conditionalFormatting sqref="M110:Q110">
    <cfRule type="cellIs" dxfId="46" priority="9" operator="lessThan">
      <formula>0</formula>
    </cfRule>
    <cfRule type="cellIs" dxfId="45" priority="10" operator="lessThan">
      <formula>0</formula>
    </cfRule>
  </conditionalFormatting>
  <conditionalFormatting sqref="R68:V68">
    <cfRule type="cellIs" dxfId="44" priority="8" operator="lessThan">
      <formula>0</formula>
    </cfRule>
  </conditionalFormatting>
  <conditionalFormatting sqref="R74:V74">
    <cfRule type="cellIs" dxfId="43" priority="7" operator="lessThan">
      <formula>0</formula>
    </cfRule>
  </conditionalFormatting>
  <conditionalFormatting sqref="R80:V80">
    <cfRule type="cellIs" dxfId="42" priority="6" operator="lessThan">
      <formula>0</formula>
    </cfRule>
  </conditionalFormatting>
  <conditionalFormatting sqref="R86:V86">
    <cfRule type="cellIs" dxfId="41" priority="5" operator="lessThan">
      <formula>0</formula>
    </cfRule>
  </conditionalFormatting>
  <conditionalFormatting sqref="R92:V92">
    <cfRule type="cellIs" dxfId="40" priority="4" operator="lessThan">
      <formula>0</formula>
    </cfRule>
  </conditionalFormatting>
  <conditionalFormatting sqref="R98:V98">
    <cfRule type="cellIs" dxfId="39" priority="3" operator="lessThan">
      <formula>0</formula>
    </cfRule>
  </conditionalFormatting>
  <conditionalFormatting sqref="R104:V104">
    <cfRule type="cellIs" dxfId="38" priority="2" operator="lessThan">
      <formula>0</formula>
    </cfRule>
  </conditionalFormatting>
  <conditionalFormatting sqref="R110:V110">
    <cfRule type="cellIs" dxfId="37" priority="1" operator="lessThan">
      <formula>0</formula>
    </cfRule>
  </conditionalFormatting>
  <hyperlinks>
    <hyperlink ref="A3" location="Übersicht!A1" display="&lt;&lt; Zurück zur Übersicht"/>
  </hyperlinks>
  <pageMargins left="0.7" right="0.7" top="0.78740157499999996" bottom="0.78740157499999996"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zoomScaleNormal="100" workbookViewId="0">
      <selection activeCell="A3" sqref="A3"/>
    </sheetView>
  </sheetViews>
  <sheetFormatPr baseColWidth="10" defaultRowHeight="12.75"/>
  <cols>
    <col min="2" max="2" width="17.85546875" bestFit="1" customWidth="1"/>
    <col min="3" max="14" width="18.28515625" customWidth="1"/>
  </cols>
  <sheetData>
    <row r="1" spans="1:14" ht="25.5">
      <c r="A1" s="8" t="s">
        <v>921</v>
      </c>
      <c r="D1" s="8" t="s">
        <v>1220</v>
      </c>
      <c r="E1" s="8" t="s">
        <v>1221</v>
      </c>
      <c r="F1" s="8" t="s">
        <v>1222</v>
      </c>
    </row>
    <row r="2" spans="1:14">
      <c r="A2" s="9"/>
    </row>
    <row r="3" spans="1:14" ht="15.75">
      <c r="A3" s="26" t="s">
        <v>69</v>
      </c>
    </row>
    <row r="6" spans="1:14" ht="13.5" thickBot="1">
      <c r="A6" s="1848" t="s">
        <v>922</v>
      </c>
      <c r="B6" s="1848"/>
      <c r="C6" s="1848"/>
      <c r="D6" s="1848"/>
      <c r="E6" s="1848"/>
      <c r="F6" s="1848"/>
      <c r="G6" s="1848"/>
      <c r="H6" s="1848"/>
      <c r="I6" s="1848"/>
      <c r="J6" s="1848"/>
      <c r="K6" s="1848"/>
      <c r="L6" s="1848"/>
      <c r="M6" s="1848"/>
      <c r="N6" s="1848"/>
    </row>
    <row r="7" spans="1:14">
      <c r="A7" s="1774"/>
      <c r="B7" s="1774"/>
      <c r="C7" s="2193" t="s">
        <v>510</v>
      </c>
      <c r="D7" s="2193"/>
      <c r="E7" s="2193"/>
      <c r="F7" s="2193"/>
      <c r="G7" s="2193" t="s">
        <v>748</v>
      </c>
      <c r="H7" s="2193"/>
      <c r="I7" s="2193"/>
      <c r="J7" s="2193"/>
      <c r="K7" s="2193" t="s">
        <v>508</v>
      </c>
      <c r="L7" s="2193"/>
      <c r="M7" s="2193"/>
      <c r="N7" s="2193"/>
    </row>
    <row r="8" spans="1:14" s="807" customFormat="1" ht="41.25" customHeight="1" thickBot="1">
      <c r="A8" s="1960"/>
      <c r="B8" s="1960"/>
      <c r="C8" s="1411" t="s">
        <v>395</v>
      </c>
      <c r="D8" s="1411" t="s">
        <v>397</v>
      </c>
      <c r="E8" s="1411" t="s">
        <v>400</v>
      </c>
      <c r="F8" s="1411" t="s">
        <v>152</v>
      </c>
      <c r="G8" s="1411" t="s">
        <v>395</v>
      </c>
      <c r="H8" s="1411" t="s">
        <v>397</v>
      </c>
      <c r="I8" s="1411" t="s">
        <v>400</v>
      </c>
      <c r="J8" s="1411" t="s">
        <v>152</v>
      </c>
      <c r="K8" s="1411" t="s">
        <v>395</v>
      </c>
      <c r="L8" s="1411" t="s">
        <v>397</v>
      </c>
      <c r="M8" s="1411" t="s">
        <v>400</v>
      </c>
      <c r="N8" s="1411" t="s">
        <v>152</v>
      </c>
    </row>
    <row r="9" spans="1:14">
      <c r="A9" s="2197" t="s">
        <v>810</v>
      </c>
      <c r="B9" s="761" t="s">
        <v>109</v>
      </c>
      <c r="C9" s="731">
        <v>16.009442076282575</v>
      </c>
      <c r="D9" s="731">
        <v>14.21827308710545</v>
      </c>
      <c r="E9" s="731">
        <v>14.92487381468878</v>
      </c>
      <c r="F9" s="731">
        <v>14.689114099584089</v>
      </c>
      <c r="G9" s="731">
        <v>8.7471126837074795</v>
      </c>
      <c r="H9" s="731">
        <v>8.1607633320012436</v>
      </c>
      <c r="I9" s="731">
        <v>9.4175685432913738</v>
      </c>
      <c r="J9" s="731">
        <v>9.0187056540631918</v>
      </c>
      <c r="K9" s="727">
        <v>0.72783898393696667</v>
      </c>
      <c r="L9" s="727">
        <v>0.66535901794429231</v>
      </c>
      <c r="M9" s="727">
        <v>0.67737480979681297</v>
      </c>
      <c r="N9" s="727">
        <v>0.70805957958096521</v>
      </c>
    </row>
    <row r="10" spans="1:14">
      <c r="A10" s="1774"/>
      <c r="B10" s="762" t="s">
        <v>75</v>
      </c>
      <c r="C10" s="591">
        <v>2947.5624274093771</v>
      </c>
      <c r="D10" s="591">
        <v>2396.2497503649288</v>
      </c>
      <c r="E10" s="591">
        <v>1331.5231949923584</v>
      </c>
      <c r="F10" s="591">
        <v>354.86168597783342</v>
      </c>
      <c r="G10" s="591">
        <v>2947.5624274093752</v>
      </c>
      <c r="H10" s="591">
        <v>2396.2497503649279</v>
      </c>
      <c r="I10" s="591">
        <v>1331.5231949923586</v>
      </c>
      <c r="J10" s="591">
        <v>354.86168597783342</v>
      </c>
      <c r="K10" s="591">
        <v>2947.5624274093766</v>
      </c>
      <c r="L10" s="591">
        <v>2396.249750364927</v>
      </c>
      <c r="M10" s="591">
        <v>1331.5231949923582</v>
      </c>
      <c r="N10" s="591">
        <v>354.86168597783336</v>
      </c>
    </row>
    <row r="11" spans="1:14">
      <c r="A11" s="1774"/>
      <c r="B11" s="762" t="s">
        <v>92</v>
      </c>
      <c r="C11" s="591">
        <v>1971</v>
      </c>
      <c r="D11" s="591">
        <v>1522</v>
      </c>
      <c r="E11" s="591">
        <v>803</v>
      </c>
      <c r="F11" s="591">
        <v>188</v>
      </c>
      <c r="G11" s="591">
        <v>1971</v>
      </c>
      <c r="H11" s="591">
        <v>1522</v>
      </c>
      <c r="I11" s="591">
        <v>803</v>
      </c>
      <c r="J11" s="591">
        <v>188</v>
      </c>
      <c r="K11" s="591">
        <v>1971</v>
      </c>
      <c r="L11" s="591">
        <v>1522</v>
      </c>
      <c r="M11" s="591">
        <v>803</v>
      </c>
      <c r="N11" s="591">
        <v>188</v>
      </c>
    </row>
    <row r="12" spans="1:14">
      <c r="A12" s="1774"/>
      <c r="B12" s="762" t="s">
        <v>110</v>
      </c>
      <c r="C12" s="727">
        <v>0</v>
      </c>
      <c r="D12" s="727">
        <v>0</v>
      </c>
      <c r="E12" s="727">
        <v>0</v>
      </c>
      <c r="F12" s="727">
        <v>0</v>
      </c>
      <c r="G12" s="727">
        <v>0</v>
      </c>
      <c r="H12" s="727">
        <v>0</v>
      </c>
      <c r="I12" s="727">
        <v>0</v>
      </c>
      <c r="J12" s="727">
        <v>0</v>
      </c>
      <c r="K12" s="727">
        <v>0</v>
      </c>
      <c r="L12" s="727">
        <v>0</v>
      </c>
      <c r="M12" s="727">
        <v>0</v>
      </c>
      <c r="N12" s="727">
        <v>0</v>
      </c>
    </row>
    <row r="13" spans="1:14">
      <c r="A13" s="1774"/>
      <c r="B13" s="762" t="s">
        <v>121</v>
      </c>
      <c r="C13" s="731">
        <v>35.802272932781243</v>
      </c>
      <c r="D13" s="731">
        <v>34.242912122329294</v>
      </c>
      <c r="E13" s="731">
        <v>37.794444379747169</v>
      </c>
      <c r="F13" s="731">
        <v>29.804495891236378</v>
      </c>
      <c r="G13" s="731">
        <v>29.23781421907</v>
      </c>
      <c r="H13" s="731">
        <v>21.791905715164717</v>
      </c>
      <c r="I13" s="731">
        <v>26.710054041359033</v>
      </c>
      <c r="J13" s="731">
        <v>19.019631670659201</v>
      </c>
      <c r="K13" s="731">
        <v>1.1670391771739212</v>
      </c>
      <c r="L13" s="731">
        <v>1.1650793865195892</v>
      </c>
      <c r="M13" s="731">
        <v>1.200230700125078</v>
      </c>
      <c r="N13" s="731">
        <v>1.1517123047256419</v>
      </c>
    </row>
    <row r="14" spans="1:14">
      <c r="A14" s="1775"/>
      <c r="B14" s="976" t="s">
        <v>112</v>
      </c>
      <c r="C14" s="804">
        <v>1.5077036501418581</v>
      </c>
      <c r="D14" s="804">
        <v>1.6410131623207793</v>
      </c>
      <c r="E14" s="803">
        <v>2.4935546556457457</v>
      </c>
      <c r="F14" s="803">
        <v>4.0639799381809478</v>
      </c>
      <c r="G14" s="803">
        <f>1.14*1.64*G13/SQRT(G11)</f>
        <v>1.2312614705503537</v>
      </c>
      <c r="H14" s="803">
        <f t="shared" ref="H14:N14" si="0">1.14*1.64*H13/SQRT(H11)</f>
        <v>1.0443271875618205</v>
      </c>
      <c r="I14" s="803">
        <f t="shared" si="0"/>
        <v>1.7622425914817965</v>
      </c>
      <c r="J14" s="803">
        <f t="shared" si="0"/>
        <v>2.5934141554757071</v>
      </c>
      <c r="K14" s="803">
        <f t="shared" si="0"/>
        <v>4.9146299470629276E-2</v>
      </c>
      <c r="L14" s="803">
        <f t="shared" si="0"/>
        <v>5.5833762081833459E-2</v>
      </c>
      <c r="M14" s="803">
        <f t="shared" si="0"/>
        <v>7.9187322350202566E-2</v>
      </c>
      <c r="N14" s="803">
        <f t="shared" si="0"/>
        <v>0.1570412637758252</v>
      </c>
    </row>
    <row r="15" spans="1:14">
      <c r="A15" s="2195" t="s">
        <v>583</v>
      </c>
      <c r="B15" s="762" t="s">
        <v>109</v>
      </c>
      <c r="C15" s="731">
        <v>3.8621144382581316</v>
      </c>
      <c r="D15" s="731">
        <v>4.3600613275224545</v>
      </c>
      <c r="E15" s="731">
        <v>5.2755223043573922</v>
      </c>
      <c r="F15" s="792">
        <v>4.1923774653556132</v>
      </c>
      <c r="G15" s="731">
        <v>1.7409415633698018</v>
      </c>
      <c r="H15" s="731">
        <v>1.6853313141259767</v>
      </c>
      <c r="I15" s="731">
        <v>2.256807079600307</v>
      </c>
      <c r="J15" s="792">
        <v>1.8248724481809744</v>
      </c>
      <c r="K15" s="727">
        <v>0.2028797857646463</v>
      </c>
      <c r="L15" s="727">
        <v>0.24995166439238761</v>
      </c>
      <c r="M15" s="727">
        <v>0.23049761646095138</v>
      </c>
      <c r="N15" s="397">
        <v>0.14533984196377778</v>
      </c>
    </row>
    <row r="16" spans="1:14">
      <c r="A16" s="1774"/>
      <c r="B16" s="762" t="s">
        <v>75</v>
      </c>
      <c r="C16" s="591">
        <v>2947.5624274093689</v>
      </c>
      <c r="D16" s="591">
        <v>2396.2497503649292</v>
      </c>
      <c r="E16" s="591">
        <v>1331.5231949923595</v>
      </c>
      <c r="F16" s="226">
        <v>354.86168597783347</v>
      </c>
      <c r="G16" s="591">
        <v>2947.5624274093716</v>
      </c>
      <c r="H16" s="591">
        <v>2396.2497503649279</v>
      </c>
      <c r="I16" s="591">
        <v>1331.5231949923595</v>
      </c>
      <c r="J16" s="226">
        <v>354.86168597783336</v>
      </c>
      <c r="K16" s="591">
        <v>2947.5624274093698</v>
      </c>
      <c r="L16" s="591">
        <v>2396.2497503649283</v>
      </c>
      <c r="M16" s="591">
        <v>1331.5231949923598</v>
      </c>
      <c r="N16" s="226">
        <v>354.86168597783336</v>
      </c>
    </row>
    <row r="17" spans="1:14">
      <c r="A17" s="1774"/>
      <c r="B17" s="762" t="s">
        <v>92</v>
      </c>
      <c r="C17" s="591">
        <v>1971</v>
      </c>
      <c r="D17" s="591">
        <v>1522</v>
      </c>
      <c r="E17" s="591">
        <v>803</v>
      </c>
      <c r="F17" s="226">
        <v>188</v>
      </c>
      <c r="G17" s="591">
        <v>1971</v>
      </c>
      <c r="H17" s="591">
        <v>1522</v>
      </c>
      <c r="I17" s="591">
        <v>803</v>
      </c>
      <c r="J17" s="226">
        <v>188</v>
      </c>
      <c r="K17" s="591">
        <v>1971</v>
      </c>
      <c r="L17" s="591">
        <v>1522</v>
      </c>
      <c r="M17" s="591">
        <v>803</v>
      </c>
      <c r="N17" s="226">
        <v>188</v>
      </c>
    </row>
    <row r="18" spans="1:14">
      <c r="A18" s="1774"/>
      <c r="B18" s="762" t="s">
        <v>110</v>
      </c>
      <c r="C18" s="727">
        <v>0</v>
      </c>
      <c r="D18" s="727">
        <v>0</v>
      </c>
      <c r="E18" s="727">
        <v>0</v>
      </c>
      <c r="F18" s="397">
        <v>0</v>
      </c>
      <c r="G18" s="727">
        <v>0</v>
      </c>
      <c r="H18" s="727">
        <v>0</v>
      </c>
      <c r="I18" s="727">
        <v>0</v>
      </c>
      <c r="J18" s="397">
        <v>0</v>
      </c>
      <c r="K18" s="727">
        <v>0</v>
      </c>
      <c r="L18" s="727">
        <v>0</v>
      </c>
      <c r="M18" s="727">
        <v>0</v>
      </c>
      <c r="N18" s="397">
        <v>0</v>
      </c>
    </row>
    <row r="19" spans="1:14">
      <c r="A19" s="1774"/>
      <c r="B19" s="762" t="s">
        <v>121</v>
      </c>
      <c r="C19" s="727">
        <v>15.751364099875394</v>
      </c>
      <c r="D19" s="727">
        <v>17.270361304530454</v>
      </c>
      <c r="E19" s="727">
        <v>21.876085596454697</v>
      </c>
      <c r="F19" s="397">
        <v>20.385714027871948</v>
      </c>
      <c r="G19" s="727">
        <v>11.519634551598934</v>
      </c>
      <c r="H19" s="727">
        <v>12.314836153268166</v>
      </c>
      <c r="I19" s="727">
        <v>15.601177620055173</v>
      </c>
      <c r="J19" s="397">
        <v>13.648680360077886</v>
      </c>
      <c r="K19" s="727">
        <v>0.71326959535005752</v>
      </c>
      <c r="L19" s="727">
        <v>0.84625321144960552</v>
      </c>
      <c r="M19" s="727">
        <v>0.78687036934649857</v>
      </c>
      <c r="N19" s="397">
        <v>0.61386171913762588</v>
      </c>
    </row>
    <row r="20" spans="1:14" ht="13.5" thickBot="1">
      <c r="A20" s="1775"/>
      <c r="B20" s="976" t="s">
        <v>112</v>
      </c>
      <c r="C20" s="803">
        <v>0.66332071130464676</v>
      </c>
      <c r="D20" s="803">
        <v>0.8276425240214681</v>
      </c>
      <c r="E20" s="803">
        <v>1.4433130578200963</v>
      </c>
      <c r="F20" s="805">
        <v>2.7796857607353669</v>
      </c>
      <c r="G20" s="803">
        <f t="shared" ref="G20:N20" si="1">1.14*1.64*G19/SQRT(G17)</f>
        <v>0.48511431367373681</v>
      </c>
      <c r="H20" s="803">
        <f t="shared" si="1"/>
        <v>0.59016032711070132</v>
      </c>
      <c r="I20" s="803">
        <f t="shared" si="1"/>
        <v>1.0293150151161192</v>
      </c>
      <c r="J20" s="805">
        <f t="shared" si="1"/>
        <v>1.8610602698470893</v>
      </c>
      <c r="K20" s="803">
        <f t="shared" si="1"/>
        <v>3.0037175976607672E-2</v>
      </c>
      <c r="L20" s="803">
        <f t="shared" si="1"/>
        <v>4.0554747612702995E-2</v>
      </c>
      <c r="M20" s="803">
        <f t="shared" si="1"/>
        <v>5.1915150627934024E-2</v>
      </c>
      <c r="N20" s="805">
        <f t="shared" si="1"/>
        <v>8.3702865517216118E-2</v>
      </c>
    </row>
    <row r="21" spans="1:14">
      <c r="A21" s="2195" t="s">
        <v>897</v>
      </c>
      <c r="B21" s="761" t="s">
        <v>109</v>
      </c>
      <c r="C21" s="731">
        <v>13.280322442021008</v>
      </c>
      <c r="D21" s="731">
        <v>11.532564566720854</v>
      </c>
      <c r="E21" s="731">
        <v>12.5736355906225</v>
      </c>
      <c r="F21" s="731">
        <v>13.271427204175097</v>
      </c>
      <c r="G21" s="731">
        <v>4.6246925487032575</v>
      </c>
      <c r="H21" s="731">
        <v>5.2147746940580806</v>
      </c>
      <c r="I21" s="731">
        <v>6.138250206186096</v>
      </c>
      <c r="J21" s="731">
        <v>6.3842952531995998</v>
      </c>
      <c r="K21" s="727">
        <v>0.838054263742809</v>
      </c>
      <c r="L21" s="727">
        <v>0.73724837471741056</v>
      </c>
      <c r="M21" s="727">
        <v>0.69941800363498408</v>
      </c>
      <c r="N21" s="727">
        <v>0.59801796022137776</v>
      </c>
    </row>
    <row r="22" spans="1:14">
      <c r="A22" s="1774"/>
      <c r="B22" s="762" t="s">
        <v>75</v>
      </c>
      <c r="C22" s="591">
        <v>2947.5624274093752</v>
      </c>
      <c r="D22" s="591">
        <v>2396.2497503649279</v>
      </c>
      <c r="E22" s="591">
        <v>1331.5231949923575</v>
      </c>
      <c r="F22" s="591">
        <v>354.86168597783353</v>
      </c>
      <c r="G22" s="591">
        <v>2947.5624274093757</v>
      </c>
      <c r="H22" s="591">
        <v>2396.2497503649261</v>
      </c>
      <c r="I22" s="591">
        <v>1331.5231949923582</v>
      </c>
      <c r="J22" s="591">
        <v>354.86168597783336</v>
      </c>
      <c r="K22" s="591">
        <v>2947.5624274093761</v>
      </c>
      <c r="L22" s="591">
        <v>2396.2497503649274</v>
      </c>
      <c r="M22" s="591">
        <v>1331.523194992358</v>
      </c>
      <c r="N22" s="591">
        <v>354.86168597783353</v>
      </c>
    </row>
    <row r="23" spans="1:14">
      <c r="A23" s="1774"/>
      <c r="B23" s="762" t="s">
        <v>92</v>
      </c>
      <c r="C23" s="591">
        <v>1971</v>
      </c>
      <c r="D23" s="591">
        <v>1522</v>
      </c>
      <c r="E23" s="591">
        <v>803</v>
      </c>
      <c r="F23" s="591">
        <v>188</v>
      </c>
      <c r="G23" s="591">
        <v>1971</v>
      </c>
      <c r="H23" s="591">
        <v>1522</v>
      </c>
      <c r="I23" s="591">
        <v>803</v>
      </c>
      <c r="J23" s="591">
        <v>188</v>
      </c>
      <c r="K23" s="591">
        <v>1971</v>
      </c>
      <c r="L23" s="591">
        <v>1522</v>
      </c>
      <c r="M23" s="591">
        <v>803</v>
      </c>
      <c r="N23" s="591">
        <v>188</v>
      </c>
    </row>
    <row r="24" spans="1:14">
      <c r="A24" s="1774"/>
      <c r="B24" s="762" t="s">
        <v>110</v>
      </c>
      <c r="C24" s="727">
        <v>0</v>
      </c>
      <c r="D24" s="727">
        <v>0</v>
      </c>
      <c r="E24" s="727">
        <v>0</v>
      </c>
      <c r="F24" s="727">
        <v>0</v>
      </c>
      <c r="G24" s="727">
        <v>0</v>
      </c>
      <c r="H24" s="727">
        <v>0</v>
      </c>
      <c r="I24" s="727">
        <v>0</v>
      </c>
      <c r="J24" s="727">
        <v>0</v>
      </c>
      <c r="K24" s="727">
        <v>0</v>
      </c>
      <c r="L24" s="727">
        <v>0</v>
      </c>
      <c r="M24" s="727">
        <v>0</v>
      </c>
      <c r="N24" s="727">
        <v>0</v>
      </c>
    </row>
    <row r="25" spans="1:14">
      <c r="A25" s="1774"/>
      <c r="B25" s="762" t="s">
        <v>121</v>
      </c>
      <c r="C25" s="727">
        <v>28.914374164700313</v>
      </c>
      <c r="D25" s="727">
        <v>28.087648298397102</v>
      </c>
      <c r="E25" s="727">
        <v>39.570719502723414</v>
      </c>
      <c r="F25" s="727">
        <v>31.397016461318699</v>
      </c>
      <c r="G25" s="727">
        <v>18.309719571179791</v>
      </c>
      <c r="H25" s="727">
        <v>20.069819544803675</v>
      </c>
      <c r="I25" s="727">
        <v>19.317598903744987</v>
      </c>
      <c r="J25" s="727">
        <v>16.776954835970681</v>
      </c>
      <c r="K25" s="727">
        <v>1.1777809743812977</v>
      </c>
      <c r="L25" s="727">
        <v>1.1316175443407313</v>
      </c>
      <c r="M25" s="727">
        <v>1.1367222127480188</v>
      </c>
      <c r="N25" s="727">
        <v>1.0047438968046698</v>
      </c>
    </row>
    <row r="26" spans="1:14">
      <c r="A26" s="1775"/>
      <c r="B26" s="976" t="s">
        <v>112</v>
      </c>
      <c r="C26" s="803">
        <v>1.2176407780459748</v>
      </c>
      <c r="D26" s="803">
        <v>1.3460362363938798</v>
      </c>
      <c r="E26" s="803">
        <v>2.6107475175939587</v>
      </c>
      <c r="F26" s="803">
        <v>4.2811274340343513</v>
      </c>
      <c r="G26" s="803">
        <f t="shared" ref="G26:N26" si="2">1.14*1.64*G25/SQRT(G23)</f>
        <v>0.77105805774876779</v>
      </c>
      <c r="H26" s="803">
        <f t="shared" si="2"/>
        <v>0.96180015066386093</v>
      </c>
      <c r="I26" s="803">
        <f t="shared" si="2"/>
        <v>1.2745124177071629</v>
      </c>
      <c r="J26" s="803">
        <f t="shared" si="2"/>
        <v>2.2876148660914097</v>
      </c>
      <c r="K26" s="803">
        <f t="shared" si="2"/>
        <v>4.9598657534293336E-2</v>
      </c>
      <c r="L26" s="803">
        <f t="shared" si="2"/>
        <v>5.423017990824841E-2</v>
      </c>
      <c r="M26" s="803">
        <f t="shared" si="2"/>
        <v>7.4997238675974881E-2</v>
      </c>
      <c r="N26" s="803">
        <f t="shared" si="2"/>
        <v>0.13700144617525825</v>
      </c>
    </row>
    <row r="27" spans="1:14">
      <c r="A27" s="2194" t="s">
        <v>585</v>
      </c>
      <c r="B27" s="762" t="s">
        <v>109</v>
      </c>
      <c r="C27" s="731">
        <v>47.123849976559022</v>
      </c>
      <c r="D27" s="731">
        <v>43.136015689631932</v>
      </c>
      <c r="E27" s="731">
        <v>47.006012621865594</v>
      </c>
      <c r="F27" s="731">
        <v>34.875505263483539</v>
      </c>
      <c r="G27" s="731">
        <v>19.086298483831182</v>
      </c>
      <c r="H27" s="731">
        <v>19.46435813390308</v>
      </c>
      <c r="I27" s="731">
        <v>20.162988243405305</v>
      </c>
      <c r="J27" s="731">
        <v>12.324050777049305</v>
      </c>
      <c r="K27" s="731">
        <v>1.37077956302356</v>
      </c>
      <c r="L27" s="731">
        <v>1.2615234197647707</v>
      </c>
      <c r="M27" s="731">
        <v>1.3193548296138597</v>
      </c>
      <c r="N27" s="731">
        <v>1.075569988654131</v>
      </c>
    </row>
    <row r="28" spans="1:14">
      <c r="A28" s="1774"/>
      <c r="B28" s="762" t="s">
        <v>75</v>
      </c>
      <c r="C28" s="591">
        <v>2947.5624274093766</v>
      </c>
      <c r="D28" s="591">
        <v>2396.2497503649265</v>
      </c>
      <c r="E28" s="591">
        <v>1331.5231949923577</v>
      </c>
      <c r="F28" s="591">
        <v>354.86168597783342</v>
      </c>
      <c r="G28" s="591">
        <v>2947.5624274093761</v>
      </c>
      <c r="H28" s="591">
        <v>2396.249750364927</v>
      </c>
      <c r="I28" s="591">
        <v>1331.5231949923586</v>
      </c>
      <c r="J28" s="591">
        <v>354.86168597783342</v>
      </c>
      <c r="K28" s="591">
        <v>2947.5624274093766</v>
      </c>
      <c r="L28" s="591">
        <v>2396.2497503649265</v>
      </c>
      <c r="M28" s="591">
        <v>1331.5231949923573</v>
      </c>
      <c r="N28" s="591">
        <v>354.86168597783342</v>
      </c>
    </row>
    <row r="29" spans="1:14">
      <c r="A29" s="1774"/>
      <c r="B29" s="762" t="s">
        <v>92</v>
      </c>
      <c r="C29" s="591">
        <v>1971</v>
      </c>
      <c r="D29" s="591">
        <v>1522</v>
      </c>
      <c r="E29" s="591">
        <v>803</v>
      </c>
      <c r="F29" s="591">
        <v>188</v>
      </c>
      <c r="G29" s="591">
        <v>1971</v>
      </c>
      <c r="H29" s="591">
        <v>1522</v>
      </c>
      <c r="I29" s="591">
        <v>803</v>
      </c>
      <c r="J29" s="591">
        <v>188</v>
      </c>
      <c r="K29" s="591">
        <v>1971</v>
      </c>
      <c r="L29" s="591">
        <v>1522</v>
      </c>
      <c r="M29" s="591">
        <v>803</v>
      </c>
      <c r="N29" s="591">
        <v>188</v>
      </c>
    </row>
    <row r="30" spans="1:14">
      <c r="A30" s="1774"/>
      <c r="B30" s="762" t="s">
        <v>110</v>
      </c>
      <c r="C30" s="731">
        <v>18</v>
      </c>
      <c r="D30" s="731">
        <v>10</v>
      </c>
      <c r="E30" s="731">
        <v>11.903578331361132</v>
      </c>
      <c r="F30" s="727">
        <v>0.6544779761107975</v>
      </c>
      <c r="G30" s="731">
        <v>2</v>
      </c>
      <c r="H30" s="731">
        <v>1.1687815399999999</v>
      </c>
      <c r="I30" s="731">
        <v>2</v>
      </c>
      <c r="J30" s="727">
        <v>9.8171696416628155E-3</v>
      </c>
      <c r="K30" s="731">
        <v>1</v>
      </c>
      <c r="L30" s="731">
        <v>1</v>
      </c>
      <c r="M30" s="731">
        <v>1</v>
      </c>
      <c r="N30" s="727">
        <v>0.32723898805528506</v>
      </c>
    </row>
    <row r="31" spans="1:14">
      <c r="A31" s="1774"/>
      <c r="B31" s="762" t="s">
        <v>121</v>
      </c>
      <c r="C31" s="731">
        <v>73.163778220943755</v>
      </c>
      <c r="D31" s="731">
        <v>71.221252702082737</v>
      </c>
      <c r="E31" s="731">
        <v>74.016779688670127</v>
      </c>
      <c r="F31" s="731">
        <v>57.428854263882293</v>
      </c>
      <c r="G31" s="731">
        <v>49.758401897871558</v>
      </c>
      <c r="H31" s="731">
        <v>48.52739791789562</v>
      </c>
      <c r="I31" s="731">
        <v>48.43171306209625</v>
      </c>
      <c r="J31" s="731">
        <v>31.59768544808448</v>
      </c>
      <c r="K31" s="731">
        <v>1.4549952889314417</v>
      </c>
      <c r="L31" s="731">
        <v>1.3974358157241831</v>
      </c>
      <c r="M31" s="731">
        <v>1.4733076255715236</v>
      </c>
      <c r="N31" s="731">
        <v>1.3583489376238118</v>
      </c>
    </row>
    <row r="32" spans="1:14">
      <c r="A32" s="1775"/>
      <c r="B32" s="976" t="s">
        <v>112</v>
      </c>
      <c r="C32" s="804">
        <v>3.0810696206073827</v>
      </c>
      <c r="D32" s="804">
        <v>3.4131154705408275</v>
      </c>
      <c r="E32" s="804">
        <v>4.8833866621807323</v>
      </c>
      <c r="F32" s="804">
        <v>7.8306881100364523</v>
      </c>
      <c r="G32" s="804">
        <f t="shared" ref="G32:N32" si="3">1.14*1.64*G31/SQRT(G29)</f>
        <v>2.0954235030691564</v>
      </c>
      <c r="H32" s="804">
        <f t="shared" si="3"/>
        <v>2.3255644389110377</v>
      </c>
      <c r="I32" s="804">
        <f t="shared" si="3"/>
        <v>3.1953670855286922</v>
      </c>
      <c r="J32" s="804">
        <f t="shared" si="3"/>
        <v>4.3084895722636718</v>
      </c>
      <c r="K32" s="803">
        <f t="shared" si="3"/>
        <v>6.1272693836500726E-2</v>
      </c>
      <c r="L32" s="803">
        <f t="shared" si="3"/>
        <v>6.6968911957884888E-2</v>
      </c>
      <c r="M32" s="803">
        <f t="shared" si="3"/>
        <v>9.7204050733734518E-2</v>
      </c>
      <c r="N32" s="803">
        <f t="shared" si="3"/>
        <v>0.18521711797097523</v>
      </c>
    </row>
    <row r="33" spans="1:14">
      <c r="A33" s="2194" t="s">
        <v>900</v>
      </c>
      <c r="B33" s="762" t="s">
        <v>109</v>
      </c>
      <c r="C33" s="731">
        <v>3.4946677434677165</v>
      </c>
      <c r="D33" s="731">
        <v>3.5893435465067816</v>
      </c>
      <c r="E33" s="731">
        <v>3.4759293289576694</v>
      </c>
      <c r="F33" s="792">
        <v>3.4503956066764045</v>
      </c>
      <c r="G33" s="731">
        <v>2.0485879234093565</v>
      </c>
      <c r="H33" s="731">
        <v>2.630522860651606</v>
      </c>
      <c r="I33" s="727">
        <v>2.1416219368880816</v>
      </c>
      <c r="J33" s="397">
        <v>4.3714581469840077</v>
      </c>
      <c r="K33" s="727">
        <v>0.10310344719454535</v>
      </c>
      <c r="L33" s="727">
        <v>0.10657275308969098</v>
      </c>
      <c r="M33" s="727">
        <v>0.1361828442835829</v>
      </c>
      <c r="N33" s="397">
        <v>5.6844370883733647E-2</v>
      </c>
    </row>
    <row r="34" spans="1:14">
      <c r="A34" s="1774"/>
      <c r="B34" s="762" t="s">
        <v>75</v>
      </c>
      <c r="C34" s="591">
        <v>2947.5624274093702</v>
      </c>
      <c r="D34" s="591">
        <v>2396.2497503649274</v>
      </c>
      <c r="E34" s="591">
        <v>1331.5231949923593</v>
      </c>
      <c r="F34" s="226">
        <v>354.86168597783347</v>
      </c>
      <c r="G34" s="591">
        <v>2947.5624274093716</v>
      </c>
      <c r="H34" s="591">
        <v>2396.249750364927</v>
      </c>
      <c r="I34" s="591">
        <v>1331.5231949923595</v>
      </c>
      <c r="J34" s="226">
        <v>354.86168597783347</v>
      </c>
      <c r="K34" s="591">
        <v>2947.5624274093711</v>
      </c>
      <c r="L34" s="591">
        <v>2396.2497503649265</v>
      </c>
      <c r="M34" s="591">
        <v>1331.5231949923593</v>
      </c>
      <c r="N34" s="226">
        <v>354.86168597783347</v>
      </c>
    </row>
    <row r="35" spans="1:14">
      <c r="A35" s="1774"/>
      <c r="B35" s="762" t="s">
        <v>92</v>
      </c>
      <c r="C35" s="591">
        <v>1971</v>
      </c>
      <c r="D35" s="591">
        <v>1522</v>
      </c>
      <c r="E35" s="591">
        <v>803</v>
      </c>
      <c r="F35" s="226">
        <v>188</v>
      </c>
      <c r="G35" s="591">
        <v>1971</v>
      </c>
      <c r="H35" s="591">
        <v>1522</v>
      </c>
      <c r="I35" s="591">
        <v>803</v>
      </c>
      <c r="J35" s="226">
        <v>188</v>
      </c>
      <c r="K35" s="591">
        <v>1971</v>
      </c>
      <c r="L35" s="591">
        <v>1522</v>
      </c>
      <c r="M35" s="591">
        <v>803</v>
      </c>
      <c r="N35" s="226">
        <v>188</v>
      </c>
    </row>
    <row r="36" spans="1:14">
      <c r="A36" s="1774"/>
      <c r="B36" s="762" t="s">
        <v>110</v>
      </c>
      <c r="C36" s="727">
        <v>0</v>
      </c>
      <c r="D36" s="727">
        <v>0</v>
      </c>
      <c r="E36" s="727">
        <v>0</v>
      </c>
      <c r="F36" s="397">
        <v>0</v>
      </c>
      <c r="G36" s="727">
        <v>0</v>
      </c>
      <c r="H36" s="727">
        <v>0</v>
      </c>
      <c r="I36" s="727">
        <v>0</v>
      </c>
      <c r="J36" s="397">
        <v>0</v>
      </c>
      <c r="K36" s="727">
        <v>0</v>
      </c>
      <c r="L36" s="727">
        <v>0</v>
      </c>
      <c r="M36" s="727">
        <v>0</v>
      </c>
      <c r="N36" s="397">
        <v>0</v>
      </c>
    </row>
    <row r="37" spans="1:14">
      <c r="A37" s="1774"/>
      <c r="B37" s="762" t="s">
        <v>121</v>
      </c>
      <c r="C37" s="727">
        <v>29.68000944554548</v>
      </c>
      <c r="D37" s="727">
        <v>24.502219188817179</v>
      </c>
      <c r="E37" s="727">
        <v>21.890890199082918</v>
      </c>
      <c r="F37" s="397">
        <v>34.64695172360026</v>
      </c>
      <c r="G37" s="727">
        <v>15.516908887818502</v>
      </c>
      <c r="H37" s="727">
        <v>21.093578667782541</v>
      </c>
      <c r="I37" s="727">
        <v>15.186631960771429</v>
      </c>
      <c r="J37" s="397">
        <v>44.477804514593672</v>
      </c>
      <c r="K37" s="727">
        <v>0.49137701706578196</v>
      </c>
      <c r="L37" s="727">
        <v>0.57483827683200195</v>
      </c>
      <c r="M37" s="727">
        <v>0.64529116251749419</v>
      </c>
      <c r="N37" s="397">
        <v>0.36371507824085719</v>
      </c>
    </row>
    <row r="38" spans="1:14">
      <c r="A38" s="1775"/>
      <c r="B38" s="976" t="s">
        <v>112</v>
      </c>
      <c r="C38" s="803">
        <v>1.2498831753310562</v>
      </c>
      <c r="D38" s="803">
        <v>1.1742127553660491</v>
      </c>
      <c r="E38" s="803">
        <v>1.4442898174051206</v>
      </c>
      <c r="F38" s="805">
        <v>4.7242710374187871</v>
      </c>
      <c r="G38" s="803">
        <f t="shared" ref="G38:N38" si="4">1.14*1.64*G37/SQRT(G35)</f>
        <v>0.65344734433499552</v>
      </c>
      <c r="H38" s="803">
        <f t="shared" si="4"/>
        <v>1.01086146267648</v>
      </c>
      <c r="I38" s="803">
        <f t="shared" si="4"/>
        <v>1.0019646392699106</v>
      </c>
      <c r="J38" s="805">
        <f t="shared" si="4"/>
        <v>6.0647529789219439</v>
      </c>
      <c r="K38" s="803">
        <f t="shared" si="4"/>
        <v>2.069284605524473E-2</v>
      </c>
      <c r="L38" s="803">
        <f t="shared" si="4"/>
        <v>2.7547808291456262E-2</v>
      </c>
      <c r="M38" s="803">
        <f t="shared" si="4"/>
        <v>4.257421451616316E-2</v>
      </c>
      <c r="N38" s="805">
        <f t="shared" si="4"/>
        <v>4.9594221844207816E-2</v>
      </c>
    </row>
    <row r="39" spans="1:14">
      <c r="A39" s="2195" t="s">
        <v>682</v>
      </c>
      <c r="B39" s="762" t="s">
        <v>109</v>
      </c>
      <c r="C39" s="731">
        <v>2.5166354335439194</v>
      </c>
      <c r="D39" s="731">
        <v>3.0172410500216431</v>
      </c>
      <c r="E39" s="731">
        <v>3.7822372796306478</v>
      </c>
      <c r="F39" s="792">
        <v>1.6420890436885303</v>
      </c>
      <c r="G39" s="731">
        <v>1.3055366813506326</v>
      </c>
      <c r="H39" s="731">
        <v>1.5601161251448048</v>
      </c>
      <c r="I39" s="731">
        <v>2.6811053022626212</v>
      </c>
      <c r="J39" s="792">
        <v>1.0831536107144242</v>
      </c>
      <c r="K39" s="727">
        <v>0.15008108306832932</v>
      </c>
      <c r="L39" s="727">
        <v>0.21315163244039631</v>
      </c>
      <c r="M39" s="727">
        <v>0.19759339682594912</v>
      </c>
      <c r="N39" s="397">
        <v>0.13416732239563073</v>
      </c>
    </row>
    <row r="40" spans="1:14">
      <c r="A40" s="1774"/>
      <c r="B40" s="762" t="s">
        <v>75</v>
      </c>
      <c r="C40" s="591">
        <v>2947.5624274093716</v>
      </c>
      <c r="D40" s="591">
        <v>2396.2497503649279</v>
      </c>
      <c r="E40" s="591">
        <v>1331.5231949923589</v>
      </c>
      <c r="F40" s="226">
        <v>354.86168597783353</v>
      </c>
      <c r="G40" s="591">
        <v>2947.562427409372</v>
      </c>
      <c r="H40" s="591">
        <v>2396.2497503649265</v>
      </c>
      <c r="I40" s="591">
        <v>1331.5231949923589</v>
      </c>
      <c r="J40" s="226">
        <v>354.86168597783353</v>
      </c>
      <c r="K40" s="591">
        <v>2947.5624274093725</v>
      </c>
      <c r="L40" s="591">
        <v>2396.2497503649261</v>
      </c>
      <c r="M40" s="591">
        <v>1331.5231949923589</v>
      </c>
      <c r="N40" s="226">
        <v>354.86168597783353</v>
      </c>
    </row>
    <row r="41" spans="1:14">
      <c r="A41" s="1774"/>
      <c r="B41" s="762" t="s">
        <v>92</v>
      </c>
      <c r="C41" s="591">
        <v>1971</v>
      </c>
      <c r="D41" s="591">
        <v>1522</v>
      </c>
      <c r="E41" s="591">
        <v>803</v>
      </c>
      <c r="F41" s="226">
        <v>188</v>
      </c>
      <c r="G41" s="591">
        <v>1971</v>
      </c>
      <c r="H41" s="591">
        <v>1522</v>
      </c>
      <c r="I41" s="591">
        <v>803</v>
      </c>
      <c r="J41" s="226">
        <v>188</v>
      </c>
      <c r="K41" s="591">
        <v>1971</v>
      </c>
      <c r="L41" s="591">
        <v>1522</v>
      </c>
      <c r="M41" s="591">
        <v>803</v>
      </c>
      <c r="N41" s="226">
        <v>188</v>
      </c>
    </row>
    <row r="42" spans="1:14">
      <c r="A42" s="1774"/>
      <c r="B42" s="762" t="s">
        <v>110</v>
      </c>
      <c r="C42" s="727">
        <v>0</v>
      </c>
      <c r="D42" s="727">
        <v>0</v>
      </c>
      <c r="E42" s="727">
        <v>0</v>
      </c>
      <c r="F42" s="397">
        <v>0</v>
      </c>
      <c r="G42" s="727">
        <v>0</v>
      </c>
      <c r="H42" s="727">
        <v>0</v>
      </c>
      <c r="I42" s="727">
        <v>0</v>
      </c>
      <c r="J42" s="397">
        <v>0</v>
      </c>
      <c r="K42" s="727">
        <v>0</v>
      </c>
      <c r="L42" s="727">
        <v>0</v>
      </c>
      <c r="M42" s="727">
        <v>0</v>
      </c>
      <c r="N42" s="397">
        <v>0</v>
      </c>
    </row>
    <row r="43" spans="1:14">
      <c r="A43" s="1774"/>
      <c r="B43" s="762" t="s">
        <v>121</v>
      </c>
      <c r="C43" s="727">
        <v>12.092541392049878</v>
      </c>
      <c r="D43" s="727">
        <v>13.456567596977422</v>
      </c>
      <c r="E43" s="727">
        <v>18.324978880185363</v>
      </c>
      <c r="F43" s="397">
        <v>6.6104335763912756</v>
      </c>
      <c r="G43" s="727">
        <v>10.433400716160932</v>
      </c>
      <c r="H43" s="727">
        <v>8.9053220010037037</v>
      </c>
      <c r="I43" s="727">
        <v>18.597679727108211</v>
      </c>
      <c r="J43" s="397">
        <v>4.9125694284242334</v>
      </c>
      <c r="K43" s="727">
        <v>0.60001515298772157</v>
      </c>
      <c r="L43" s="727">
        <v>0.83487310975599482</v>
      </c>
      <c r="M43" s="727">
        <v>0.7466385373786617</v>
      </c>
      <c r="N43" s="397">
        <v>0.49683709935237091</v>
      </c>
    </row>
    <row r="44" spans="1:14">
      <c r="A44" s="1775"/>
      <c r="B44" s="976" t="s">
        <v>112</v>
      </c>
      <c r="C44" s="803">
        <v>0.50924053985386963</v>
      </c>
      <c r="D44" s="803">
        <v>0.64487519248982461</v>
      </c>
      <c r="E44" s="803">
        <v>1.209022573322504</v>
      </c>
      <c r="F44" s="805">
        <v>0.90136298681807525</v>
      </c>
      <c r="G44" s="803">
        <f t="shared" ref="G44:N44" si="5">1.14*1.64*G43/SQRT(G41)</f>
        <v>0.43937088499052773</v>
      </c>
      <c r="H44" s="803">
        <f t="shared" si="5"/>
        <v>0.42676716764467271</v>
      </c>
      <c r="I44" s="803">
        <f t="shared" si="5"/>
        <v>1.2270144892668324</v>
      </c>
      <c r="J44" s="805">
        <f t="shared" si="5"/>
        <v>0.66985141016619076</v>
      </c>
      <c r="K44" s="803">
        <f t="shared" si="5"/>
        <v>2.5267810175026707E-2</v>
      </c>
      <c r="L44" s="803">
        <f t="shared" si="5"/>
        <v>4.0009382294442383E-2</v>
      </c>
      <c r="M44" s="803">
        <f t="shared" si="5"/>
        <v>4.9260785057678003E-2</v>
      </c>
      <c r="N44" s="805">
        <f t="shared" si="5"/>
        <v>6.77460209922809E-2</v>
      </c>
    </row>
    <row r="45" spans="1:14">
      <c r="A45" s="2195" t="s">
        <v>538</v>
      </c>
      <c r="B45" s="762" t="s">
        <v>109</v>
      </c>
      <c r="C45" s="731">
        <v>1.0432218029010583</v>
      </c>
      <c r="D45" s="731">
        <v>1.1943210783031744</v>
      </c>
      <c r="E45" s="792">
        <v>1.0055227478336828</v>
      </c>
      <c r="F45" s="792">
        <v>2.0892788291986064</v>
      </c>
      <c r="G45" s="397">
        <v>0.50955221118633742</v>
      </c>
      <c r="H45" s="792">
        <v>1.0380209499665749</v>
      </c>
      <c r="I45" s="397">
        <v>0.58743645711081705</v>
      </c>
      <c r="J45" s="792">
        <v>1.6702318286288822</v>
      </c>
      <c r="K45" s="727">
        <v>2.9194601288091603E-2</v>
      </c>
      <c r="L45" s="727">
        <v>4.0066027484189991E-2</v>
      </c>
      <c r="M45" s="397">
        <v>4.3432894540758833E-2</v>
      </c>
      <c r="N45" s="397">
        <v>6.9290231416500259E-2</v>
      </c>
    </row>
    <row r="46" spans="1:14">
      <c r="A46" s="1774"/>
      <c r="B46" s="762" t="s">
        <v>75</v>
      </c>
      <c r="C46" s="591">
        <v>2947.5624274093698</v>
      </c>
      <c r="D46" s="591">
        <v>2396.249750364927</v>
      </c>
      <c r="E46" s="226">
        <v>1331.5231949923593</v>
      </c>
      <c r="F46" s="226">
        <v>354.86168597783347</v>
      </c>
      <c r="G46" s="226">
        <v>2947.5624274093707</v>
      </c>
      <c r="H46" s="226">
        <v>2396.2497503649261</v>
      </c>
      <c r="I46" s="226">
        <v>1331.5231949923589</v>
      </c>
      <c r="J46" s="226">
        <v>354.86168597783347</v>
      </c>
      <c r="K46" s="591">
        <v>2947.5624274093711</v>
      </c>
      <c r="L46" s="591">
        <v>2396.249750364927</v>
      </c>
      <c r="M46" s="226">
        <v>1331.5231949923586</v>
      </c>
      <c r="N46" s="226">
        <v>354.86168597783353</v>
      </c>
    </row>
    <row r="47" spans="1:14">
      <c r="A47" s="1774"/>
      <c r="B47" s="762" t="s">
        <v>92</v>
      </c>
      <c r="C47" s="591">
        <v>1971</v>
      </c>
      <c r="D47" s="591">
        <v>1522</v>
      </c>
      <c r="E47" s="226">
        <v>803</v>
      </c>
      <c r="F47" s="226">
        <v>188</v>
      </c>
      <c r="G47" s="226">
        <v>1971</v>
      </c>
      <c r="H47" s="226">
        <v>1522</v>
      </c>
      <c r="I47" s="226">
        <v>803</v>
      </c>
      <c r="J47" s="226">
        <v>188</v>
      </c>
      <c r="K47" s="591">
        <v>1971</v>
      </c>
      <c r="L47" s="591">
        <v>1522</v>
      </c>
      <c r="M47" s="226">
        <v>803</v>
      </c>
      <c r="N47" s="226">
        <v>188</v>
      </c>
    </row>
    <row r="48" spans="1:14">
      <c r="A48" s="1774"/>
      <c r="B48" s="762" t="s">
        <v>110</v>
      </c>
      <c r="C48" s="727">
        <v>0</v>
      </c>
      <c r="D48" s="727">
        <v>0</v>
      </c>
      <c r="E48" s="397">
        <v>0</v>
      </c>
      <c r="F48" s="397">
        <v>0</v>
      </c>
      <c r="G48" s="397">
        <v>0</v>
      </c>
      <c r="H48" s="397">
        <v>0</v>
      </c>
      <c r="I48" s="397">
        <v>0</v>
      </c>
      <c r="J48" s="397">
        <v>0</v>
      </c>
      <c r="K48" s="727">
        <v>0</v>
      </c>
      <c r="L48" s="727">
        <v>0</v>
      </c>
      <c r="M48" s="397">
        <v>0</v>
      </c>
      <c r="N48" s="397">
        <v>0</v>
      </c>
    </row>
    <row r="49" spans="1:14">
      <c r="A49" s="1774"/>
      <c r="B49" s="762" t="s">
        <v>121</v>
      </c>
      <c r="C49" s="727">
        <v>11.19422564082665</v>
      </c>
      <c r="D49" s="727">
        <v>11.740994937691259</v>
      </c>
      <c r="E49" s="397">
        <v>8.9354112019631771</v>
      </c>
      <c r="F49" s="397">
        <v>17.929805707770161</v>
      </c>
      <c r="G49" s="397">
        <v>8.0735179901997896</v>
      </c>
      <c r="H49" s="397">
        <v>15.816730725555345</v>
      </c>
      <c r="I49" s="397">
        <v>6.3450664248264506</v>
      </c>
      <c r="J49" s="397">
        <v>16.366019516885736</v>
      </c>
      <c r="K49" s="727">
        <v>0.22608341934414117</v>
      </c>
      <c r="L49" s="727">
        <v>0.26962676554117498</v>
      </c>
      <c r="M49" s="397">
        <v>0.37402580058334944</v>
      </c>
      <c r="N49" s="397">
        <v>0.47862433969987267</v>
      </c>
    </row>
    <row r="50" spans="1:14">
      <c r="A50" s="1775"/>
      <c r="B50" s="976" t="s">
        <v>112</v>
      </c>
      <c r="C50" s="803">
        <v>0.47141070878023755</v>
      </c>
      <c r="D50" s="803">
        <v>0.56266030069706563</v>
      </c>
      <c r="E50" s="805">
        <v>0.58952940222886485</v>
      </c>
      <c r="F50" s="805">
        <v>2.4448113787183887</v>
      </c>
      <c r="G50" s="805">
        <f t="shared" ref="G50:N50" si="6">1.14*1.64*G49/SQRT(G47)</f>
        <v>0.33999161355380969</v>
      </c>
      <c r="H50" s="805">
        <f t="shared" si="6"/>
        <v>0.75798060669596623</v>
      </c>
      <c r="I50" s="805">
        <f t="shared" si="6"/>
        <v>0.41862686920424425</v>
      </c>
      <c r="J50" s="805">
        <f t="shared" si="6"/>
        <v>2.2315819474758576</v>
      </c>
      <c r="K50" s="803">
        <f t="shared" si="6"/>
        <v>9.520814424874402E-3</v>
      </c>
      <c r="L50" s="803">
        <f t="shared" si="6"/>
        <v>1.2921245412376147E-2</v>
      </c>
      <c r="M50" s="805">
        <f t="shared" si="6"/>
        <v>2.4677007207864057E-2</v>
      </c>
      <c r="N50" s="805">
        <f t="shared" si="6"/>
        <v>6.5262627543293636E-2</v>
      </c>
    </row>
    <row r="51" spans="1:14">
      <c r="A51" s="2194" t="s">
        <v>166</v>
      </c>
      <c r="B51" s="972" t="s">
        <v>109</v>
      </c>
      <c r="C51" s="993">
        <v>87.330253913033417</v>
      </c>
      <c r="D51" s="993">
        <v>81.047820345812283</v>
      </c>
      <c r="E51" s="993">
        <v>88.043733687956262</v>
      </c>
      <c r="F51" s="993">
        <v>74.210187512161866</v>
      </c>
      <c r="G51" s="1003">
        <v>38.062722095558065</v>
      </c>
      <c r="H51" s="1003">
        <v>39.753887409851352</v>
      </c>
      <c r="I51" s="993">
        <v>43.385777768744653</v>
      </c>
      <c r="J51" s="993">
        <v>36.676767718820379</v>
      </c>
      <c r="K51" s="993">
        <v>3.4219317280189472</v>
      </c>
      <c r="L51" s="993">
        <v>3.2738728898331386</v>
      </c>
      <c r="M51" s="993">
        <v>3.303854395156899</v>
      </c>
      <c r="N51" s="993">
        <v>2.7872892951161163</v>
      </c>
    </row>
    <row r="52" spans="1:14">
      <c r="A52" s="2195"/>
      <c r="B52" s="762" t="s">
        <v>75</v>
      </c>
      <c r="C52" s="591">
        <v>2947.5624274093757</v>
      </c>
      <c r="D52" s="591">
        <v>2396.2497503649261</v>
      </c>
      <c r="E52" s="591">
        <v>1331.5231949923575</v>
      </c>
      <c r="F52" s="591">
        <v>354.86168597783347</v>
      </c>
      <c r="G52" s="995">
        <v>2947.5624274093771</v>
      </c>
      <c r="H52" s="995">
        <v>2396.249750364927</v>
      </c>
      <c r="I52" s="591">
        <v>1331.5231949923575</v>
      </c>
      <c r="J52" s="591">
        <v>354.86168597783353</v>
      </c>
      <c r="K52" s="591">
        <v>2947.5624274093775</v>
      </c>
      <c r="L52" s="591">
        <v>2396.249750364927</v>
      </c>
      <c r="M52" s="591">
        <v>1331.523194992358</v>
      </c>
      <c r="N52" s="591">
        <v>354.86168597783347</v>
      </c>
    </row>
    <row r="53" spans="1:14">
      <c r="A53" s="2195"/>
      <c r="B53" s="762" t="s">
        <v>92</v>
      </c>
      <c r="C53" s="591">
        <v>1971</v>
      </c>
      <c r="D53" s="591">
        <v>1522</v>
      </c>
      <c r="E53" s="591">
        <v>803</v>
      </c>
      <c r="F53" s="591">
        <v>188</v>
      </c>
      <c r="G53" s="995">
        <v>1971</v>
      </c>
      <c r="H53" s="995">
        <v>1522</v>
      </c>
      <c r="I53" s="591">
        <v>803</v>
      </c>
      <c r="J53" s="591">
        <v>188</v>
      </c>
      <c r="K53" s="591">
        <v>1971</v>
      </c>
      <c r="L53" s="591">
        <v>1522</v>
      </c>
      <c r="M53" s="591">
        <v>803</v>
      </c>
      <c r="N53" s="591">
        <v>188</v>
      </c>
    </row>
    <row r="54" spans="1:14">
      <c r="A54" s="2195"/>
      <c r="B54" s="762" t="s">
        <v>110</v>
      </c>
      <c r="C54" s="731">
        <v>66</v>
      </c>
      <c r="D54" s="731">
        <v>60</v>
      </c>
      <c r="E54" s="731">
        <v>68.89108090333923</v>
      </c>
      <c r="F54" s="731">
        <v>60</v>
      </c>
      <c r="G54" s="994">
        <v>12.574338871793177</v>
      </c>
      <c r="H54" s="994">
        <v>17.048999999999999</v>
      </c>
      <c r="I54" s="731">
        <v>22.164427647208843</v>
      </c>
      <c r="J54" s="731">
        <v>19.791</v>
      </c>
      <c r="K54" s="731">
        <v>3</v>
      </c>
      <c r="L54" s="731">
        <v>3</v>
      </c>
      <c r="M54" s="731">
        <v>3</v>
      </c>
      <c r="N54" s="731">
        <v>2</v>
      </c>
    </row>
    <row r="55" spans="1:14">
      <c r="A55" s="2195"/>
      <c r="B55" s="762" t="s">
        <v>121</v>
      </c>
      <c r="C55" s="731">
        <v>83.964655334544133</v>
      </c>
      <c r="D55" s="731">
        <v>81.014076313486797</v>
      </c>
      <c r="E55" s="731">
        <v>87.601241294787428</v>
      </c>
      <c r="F55" s="731">
        <v>73.021271193731451</v>
      </c>
      <c r="G55" s="994">
        <v>64.240271374092572</v>
      </c>
      <c r="H55" s="994">
        <v>61.412464171362714</v>
      </c>
      <c r="I55" s="731">
        <v>62.190324831445579</v>
      </c>
      <c r="J55" s="731">
        <v>60.586432158302209</v>
      </c>
      <c r="K55" s="731">
        <v>2.1498400560682751</v>
      </c>
      <c r="L55" s="731">
        <v>2.2276335798758837</v>
      </c>
      <c r="M55" s="731">
        <v>2.2860643734390864</v>
      </c>
      <c r="N55" s="731">
        <v>2.1438595369808136</v>
      </c>
    </row>
    <row r="56" spans="1:14" ht="13.5" thickBot="1">
      <c r="A56" s="2196"/>
      <c r="B56" s="765" t="s">
        <v>112</v>
      </c>
      <c r="C56" s="1006">
        <v>3.5359156545305117</v>
      </c>
      <c r="D56" s="1006">
        <v>3.8824141208773058</v>
      </c>
      <c r="E56" s="1006">
        <v>5.7796453064942446</v>
      </c>
      <c r="F56" s="1006">
        <v>9.9567857907991808</v>
      </c>
      <c r="G56" s="1007">
        <f t="shared" ref="G56:N56" si="7">1.14*1.64*G55/SQRT(G53)</f>
        <v>2.7052833159131731</v>
      </c>
      <c r="H56" s="1007">
        <f t="shared" si="7"/>
        <v>2.9430517379987444</v>
      </c>
      <c r="I56" s="1006">
        <f t="shared" si="7"/>
        <v>4.1031155918427</v>
      </c>
      <c r="J56" s="1006">
        <f t="shared" si="7"/>
        <v>8.261238362018382</v>
      </c>
      <c r="K56" s="1004">
        <f t="shared" si="7"/>
        <v>9.0533964305587397E-2</v>
      </c>
      <c r="L56" s="1004">
        <f t="shared" si="7"/>
        <v>0.10675423901871757</v>
      </c>
      <c r="M56" s="1004">
        <f t="shared" si="7"/>
        <v>0.15082710051823342</v>
      </c>
      <c r="N56" s="1004">
        <f t="shared" si="7"/>
        <v>0.2923250968700245</v>
      </c>
    </row>
    <row r="57" spans="1:14" ht="66" customHeight="1">
      <c r="A57" s="1773" t="s">
        <v>923</v>
      </c>
      <c r="B57" s="1774"/>
      <c r="C57" s="1774"/>
      <c r="D57" s="1774"/>
      <c r="E57" s="1774"/>
      <c r="F57" s="1774"/>
      <c r="G57" s="1774"/>
    </row>
    <row r="58" spans="1:14" s="20" customFormat="1">
      <c r="A58" s="504" t="s">
        <v>347</v>
      </c>
      <c r="D58" s="492"/>
      <c r="E58" s="492"/>
      <c r="F58" s="492"/>
      <c r="G58" s="492"/>
    </row>
    <row r="59" spans="1:14" s="20" customFormat="1">
      <c r="A59" s="505" t="s">
        <v>348</v>
      </c>
      <c r="D59" s="506"/>
      <c r="E59" s="492"/>
      <c r="F59" s="506"/>
      <c r="G59" s="492"/>
    </row>
    <row r="63" spans="1:14" ht="25.5" customHeight="1"/>
    <row r="69" ht="12.75" customHeight="1"/>
    <row r="74" ht="12.75" customHeight="1"/>
    <row r="79" ht="12.75" customHeight="1"/>
    <row r="84" ht="12.75" customHeight="1"/>
  </sheetData>
  <mergeCells count="14">
    <mergeCell ref="A9:A14"/>
    <mergeCell ref="A6:N6"/>
    <mergeCell ref="A7:B8"/>
    <mergeCell ref="C7:F7"/>
    <mergeCell ref="G7:J7"/>
    <mergeCell ref="K7:N7"/>
    <mergeCell ref="A51:A56"/>
    <mergeCell ref="A57:G57"/>
    <mergeCell ref="A15:A20"/>
    <mergeCell ref="A21:A26"/>
    <mergeCell ref="A27:A32"/>
    <mergeCell ref="A33:A38"/>
    <mergeCell ref="A39:A44"/>
    <mergeCell ref="A45:A50"/>
  </mergeCells>
  <conditionalFormatting sqref="G9:J9">
    <cfRule type="cellIs" dxfId="36" priority="24" operator="lessThan">
      <formula>0</formula>
    </cfRule>
  </conditionalFormatting>
  <conditionalFormatting sqref="G15:J15">
    <cfRule type="cellIs" dxfId="35" priority="23" operator="lessThan">
      <formula>0</formula>
    </cfRule>
  </conditionalFormatting>
  <conditionalFormatting sqref="G21:J21">
    <cfRule type="cellIs" dxfId="34" priority="22" operator="lessThan">
      <formula>0</formula>
    </cfRule>
  </conditionalFormatting>
  <conditionalFormatting sqref="G27:J27">
    <cfRule type="cellIs" dxfId="33" priority="21" operator="lessThan">
      <formula>0</formula>
    </cfRule>
  </conditionalFormatting>
  <conditionalFormatting sqref="G33:J33">
    <cfRule type="cellIs" dxfId="32" priority="20" operator="lessThan">
      <formula>0</formula>
    </cfRule>
  </conditionalFormatting>
  <conditionalFormatting sqref="G39:J39">
    <cfRule type="cellIs" dxfId="31" priority="19" operator="lessThan">
      <formula>0</formula>
    </cfRule>
  </conditionalFormatting>
  <conditionalFormatting sqref="G45:J45">
    <cfRule type="cellIs" dxfId="30" priority="18" operator="lessThan">
      <formula>0</formula>
    </cfRule>
  </conditionalFormatting>
  <conditionalFormatting sqref="G51:J51">
    <cfRule type="cellIs" dxfId="29" priority="17" operator="lessThan">
      <formula>0</formula>
    </cfRule>
  </conditionalFormatting>
  <conditionalFormatting sqref="K9:N9">
    <cfRule type="cellIs" dxfId="28" priority="16" operator="lessThan">
      <formula>0</formula>
    </cfRule>
  </conditionalFormatting>
  <conditionalFormatting sqref="K15:N15">
    <cfRule type="cellIs" dxfId="27" priority="15" operator="lessThan">
      <formula>0</formula>
    </cfRule>
  </conditionalFormatting>
  <conditionalFormatting sqref="K21:N21">
    <cfRule type="cellIs" dxfId="26" priority="14" operator="lessThan">
      <formula>0</formula>
    </cfRule>
  </conditionalFormatting>
  <conditionalFormatting sqref="K27:N27">
    <cfRule type="cellIs" dxfId="25" priority="13" operator="lessThan">
      <formula>0</formula>
    </cfRule>
  </conditionalFormatting>
  <conditionalFormatting sqref="K33:N33">
    <cfRule type="cellIs" dxfId="24" priority="12" operator="lessThan">
      <formula>0</formula>
    </cfRule>
  </conditionalFormatting>
  <conditionalFormatting sqref="K39:N39">
    <cfRule type="cellIs" dxfId="23" priority="11" operator="lessThan">
      <formula>0</formula>
    </cfRule>
  </conditionalFormatting>
  <conditionalFormatting sqref="K45:N45">
    <cfRule type="cellIs" dxfId="22" priority="10" operator="lessThan">
      <formula>0</formula>
    </cfRule>
  </conditionalFormatting>
  <conditionalFormatting sqref="K51:N51">
    <cfRule type="cellIs" dxfId="21" priority="9" operator="lessThan">
      <formula>0</formula>
    </cfRule>
  </conditionalFormatting>
  <conditionalFormatting sqref="O9:R9">
    <cfRule type="cellIs" dxfId="20" priority="8" operator="lessThan">
      <formula>0</formula>
    </cfRule>
  </conditionalFormatting>
  <conditionalFormatting sqref="O15:R15">
    <cfRule type="cellIs" dxfId="19" priority="7" operator="lessThan">
      <formula>0</formula>
    </cfRule>
  </conditionalFormatting>
  <conditionalFormatting sqref="O21:R21">
    <cfRule type="cellIs" dxfId="18" priority="6" operator="lessThan">
      <formula>0</formula>
    </cfRule>
  </conditionalFormatting>
  <conditionalFormatting sqref="O27:R27">
    <cfRule type="cellIs" dxfId="17" priority="5" operator="lessThan">
      <formula>0</formula>
    </cfRule>
  </conditionalFormatting>
  <conditionalFormatting sqref="O33:R33">
    <cfRule type="cellIs" dxfId="16" priority="4" operator="lessThan">
      <formula>0</formula>
    </cfRule>
  </conditionalFormatting>
  <conditionalFormatting sqref="O39:R39">
    <cfRule type="cellIs" dxfId="15" priority="3" operator="lessThan">
      <formula>0</formula>
    </cfRule>
  </conditionalFormatting>
  <conditionalFormatting sqref="O45:R45">
    <cfRule type="cellIs" dxfId="14" priority="2" operator="lessThan">
      <formula>0</formula>
    </cfRule>
  </conditionalFormatting>
  <conditionalFormatting sqref="O51:R51">
    <cfRule type="cellIs" dxfId="13" priority="1" operator="lessThan">
      <formula>0</formula>
    </cfRule>
  </conditionalFormatting>
  <hyperlinks>
    <hyperlink ref="A3" location="Übersicht!A1" display="&lt;&lt; Zurück zur Übersicht"/>
  </hyperlinks>
  <pageMargins left="0.7" right="0.7" top="0.78740157499999996" bottom="0.78740157499999996"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zoomScaleNormal="100" workbookViewId="0">
      <selection activeCell="A3" sqref="A3"/>
    </sheetView>
  </sheetViews>
  <sheetFormatPr baseColWidth="10" defaultRowHeight="12.75"/>
  <cols>
    <col min="1" max="1" width="20.42578125" bestFit="1" customWidth="1"/>
    <col min="2" max="2" width="18.28515625" bestFit="1" customWidth="1"/>
    <col min="3" max="3" width="21.85546875" customWidth="1"/>
    <col min="4" max="4" width="27.85546875" customWidth="1"/>
    <col min="5" max="5" width="25.85546875" customWidth="1"/>
    <col min="6" max="6" width="21" customWidth="1"/>
    <col min="7" max="7" width="28.140625" customWidth="1"/>
    <col min="8" max="8" width="23.42578125" customWidth="1"/>
  </cols>
  <sheetData>
    <row r="1" spans="1:8" ht="25.5">
      <c r="A1" s="8" t="s">
        <v>924</v>
      </c>
    </row>
    <row r="2" spans="1:8">
      <c r="A2" s="9"/>
    </row>
    <row r="3" spans="1:8" ht="15.75">
      <c r="A3" s="26" t="s">
        <v>69</v>
      </c>
    </row>
    <row r="5" spans="1:8" ht="13.5" thickBot="1">
      <c r="A5" s="2115" t="s">
        <v>1015</v>
      </c>
      <c r="B5" s="2115"/>
      <c r="C5" s="2115"/>
      <c r="D5" s="2115"/>
      <c r="E5" s="2115"/>
      <c r="F5" s="2115"/>
      <c r="G5" s="2115"/>
      <c r="H5" s="2115"/>
    </row>
    <row r="6" spans="1:8" ht="13.5" thickBot="1">
      <c r="A6" s="450"/>
      <c r="B6" s="450"/>
      <c r="C6" s="2203" t="s">
        <v>102</v>
      </c>
      <c r="D6" s="2203"/>
      <c r="E6" s="2203"/>
      <c r="F6" s="2203" t="s">
        <v>82</v>
      </c>
      <c r="G6" s="2203"/>
      <c r="H6" s="2203"/>
    </row>
    <row r="7" spans="1:8" ht="24">
      <c r="A7" s="2204"/>
      <c r="B7" s="2204"/>
      <c r="C7" s="1452" t="s">
        <v>1013</v>
      </c>
      <c r="D7" s="1452" t="s">
        <v>1016</v>
      </c>
      <c r="E7" s="1452" t="s">
        <v>928</v>
      </c>
      <c r="F7" s="1452" t="s">
        <v>1013</v>
      </c>
      <c r="G7" s="1452" t="s">
        <v>1016</v>
      </c>
      <c r="H7" s="1452" t="s">
        <v>928</v>
      </c>
    </row>
    <row r="8" spans="1:8">
      <c r="A8" s="2083" t="s">
        <v>589</v>
      </c>
      <c r="B8" s="1022" t="s">
        <v>933</v>
      </c>
      <c r="C8" s="1064">
        <v>47838.323681848116</v>
      </c>
      <c r="D8" s="1064">
        <v>47838.323681848116</v>
      </c>
      <c r="E8" s="1064">
        <v>47838.323681848116</v>
      </c>
      <c r="F8" s="1064">
        <v>5829.087081603021</v>
      </c>
      <c r="G8" s="1064">
        <v>5829.087081603021</v>
      </c>
      <c r="H8" s="1064">
        <v>5829.087081603021</v>
      </c>
    </row>
    <row r="9" spans="1:8">
      <c r="A9" s="2080"/>
      <c r="B9" s="288" t="s">
        <v>786</v>
      </c>
      <c r="C9" s="288">
        <v>46990</v>
      </c>
      <c r="D9" s="288">
        <v>46990</v>
      </c>
      <c r="E9" s="288">
        <v>46990</v>
      </c>
      <c r="F9" s="288">
        <v>3692</v>
      </c>
      <c r="G9" s="288">
        <v>3692</v>
      </c>
      <c r="H9" s="288">
        <v>3692</v>
      </c>
    </row>
    <row r="10" spans="1:8">
      <c r="A10" s="2080"/>
      <c r="B10" s="288" t="s">
        <v>1017</v>
      </c>
      <c r="C10" s="286">
        <v>66837.626970930054</v>
      </c>
      <c r="D10" s="286">
        <v>1136791.9580621994</v>
      </c>
      <c r="E10" s="286">
        <v>47838.323681848116</v>
      </c>
      <c r="F10" s="286">
        <v>8453.3518008194605</v>
      </c>
      <c r="G10" s="286">
        <v>142203.66588152456</v>
      </c>
      <c r="H10" s="286">
        <v>5829.087081603021</v>
      </c>
    </row>
    <row r="11" spans="1:8">
      <c r="A11" s="2080"/>
      <c r="B11" s="288" t="s">
        <v>881</v>
      </c>
      <c r="C11" s="360">
        <f t="shared" ref="C11:H11" si="0">C10/SUM(C10,C20,C25,C30,C35,C40,C15)</f>
        <v>7.20244517030246E-2</v>
      </c>
      <c r="D11" s="360">
        <f t="shared" si="0"/>
        <v>0.47161393608077579</v>
      </c>
      <c r="E11" s="360">
        <f t="shared" si="0"/>
        <v>0.4615819196050332</v>
      </c>
      <c r="F11" s="360">
        <f t="shared" si="0"/>
        <v>6.3028112125282365E-2</v>
      </c>
      <c r="G11" s="360">
        <f t="shared" si="0"/>
        <v>0.44826572906267981</v>
      </c>
      <c r="H11" s="360">
        <f t="shared" si="0"/>
        <v>0.44073390384620137</v>
      </c>
    </row>
    <row r="12" spans="1:8">
      <c r="A12" s="2205"/>
      <c r="B12" s="1066" t="s">
        <v>772</v>
      </c>
      <c r="C12" s="360">
        <f t="shared" ref="C12:H12" si="1">1.14*1.64*SQRT(C11*(1-C11)/SUM(C9,C14,C19,C24,C29,C34,C39))</f>
        <v>1.5047320956619505E-3</v>
      </c>
      <c r="D12" s="360">
        <f t="shared" si="1"/>
        <v>2.9054936452035354E-3</v>
      </c>
      <c r="E12" s="360">
        <f t="shared" si="1"/>
        <v>2.9015840131774622E-3</v>
      </c>
      <c r="F12" s="360">
        <f t="shared" si="1"/>
        <v>4.9410849810373018E-3</v>
      </c>
      <c r="G12" s="360">
        <f t="shared" si="1"/>
        <v>1.0111710858001513E-2</v>
      </c>
      <c r="H12" s="360">
        <f t="shared" si="1"/>
        <v>1.0094605928927969E-2</v>
      </c>
    </row>
    <row r="13" spans="1:8">
      <c r="A13" s="2083" t="s">
        <v>1018</v>
      </c>
      <c r="B13" s="1022" t="s">
        <v>933</v>
      </c>
      <c r="C13" s="1064">
        <v>5234.1657561030333</v>
      </c>
      <c r="D13" s="1064">
        <v>5234.1657561030333</v>
      </c>
      <c r="E13" s="1064">
        <v>5234.1657561030333</v>
      </c>
      <c r="F13" s="1064">
        <v>844.02961001968708</v>
      </c>
      <c r="G13" s="1064">
        <v>844.02961001968708</v>
      </c>
      <c r="H13" s="1064">
        <v>844.02961001968708</v>
      </c>
    </row>
    <row r="14" spans="1:8">
      <c r="A14" s="2080"/>
      <c r="B14" s="288" t="s">
        <v>786</v>
      </c>
      <c r="C14" s="288">
        <v>5465</v>
      </c>
      <c r="D14" s="288">
        <v>5465</v>
      </c>
      <c r="E14" s="288">
        <v>5465</v>
      </c>
      <c r="F14" s="288">
        <v>601</v>
      </c>
      <c r="G14" s="288">
        <v>601</v>
      </c>
      <c r="H14" s="288">
        <v>601</v>
      </c>
    </row>
    <row r="15" spans="1:8">
      <c r="A15" s="2080"/>
      <c r="B15" s="288" t="s">
        <v>1017</v>
      </c>
      <c r="C15" s="286">
        <v>26558.369127799579</v>
      </c>
      <c r="D15" s="286">
        <v>137285.31100864848</v>
      </c>
      <c r="E15" s="286">
        <v>5234.1657561030333</v>
      </c>
      <c r="F15" s="286">
        <v>3534.3028786249361</v>
      </c>
      <c r="G15" s="286">
        <v>19308.543437667646</v>
      </c>
      <c r="H15" s="286">
        <v>844.02961001968708</v>
      </c>
    </row>
    <row r="16" spans="1:8">
      <c r="A16" s="2080"/>
      <c r="B16" s="288" t="s">
        <v>881</v>
      </c>
      <c r="C16" s="360">
        <f t="shared" ref="C16:H16" si="2">C15/SUM(C15,C25,C30,C35,C40,C10,C20)</f>
        <v>2.8619387929321075E-2</v>
      </c>
      <c r="D16" s="360">
        <f t="shared" si="2"/>
        <v>5.6954718435226308E-2</v>
      </c>
      <c r="E16" s="360">
        <f t="shared" si="2"/>
        <v>5.0503364066448252E-2</v>
      </c>
      <c r="F16" s="360">
        <f t="shared" si="2"/>
        <v>2.6351729274663158E-2</v>
      </c>
      <c r="G16" s="360">
        <f t="shared" si="2"/>
        <v>6.0865929493235604E-2</v>
      </c>
      <c r="H16" s="360">
        <f t="shared" si="2"/>
        <v>6.3816590793401601E-2</v>
      </c>
    </row>
    <row r="17" spans="1:8">
      <c r="A17" s="2205"/>
      <c r="B17" s="1066" t="s">
        <v>772</v>
      </c>
      <c r="C17" s="360">
        <f t="shared" ref="C17:H17" si="3">1.14*1.64*SQRT(C16*(1-C16)/SUM(C14,C19,C24,C29,C34,C39,C9))</f>
        <v>9.7045594281252212E-4</v>
      </c>
      <c r="D17" s="360">
        <f t="shared" si="3"/>
        <v>1.3489071771857724E-3</v>
      </c>
      <c r="E17" s="360">
        <f t="shared" si="3"/>
        <v>1.2745527274850533E-3</v>
      </c>
      <c r="F17" s="360">
        <f t="shared" si="3"/>
        <v>3.2568480882557028E-3</v>
      </c>
      <c r="G17" s="360">
        <f t="shared" si="3"/>
        <v>4.8611925195139087E-3</v>
      </c>
      <c r="H17" s="360">
        <f t="shared" si="3"/>
        <v>4.9698028801737756E-3</v>
      </c>
    </row>
    <row r="18" spans="1:8">
      <c r="A18" s="2083" t="s">
        <v>1019</v>
      </c>
      <c r="B18" s="1022" t="s">
        <v>933</v>
      </c>
      <c r="C18" s="1064">
        <v>965.34652792484019</v>
      </c>
      <c r="D18" s="1064">
        <v>965.34652792484019</v>
      </c>
      <c r="E18" s="1064">
        <v>965.34652792484019</v>
      </c>
      <c r="F18" s="1064">
        <v>93.268501920265123</v>
      </c>
      <c r="G18" s="1064">
        <v>93.268501920265123</v>
      </c>
      <c r="H18" s="1064">
        <v>93.268501920265123</v>
      </c>
    </row>
    <row r="19" spans="1:8">
      <c r="A19" s="2080"/>
      <c r="B19" s="288" t="s">
        <v>786</v>
      </c>
      <c r="C19" s="288">
        <v>1046</v>
      </c>
      <c r="D19" s="288">
        <v>1046</v>
      </c>
      <c r="E19" s="288">
        <v>1046</v>
      </c>
      <c r="F19" s="288">
        <v>60</v>
      </c>
      <c r="G19" s="288">
        <v>60</v>
      </c>
      <c r="H19" s="288">
        <v>60</v>
      </c>
    </row>
    <row r="20" spans="1:8">
      <c r="A20" s="2080"/>
      <c r="B20" s="288" t="s">
        <v>1017</v>
      </c>
      <c r="C20" s="286">
        <v>16723.036986535859</v>
      </c>
      <c r="D20" s="286">
        <v>28084.095853947856</v>
      </c>
      <c r="E20" s="286">
        <v>965.34652792484019</v>
      </c>
      <c r="F20" s="286">
        <v>2337.1896531692109</v>
      </c>
      <c r="G20" s="286">
        <v>4503.6148123969733</v>
      </c>
      <c r="H20" s="286">
        <v>93.268501920265123</v>
      </c>
    </row>
    <row r="21" spans="1:8">
      <c r="A21" s="2080"/>
      <c r="B21" s="288" t="s">
        <v>881</v>
      </c>
      <c r="C21" s="360">
        <f t="shared" ref="C21:H21" si="4">C20/SUM(C20,C30,C35,C40,C10,C15,C25)</f>
        <v>1.8020800922338397E-2</v>
      </c>
      <c r="D21" s="360">
        <f t="shared" si="4"/>
        <v>1.1651077308400041E-2</v>
      </c>
      <c r="E21" s="360">
        <f t="shared" si="4"/>
        <v>9.3144255306060377E-3</v>
      </c>
      <c r="F21" s="360">
        <f t="shared" si="4"/>
        <v>1.7426064239242818E-2</v>
      </c>
      <c r="G21" s="360">
        <f t="shared" si="4"/>
        <v>1.4196653544632018E-2</v>
      </c>
      <c r="H21" s="360">
        <f t="shared" si="4"/>
        <v>7.0519775020929888E-3</v>
      </c>
    </row>
    <row r="22" spans="1:8">
      <c r="A22" s="2205"/>
      <c r="B22" s="1066" t="s">
        <v>772</v>
      </c>
      <c r="C22" s="360">
        <f t="shared" ref="C22:H22" si="5">1.14*1.64*SQRT(C21*(1-C21)/SUM(C19,C24,C29,C34,C39,C9,C14))</f>
        <v>7.7426410594355621E-4</v>
      </c>
      <c r="D22" s="360">
        <f t="shared" si="5"/>
        <v>6.2458151415396151E-4</v>
      </c>
      <c r="E22" s="360">
        <f t="shared" si="5"/>
        <v>5.5910952972553938E-4</v>
      </c>
      <c r="F22" s="360">
        <f t="shared" si="5"/>
        <v>2.6605668071150914E-3</v>
      </c>
      <c r="G22" s="360">
        <f t="shared" si="5"/>
        <v>2.4053596945548227E-3</v>
      </c>
      <c r="H22" s="360">
        <f t="shared" si="5"/>
        <v>1.7014163820443841E-3</v>
      </c>
    </row>
    <row r="23" spans="1:8">
      <c r="A23" s="2083" t="s">
        <v>535</v>
      </c>
      <c r="B23" s="1022" t="s">
        <v>933</v>
      </c>
      <c r="C23" s="1064">
        <v>34987.220354268269</v>
      </c>
      <c r="D23" s="1064">
        <v>34987.220354268269</v>
      </c>
      <c r="E23" s="1064">
        <v>34987.220354268269</v>
      </c>
      <c r="F23" s="1064">
        <v>4407.2707718161337</v>
      </c>
      <c r="G23" s="1064">
        <v>4407.2707718161337</v>
      </c>
      <c r="H23" s="1064">
        <v>4407.2707718161337</v>
      </c>
    </row>
    <row r="24" spans="1:8">
      <c r="A24" s="2080"/>
      <c r="B24" s="288" t="s">
        <v>786</v>
      </c>
      <c r="C24" s="288">
        <v>36265</v>
      </c>
      <c r="D24" s="288">
        <v>36265</v>
      </c>
      <c r="E24" s="288">
        <v>36265</v>
      </c>
      <c r="F24" s="288">
        <v>2802</v>
      </c>
      <c r="G24" s="288">
        <v>2802</v>
      </c>
      <c r="H24" s="288">
        <v>2802</v>
      </c>
    </row>
    <row r="25" spans="1:8">
      <c r="A25" s="2080"/>
      <c r="B25" s="288" t="s">
        <v>1017</v>
      </c>
      <c r="C25" s="286">
        <v>595646.33783117239</v>
      </c>
      <c r="D25" s="286">
        <v>795794.67882975878</v>
      </c>
      <c r="E25" s="286">
        <v>34987.220354268269</v>
      </c>
      <c r="F25" s="286">
        <v>82371.797700167881</v>
      </c>
      <c r="G25" s="286">
        <v>105034.84391349615</v>
      </c>
      <c r="H25" s="286">
        <v>4407.2707718161337</v>
      </c>
    </row>
    <row r="26" spans="1:8">
      <c r="A26" s="2080"/>
      <c r="B26" s="288" t="s">
        <v>881</v>
      </c>
      <c r="C26" s="360">
        <f t="shared" ref="C26:H26" si="6">C25/SUM(C25,C35,C40,C10,C15,C20,C30)</f>
        <v>0.64187049773421623</v>
      </c>
      <c r="D26" s="360">
        <f t="shared" si="6"/>
        <v>0.33014647766755612</v>
      </c>
      <c r="E26" s="360">
        <f t="shared" si="6"/>
        <v>0.33758432758159607</v>
      </c>
      <c r="F26" s="360">
        <f t="shared" si="6"/>
        <v>0.61416335481317319</v>
      </c>
      <c r="G26" s="360">
        <f t="shared" si="6"/>
        <v>0.33109920614209232</v>
      </c>
      <c r="H26" s="360">
        <f t="shared" si="6"/>
        <v>0.33323119476122304</v>
      </c>
    </row>
    <row r="27" spans="1:8">
      <c r="A27" s="2205"/>
      <c r="B27" s="1066" t="s">
        <v>772</v>
      </c>
      <c r="C27" s="360">
        <f t="shared" ref="C27:H27" si="7">1.14*1.64*SQRT(C26*(1-C26)/SUM(C24,C29,C34,C39,C9,C14,C19))</f>
        <v>2.7905813955695414E-3</v>
      </c>
      <c r="D27" s="360">
        <f t="shared" si="7"/>
        <v>2.7371222458628941E-3</v>
      </c>
      <c r="E27" s="360">
        <f t="shared" si="7"/>
        <v>2.7523735474176505E-3</v>
      </c>
      <c r="F27" s="360">
        <f t="shared" si="7"/>
        <v>9.8977294811239784E-3</v>
      </c>
      <c r="G27" s="360">
        <f t="shared" si="7"/>
        <v>9.5686753264924481E-3</v>
      </c>
      <c r="H27" s="360">
        <f t="shared" si="7"/>
        <v>9.5841224797309308E-3</v>
      </c>
    </row>
    <row r="28" spans="1:8">
      <c r="A28" s="2083" t="s">
        <v>1223</v>
      </c>
      <c r="B28" s="1022" t="s">
        <v>933</v>
      </c>
      <c r="C28" s="1064">
        <v>7829.5379344143967</v>
      </c>
      <c r="D28" s="1064">
        <v>7829.5379344143967</v>
      </c>
      <c r="E28" s="1064">
        <v>7829.5379344143967</v>
      </c>
      <c r="F28" s="1064">
        <v>918.930939246771</v>
      </c>
      <c r="G28" s="1064">
        <v>918.930939246771</v>
      </c>
      <c r="H28" s="1064">
        <v>918.930939246771</v>
      </c>
    </row>
    <row r="29" spans="1:8">
      <c r="A29" s="2080"/>
      <c r="B29" s="288" t="s">
        <v>786</v>
      </c>
      <c r="C29" s="288">
        <v>7093</v>
      </c>
      <c r="D29" s="288">
        <v>7093</v>
      </c>
      <c r="E29" s="288">
        <v>7093</v>
      </c>
      <c r="F29" s="288">
        <v>552</v>
      </c>
      <c r="G29" s="288">
        <v>552</v>
      </c>
      <c r="H29" s="288">
        <v>552</v>
      </c>
    </row>
    <row r="30" spans="1:8">
      <c r="A30" s="2080"/>
      <c r="B30" s="288" t="s">
        <v>1017</v>
      </c>
      <c r="C30" s="286">
        <v>28772.402143458683</v>
      </c>
      <c r="D30" s="286">
        <v>92583.567154822274</v>
      </c>
      <c r="E30" s="286">
        <v>7829.5379344143967</v>
      </c>
      <c r="F30" s="286">
        <v>2940.3531365733447</v>
      </c>
      <c r="G30" s="286">
        <v>9989.6842162107987</v>
      </c>
      <c r="H30" s="286">
        <v>918.930939246771</v>
      </c>
    </row>
    <row r="31" spans="1:8">
      <c r="A31" s="2080"/>
      <c r="B31" s="288" t="s">
        <v>881</v>
      </c>
      <c r="C31" s="360">
        <f t="shared" ref="C31:H31" si="8">C30/SUM(C30,C40,C10,C15,C20,C25,C35)</f>
        <v>3.10052373562404E-2</v>
      </c>
      <c r="D31" s="360">
        <f t="shared" si="8"/>
        <v>3.8409579002225414E-2</v>
      </c>
      <c r="E31" s="360">
        <f t="shared" si="8"/>
        <v>7.5545564126000483E-2</v>
      </c>
      <c r="F31" s="360">
        <f t="shared" si="8"/>
        <v>2.1923245541715802E-2</v>
      </c>
      <c r="G31" s="360">
        <f t="shared" si="8"/>
        <v>3.1490278752845255E-2</v>
      </c>
      <c r="H31" s="360">
        <f t="shared" si="8"/>
        <v>6.9479836988111734E-2</v>
      </c>
    </row>
    <row r="32" spans="1:8">
      <c r="A32" s="2205"/>
      <c r="B32" s="1066" t="s">
        <v>772</v>
      </c>
      <c r="C32" s="360">
        <f t="shared" ref="C32:H32" si="9">1.14*1.64*SQRT(C31*(1-C31)/SUM(C29,C34,C39,C9,C14,C19,C24))</f>
        <v>1.0088560033249352E-3</v>
      </c>
      <c r="D32" s="360">
        <f t="shared" si="9"/>
        <v>1.1185767170031208E-3</v>
      </c>
      <c r="E32" s="360">
        <f t="shared" si="9"/>
        <v>1.5381481846390389E-3</v>
      </c>
      <c r="F32" s="360">
        <f t="shared" si="9"/>
        <v>2.9773561378338958E-3</v>
      </c>
      <c r="G32" s="360">
        <f t="shared" si="9"/>
        <v>3.5508484583320053E-3</v>
      </c>
      <c r="H32" s="360">
        <f t="shared" si="9"/>
        <v>5.1699242863369891E-3</v>
      </c>
    </row>
    <row r="33" spans="1:15">
      <c r="A33" s="2083" t="s">
        <v>625</v>
      </c>
      <c r="B33" s="1022" t="s">
        <v>933</v>
      </c>
      <c r="C33" s="1064">
        <v>5161.1466414390597</v>
      </c>
      <c r="D33" s="1064">
        <v>5161.1466414390597</v>
      </c>
      <c r="E33" s="1064">
        <v>5161.1466414390597</v>
      </c>
      <c r="F33" s="1064">
        <v>895.97736138641153</v>
      </c>
      <c r="G33" s="1064">
        <v>895.97736138641153</v>
      </c>
      <c r="H33" s="1064">
        <v>895.97736138641153</v>
      </c>
    </row>
    <row r="34" spans="1:15">
      <c r="A34" s="2080"/>
      <c r="B34" s="288" t="s">
        <v>786</v>
      </c>
      <c r="C34" s="288">
        <v>4569</v>
      </c>
      <c r="D34" s="288">
        <v>4569</v>
      </c>
      <c r="E34" s="288">
        <v>4569</v>
      </c>
      <c r="F34" s="288">
        <v>576</v>
      </c>
      <c r="G34" s="288">
        <v>576</v>
      </c>
      <c r="H34" s="288">
        <v>576</v>
      </c>
    </row>
    <row r="35" spans="1:15">
      <c r="A35" s="2080"/>
      <c r="B35" s="288" t="s">
        <v>1017</v>
      </c>
      <c r="C35" s="286">
        <v>171500.45423423962</v>
      </c>
      <c r="D35" s="286">
        <v>151506.45208178897</v>
      </c>
      <c r="E35" s="286">
        <v>5161.1466414390597</v>
      </c>
      <c r="F35" s="286">
        <v>31232.536154202564</v>
      </c>
      <c r="G35" s="286">
        <v>25843.913065497432</v>
      </c>
      <c r="H35" s="286">
        <v>895.97736138641153</v>
      </c>
    </row>
    <row r="36" spans="1:15">
      <c r="A36" s="2080"/>
      <c r="B36" s="360" t="s">
        <v>881</v>
      </c>
      <c r="C36" s="360">
        <f t="shared" ref="C36:H36" si="10">C35/SUM(C35,C10,C15,C20,C25,C30,C40)</f>
        <v>0.18480946650624167</v>
      </c>
      <c r="D36" s="360">
        <f t="shared" si="10"/>
        <v>6.2854556369069961E-2</v>
      </c>
      <c r="E36" s="360">
        <f t="shared" si="10"/>
        <v>4.9798817992915023E-2</v>
      </c>
      <c r="F36" s="360">
        <f t="shared" si="10"/>
        <v>0.23286949804847673</v>
      </c>
      <c r="G36" s="360">
        <f t="shared" si="10"/>
        <v>8.1467242495630088E-2</v>
      </c>
      <c r="H36" s="360">
        <f t="shared" si="10"/>
        <v>6.7744330237910308E-2</v>
      </c>
    </row>
    <row r="37" spans="1:15">
      <c r="A37" s="2205"/>
      <c r="B37" s="1066" t="s">
        <v>772</v>
      </c>
      <c r="C37" s="360">
        <f t="shared" ref="C37:H37" si="11">1.14*1.64*SQRT(C36*(1-C36)/SUM(C34,C39,C9,C14,C19,C24,C29))</f>
        <v>2.2591372063829559E-3</v>
      </c>
      <c r="D37" s="360">
        <f t="shared" si="11"/>
        <v>1.4126117662219715E-3</v>
      </c>
      <c r="E37" s="360">
        <f t="shared" si="11"/>
        <v>1.2661006684840639E-3</v>
      </c>
      <c r="F37" s="360">
        <f t="shared" si="11"/>
        <v>8.5937521171341198E-3</v>
      </c>
      <c r="G37" s="360">
        <f t="shared" si="11"/>
        <v>5.5619966921694316E-3</v>
      </c>
      <c r="H37" s="360">
        <f t="shared" si="11"/>
        <v>5.1097056962329437E-3</v>
      </c>
    </row>
    <row r="38" spans="1:15">
      <c r="A38" s="2083" t="s">
        <v>538</v>
      </c>
      <c r="B38" s="1022" t="s">
        <v>933</v>
      </c>
      <c r="C38" s="1064">
        <v>1624.2017663631732</v>
      </c>
      <c r="D38" s="1064">
        <v>1624.2017663631732</v>
      </c>
      <c r="E38" s="1064">
        <v>1624.2017663631732</v>
      </c>
      <c r="F38" s="1064">
        <v>237.30066233221928</v>
      </c>
      <c r="G38" s="1064">
        <v>237.30066233221928</v>
      </c>
      <c r="H38" s="1064">
        <v>237.30066233221928</v>
      </c>
    </row>
    <row r="39" spans="1:15">
      <c r="A39" s="2080"/>
      <c r="B39" s="288" t="s">
        <v>786</v>
      </c>
      <c r="C39" s="288">
        <v>1752</v>
      </c>
      <c r="D39" s="288">
        <v>1752</v>
      </c>
      <c r="E39" s="288">
        <v>1752</v>
      </c>
      <c r="F39" s="288">
        <v>172</v>
      </c>
      <c r="G39" s="288">
        <v>172</v>
      </c>
      <c r="H39" s="288">
        <v>172</v>
      </c>
    </row>
    <row r="40" spans="1:15">
      <c r="A40" s="2080"/>
      <c r="B40" s="288" t="s">
        <v>1017</v>
      </c>
      <c r="C40" s="286">
        <v>21946.997036606874</v>
      </c>
      <c r="D40" s="286">
        <v>68383.042453027796</v>
      </c>
      <c r="E40" s="286">
        <v>1624.2017663631732</v>
      </c>
      <c r="F40" s="286">
        <v>3250.8082483553007</v>
      </c>
      <c r="G40" s="286">
        <v>10346.4678342521</v>
      </c>
      <c r="H40" s="286">
        <v>237.30066233221928</v>
      </c>
    </row>
    <row r="41" spans="1:15">
      <c r="A41" s="2080"/>
      <c r="B41" s="288" t="s">
        <v>881</v>
      </c>
      <c r="C41" s="360">
        <f t="shared" ref="C41:H41" si="12">C40/SUM(C40,C15,C20,C25,C30,C35,C10)</f>
        <v>2.3650157848617584E-2</v>
      </c>
      <c r="D41" s="360">
        <f t="shared" si="12"/>
        <v>2.8369655136746354E-2</v>
      </c>
      <c r="E41" s="360">
        <f t="shared" si="12"/>
        <v>1.5671581097400949E-2</v>
      </c>
      <c r="F41" s="360">
        <f t="shared" si="12"/>
        <v>2.4237995957445968E-2</v>
      </c>
      <c r="G41" s="360">
        <f t="shared" si="12"/>
        <v>3.261496050888487E-2</v>
      </c>
      <c r="H41" s="360">
        <f t="shared" si="12"/>
        <v>1.7942165871058929E-2</v>
      </c>
    </row>
    <row r="42" spans="1:15">
      <c r="A42" s="2080"/>
      <c r="B42" s="1066" t="s">
        <v>772</v>
      </c>
      <c r="C42" s="360">
        <f t="shared" ref="C42:H42" si="13">1.14*1.64*SQRT(C41*(1-C41)/SUM(C39,C9,C14,C19,C24,C29,C34))</f>
        <v>8.8444471196079757E-4</v>
      </c>
      <c r="D42" s="360">
        <f t="shared" si="13"/>
        <v>9.6633676018228391E-4</v>
      </c>
      <c r="E42" s="360">
        <f t="shared" si="13"/>
        <v>7.2289855527610464E-4</v>
      </c>
      <c r="F42" s="360">
        <f t="shared" si="13"/>
        <v>3.1268870881349586E-3</v>
      </c>
      <c r="G42" s="360">
        <f t="shared" si="13"/>
        <v>3.6116030017521294E-3</v>
      </c>
      <c r="H42" s="360">
        <f t="shared" si="13"/>
        <v>2.6989687698735598E-3</v>
      </c>
    </row>
    <row r="43" spans="1:15" ht="53.25" customHeight="1">
      <c r="A43" s="2202" t="s">
        <v>1020</v>
      </c>
      <c r="B43" s="2202"/>
      <c r="C43" s="2202"/>
      <c r="D43" s="2202"/>
      <c r="E43" s="2202"/>
      <c r="F43" s="2202"/>
      <c r="G43" s="2202"/>
      <c r="H43" s="2202"/>
      <c r="I43" s="1067"/>
      <c r="J43" s="1067"/>
      <c r="K43" s="1067"/>
      <c r="L43" s="1067"/>
      <c r="M43" s="1067"/>
      <c r="N43" s="1067"/>
    </row>
    <row r="45" spans="1:15">
      <c r="M45" s="1068"/>
      <c r="N45" s="1068"/>
      <c r="O45" s="809"/>
    </row>
  </sheetData>
  <mergeCells count="12">
    <mergeCell ref="A43:H43"/>
    <mergeCell ref="A5:H5"/>
    <mergeCell ref="C6:E6"/>
    <mergeCell ref="F6:H6"/>
    <mergeCell ref="A7:B7"/>
    <mergeCell ref="A8:A12"/>
    <mergeCell ref="A13:A17"/>
    <mergeCell ref="A18:A22"/>
    <mergeCell ref="A23:A27"/>
    <mergeCell ref="A28:A32"/>
    <mergeCell ref="A33:A37"/>
    <mergeCell ref="A38:A42"/>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8"/>
  <sheetViews>
    <sheetView zoomScaleNormal="100" workbookViewId="0">
      <selection activeCell="A3" sqref="A3"/>
    </sheetView>
  </sheetViews>
  <sheetFormatPr baseColWidth="10" defaultRowHeight="12.75"/>
  <cols>
    <col min="1" max="1" width="44.85546875" customWidth="1"/>
  </cols>
  <sheetData>
    <row r="1" spans="1:33" ht="25.5">
      <c r="A1" s="8" t="s">
        <v>938</v>
      </c>
    </row>
    <row r="2" spans="1:33">
      <c r="A2" s="9"/>
    </row>
    <row r="3" spans="1:33" ht="15.75">
      <c r="A3" s="26" t="s">
        <v>69</v>
      </c>
    </row>
    <row r="4" spans="1:33" ht="15.75">
      <c r="A4" s="26"/>
    </row>
    <row r="5" spans="1:33" ht="13.5" thickBot="1">
      <c r="A5" s="2115" t="s">
        <v>939</v>
      </c>
      <c r="B5" s="2115"/>
      <c r="C5" s="2115"/>
      <c r="D5" s="2115"/>
      <c r="E5" s="2115"/>
      <c r="F5" s="2115"/>
      <c r="G5" s="2115"/>
      <c r="H5" s="2115"/>
      <c r="I5" s="2115"/>
      <c r="J5" s="2115"/>
      <c r="K5" s="2115"/>
      <c r="L5" s="2115"/>
      <c r="M5" s="2115"/>
      <c r="N5" s="2115"/>
      <c r="O5" s="2115"/>
      <c r="P5" s="2115"/>
      <c r="Q5" s="2115"/>
      <c r="R5" s="2115"/>
      <c r="S5" s="2115"/>
      <c r="T5" s="2115"/>
      <c r="U5" s="2115"/>
      <c r="V5" s="2115"/>
      <c r="W5" s="2115"/>
      <c r="X5" s="2115"/>
      <c r="Y5" s="2115"/>
      <c r="Z5" s="2115"/>
      <c r="AA5" s="2115"/>
      <c r="AB5" s="2115"/>
      <c r="AC5" s="2115"/>
      <c r="AD5" s="2115"/>
      <c r="AE5" s="2115"/>
      <c r="AF5" s="2115"/>
      <c r="AG5" s="2115"/>
    </row>
    <row r="6" spans="1:33">
      <c r="A6" s="2208"/>
      <c r="B6" s="2209" t="s">
        <v>102</v>
      </c>
      <c r="C6" s="2209"/>
      <c r="D6" s="2209"/>
      <c r="E6" s="2209"/>
      <c r="F6" s="2209"/>
      <c r="G6" s="2209"/>
      <c r="H6" s="2209"/>
      <c r="I6" s="2209"/>
      <c r="J6" s="2209"/>
      <c r="K6" s="2209"/>
      <c r="L6" s="2209"/>
      <c r="M6" s="2209"/>
      <c r="N6" s="2209"/>
      <c r="O6" s="2209"/>
      <c r="P6" s="2209"/>
      <c r="Q6" s="2209"/>
      <c r="R6" s="2209" t="s">
        <v>82</v>
      </c>
      <c r="S6" s="2209"/>
      <c r="T6" s="2209"/>
      <c r="U6" s="2209"/>
      <c r="V6" s="2209"/>
      <c r="W6" s="2209"/>
      <c r="X6" s="2209"/>
      <c r="Y6" s="2209"/>
      <c r="Z6" s="2209"/>
      <c r="AA6" s="2209"/>
      <c r="AB6" s="2209"/>
      <c r="AC6" s="2209"/>
      <c r="AD6" s="2209"/>
      <c r="AE6" s="2209"/>
      <c r="AF6" s="2209"/>
      <c r="AG6" s="2209"/>
    </row>
    <row r="7" spans="1:33" s="1025" customFormat="1">
      <c r="A7" s="2208"/>
      <c r="B7" s="2206" t="s">
        <v>166</v>
      </c>
      <c r="C7" s="2206"/>
      <c r="D7" s="2206"/>
      <c r="E7" s="2206"/>
      <c r="F7" s="2206" t="s">
        <v>932</v>
      </c>
      <c r="G7" s="2206"/>
      <c r="H7" s="2206"/>
      <c r="I7" s="2206"/>
      <c r="J7" s="2206" t="s">
        <v>575</v>
      </c>
      <c r="K7" s="2206"/>
      <c r="L7" s="2206"/>
      <c r="M7" s="2206"/>
      <c r="N7" s="2206" t="s">
        <v>576</v>
      </c>
      <c r="O7" s="2206"/>
      <c r="P7" s="2206"/>
      <c r="Q7" s="2206"/>
      <c r="R7" s="2206" t="s">
        <v>166</v>
      </c>
      <c r="S7" s="2206"/>
      <c r="T7" s="2206"/>
      <c r="U7" s="2206"/>
      <c r="V7" s="2206" t="s">
        <v>932</v>
      </c>
      <c r="W7" s="2206"/>
      <c r="X7" s="2206"/>
      <c r="Y7" s="2206"/>
      <c r="Z7" s="2206" t="s">
        <v>575</v>
      </c>
      <c r="AA7" s="2206"/>
      <c r="AB7" s="2206"/>
      <c r="AC7" s="2206"/>
      <c r="AD7" s="2206" t="s">
        <v>576</v>
      </c>
      <c r="AE7" s="2206"/>
      <c r="AF7" s="2206"/>
      <c r="AG7" s="2206"/>
    </row>
    <row r="8" spans="1:33" s="956" customFormat="1" ht="36.75" customHeight="1">
      <c r="A8" s="2208"/>
      <c r="B8" s="1314" t="s">
        <v>933</v>
      </c>
      <c r="C8" s="1314" t="s">
        <v>786</v>
      </c>
      <c r="D8" s="1314" t="s">
        <v>771</v>
      </c>
      <c r="E8" s="1453" t="s">
        <v>772</v>
      </c>
      <c r="F8" s="1454" t="s">
        <v>933</v>
      </c>
      <c r="G8" s="1314" t="s">
        <v>786</v>
      </c>
      <c r="H8" s="1314" t="s">
        <v>771</v>
      </c>
      <c r="I8" s="1453" t="s">
        <v>772</v>
      </c>
      <c r="J8" s="1454" t="s">
        <v>933</v>
      </c>
      <c r="K8" s="1314" t="s">
        <v>786</v>
      </c>
      <c r="L8" s="1314" t="s">
        <v>771</v>
      </c>
      <c r="M8" s="1453" t="s">
        <v>772</v>
      </c>
      <c r="N8" s="1314" t="s">
        <v>933</v>
      </c>
      <c r="O8" s="1314" t="s">
        <v>786</v>
      </c>
      <c r="P8" s="1314" t="s">
        <v>771</v>
      </c>
      <c r="Q8" s="1453" t="s">
        <v>772</v>
      </c>
      <c r="R8" s="1455" t="s">
        <v>933</v>
      </c>
      <c r="S8" s="1456" t="s">
        <v>786</v>
      </c>
      <c r="T8" s="1456" t="s">
        <v>771</v>
      </c>
      <c r="U8" s="1457" t="s">
        <v>772</v>
      </c>
      <c r="V8" s="1455" t="s">
        <v>933</v>
      </c>
      <c r="W8" s="1456" t="s">
        <v>786</v>
      </c>
      <c r="X8" s="1456" t="s">
        <v>771</v>
      </c>
      <c r="Y8" s="1457" t="s">
        <v>772</v>
      </c>
      <c r="Z8" s="1455" t="s">
        <v>933</v>
      </c>
      <c r="AA8" s="1456" t="s">
        <v>786</v>
      </c>
      <c r="AB8" s="1456" t="s">
        <v>771</v>
      </c>
      <c r="AC8" s="1457" t="s">
        <v>772</v>
      </c>
      <c r="AD8" s="1456" t="s">
        <v>933</v>
      </c>
      <c r="AE8" s="1456" t="s">
        <v>786</v>
      </c>
      <c r="AF8" s="1456" t="s">
        <v>771</v>
      </c>
      <c r="AG8" s="1456" t="s">
        <v>772</v>
      </c>
    </row>
    <row r="9" spans="1:33">
      <c r="A9" s="450" t="s">
        <v>940</v>
      </c>
      <c r="B9" s="775">
        <v>8955.5189455059517</v>
      </c>
      <c r="C9" s="288">
        <v>8924</v>
      </c>
      <c r="D9" s="774">
        <v>0.18958083033926557</v>
      </c>
      <c r="E9" s="1027">
        <v>3.3550624294794063E-3</v>
      </c>
      <c r="F9" s="1028">
        <v>5442.0342543729403</v>
      </c>
      <c r="G9" s="288">
        <v>5434</v>
      </c>
      <c r="H9" s="774">
        <v>0.177155803814255</v>
      </c>
      <c r="I9" s="1027">
        <v>4.0676641956226009E-3</v>
      </c>
      <c r="J9" s="1028">
        <v>1784.7372353897372</v>
      </c>
      <c r="K9" s="288">
        <v>1488</v>
      </c>
      <c r="L9" s="774">
        <v>0.21211834884846814</v>
      </c>
      <c r="M9" s="1027">
        <v>8.959056714952127E-3</v>
      </c>
      <c r="N9" s="721">
        <v>1728.747455743279</v>
      </c>
      <c r="O9" s="450">
        <v>2002</v>
      </c>
      <c r="P9" s="768">
        <v>0.2132746084702003</v>
      </c>
      <c r="Q9" s="768">
        <v>7.801560199579889E-3</v>
      </c>
      <c r="R9" s="1028">
        <v>1162.5553977595853</v>
      </c>
      <c r="S9" s="288">
        <v>704</v>
      </c>
      <c r="T9" s="774">
        <v>0.19816919310824421</v>
      </c>
      <c r="U9" s="1027">
        <v>1.2137729758368252E-2</v>
      </c>
      <c r="V9" s="1028">
        <v>705.15837259900684</v>
      </c>
      <c r="W9" s="288">
        <v>421</v>
      </c>
      <c r="X9" s="774">
        <v>0.18139535203297474</v>
      </c>
      <c r="Y9" s="1027">
        <v>1.4516658956099042E-2</v>
      </c>
      <c r="Z9" s="1028">
        <v>238.75698890748643</v>
      </c>
      <c r="AA9" s="288">
        <v>124</v>
      </c>
      <c r="AB9" s="774">
        <v>0.23651453499993513</v>
      </c>
      <c r="AC9" s="1027">
        <v>3.3482957102083453E-2</v>
      </c>
      <c r="AD9" s="721">
        <v>218.64003625309209</v>
      </c>
      <c r="AE9" s="450">
        <v>159</v>
      </c>
      <c r="AF9" s="768">
        <v>0.22549829298997368</v>
      </c>
      <c r="AG9" s="768">
        <v>2.8644750944633802E-2</v>
      </c>
    </row>
    <row r="10" spans="1:33">
      <c r="A10" s="450" t="s">
        <v>941</v>
      </c>
      <c r="B10" s="775">
        <v>10159.370055464677</v>
      </c>
      <c r="C10" s="288">
        <v>9708</v>
      </c>
      <c r="D10" s="774">
        <v>0.21506534937379346</v>
      </c>
      <c r="E10" s="1027">
        <v>3.5168230332404461E-3</v>
      </c>
      <c r="F10" s="1028">
        <v>7175.2366724247895</v>
      </c>
      <c r="G10" s="288">
        <v>6785</v>
      </c>
      <c r="H10" s="774">
        <v>0.23357714428929124</v>
      </c>
      <c r="I10" s="1027">
        <v>4.5077309961248004E-3</v>
      </c>
      <c r="J10" s="1028">
        <v>1770.6319840002222</v>
      </c>
      <c r="K10" s="288">
        <v>1513</v>
      </c>
      <c r="L10" s="774">
        <v>0.21044192131868497</v>
      </c>
      <c r="M10" s="1027">
        <v>8.9330721904063177E-3</v>
      </c>
      <c r="N10" s="721">
        <v>1213.5013990396587</v>
      </c>
      <c r="O10" s="450">
        <v>1410</v>
      </c>
      <c r="P10" s="768">
        <v>0.14970899011212019</v>
      </c>
      <c r="Q10" s="768">
        <v>6.7952906583342741E-3</v>
      </c>
      <c r="R10" s="1028">
        <v>1176.8919672599461</v>
      </c>
      <c r="S10" s="288">
        <v>707</v>
      </c>
      <c r="T10" s="774">
        <v>0.20061300474535151</v>
      </c>
      <c r="U10" s="1027">
        <v>1.2193716820498107E-2</v>
      </c>
      <c r="V10" s="1028">
        <v>867.85615234968441</v>
      </c>
      <c r="W10" s="288">
        <v>514</v>
      </c>
      <c r="X10" s="774">
        <v>0.22324782401608781</v>
      </c>
      <c r="Y10" s="1027">
        <v>4.4365302976334675E-3</v>
      </c>
      <c r="Z10" s="1028">
        <v>169.55461889752101</v>
      </c>
      <c r="AA10" s="288">
        <v>99</v>
      </c>
      <c r="AB10" s="774">
        <v>0.16796212763923393</v>
      </c>
      <c r="AC10" s="1027">
        <v>2.9455861764562049E-2</v>
      </c>
      <c r="AD10" s="721">
        <v>139.48119601274098</v>
      </c>
      <c r="AE10" s="450">
        <v>94</v>
      </c>
      <c r="AF10" s="768">
        <v>0.14385641415035302</v>
      </c>
      <c r="AG10" s="768">
        <v>2.4054711390609333E-2</v>
      </c>
    </row>
    <row r="11" spans="1:33">
      <c r="A11" s="450" t="s">
        <v>942</v>
      </c>
      <c r="B11" s="775">
        <v>2612.216825713564</v>
      </c>
      <c r="C11" s="288">
        <v>2725</v>
      </c>
      <c r="D11" s="774">
        <v>5.5298440867404104E-2</v>
      </c>
      <c r="E11" s="1027">
        <v>1.9563758894941704E-3</v>
      </c>
      <c r="F11" s="1028">
        <v>1338.8789951331937</v>
      </c>
      <c r="G11" s="288">
        <v>1405</v>
      </c>
      <c r="H11" s="774">
        <v>4.3584838592709889E-2</v>
      </c>
      <c r="I11" s="1027">
        <v>2.1752017411509244E-3</v>
      </c>
      <c r="J11" s="1028">
        <v>754.78508727494909</v>
      </c>
      <c r="K11" s="288">
        <v>670</v>
      </c>
      <c r="L11" s="774">
        <v>8.9707192338174577E-2</v>
      </c>
      <c r="M11" s="1027">
        <v>6.2624873494501257E-3</v>
      </c>
      <c r="N11" s="721">
        <v>518.55274330542159</v>
      </c>
      <c r="O11" s="450">
        <v>650</v>
      </c>
      <c r="P11" s="768">
        <v>6.3973562438049608E-2</v>
      </c>
      <c r="Q11" s="768">
        <v>4.6606300301358346E-3</v>
      </c>
      <c r="R11" s="1028">
        <v>334.80218336187818</v>
      </c>
      <c r="S11" s="288">
        <v>225</v>
      </c>
      <c r="T11" s="774">
        <v>5.7070380177635535E-2</v>
      </c>
      <c r="U11" s="1027">
        <v>7.0635503662750997E-3</v>
      </c>
      <c r="V11" s="1028">
        <v>190.12968930456361</v>
      </c>
      <c r="W11" s="288">
        <v>122</v>
      </c>
      <c r="X11" s="774">
        <v>4.8909072434616944E-2</v>
      </c>
      <c r="Y11" s="1027">
        <v>2.2978111256054851E-3</v>
      </c>
      <c r="Z11" s="1028">
        <v>87.119032673784403</v>
      </c>
      <c r="AA11" s="288">
        <v>54</v>
      </c>
      <c r="AB11" s="774">
        <v>8.6300793106702606E-2</v>
      </c>
      <c r="AC11" s="1027">
        <v>2.2126031145322342E-2</v>
      </c>
      <c r="AD11" s="721">
        <v>57.553461383530184</v>
      </c>
      <c r="AE11" s="450">
        <v>49</v>
      </c>
      <c r="AF11" s="768">
        <v>5.9358786798897098E-2</v>
      </c>
      <c r="AG11" s="768">
        <v>1.6196334631870268E-2</v>
      </c>
    </row>
    <row r="12" spans="1:33">
      <c r="A12" s="450" t="s">
        <v>943</v>
      </c>
      <c r="B12" s="775">
        <v>6473.1491562530491</v>
      </c>
      <c r="C12" s="288">
        <v>6776</v>
      </c>
      <c r="D12" s="774">
        <v>0.13703114240724085</v>
      </c>
      <c r="E12" s="1027">
        <v>2.9434437682639911E-3</v>
      </c>
      <c r="F12" s="1028">
        <v>4894.6881635579248</v>
      </c>
      <c r="G12" s="288">
        <v>5085</v>
      </c>
      <c r="H12" s="774">
        <v>0.15933791951758638</v>
      </c>
      <c r="I12" s="1027">
        <v>3.8992303787991158E-3</v>
      </c>
      <c r="J12" s="1028">
        <v>796.0114702674216</v>
      </c>
      <c r="K12" s="288">
        <v>727</v>
      </c>
      <c r="L12" s="774">
        <v>9.4607001742021191E-2</v>
      </c>
      <c r="M12" s="1027">
        <v>6.4139102589372598E-3</v>
      </c>
      <c r="N12" s="721">
        <v>782.44952242770671</v>
      </c>
      <c r="O12" s="450">
        <v>964</v>
      </c>
      <c r="P12" s="768">
        <v>9.6530360747062019E-2</v>
      </c>
      <c r="Q12" s="768">
        <v>5.6245664207778172E-3</v>
      </c>
      <c r="R12" s="1028">
        <v>840.4631896103059</v>
      </c>
      <c r="S12" s="288">
        <v>569</v>
      </c>
      <c r="T12" s="774">
        <v>0.14326535530541548</v>
      </c>
      <c r="U12" s="1027">
        <v>1.0667724211596757E-2</v>
      </c>
      <c r="V12" s="1028">
        <v>660.98449416155916</v>
      </c>
      <c r="W12" s="288">
        <v>447</v>
      </c>
      <c r="X12" s="774">
        <v>0.17003203771779568</v>
      </c>
      <c r="Y12" s="1027">
        <v>4.0022539247190417E-3</v>
      </c>
      <c r="Z12" s="1028">
        <v>91.374109987487685</v>
      </c>
      <c r="AA12" s="288">
        <v>52</v>
      </c>
      <c r="AB12" s="774">
        <v>9.0515905874058111E-2</v>
      </c>
      <c r="AC12" s="1027">
        <v>2.2607602424314817E-2</v>
      </c>
      <c r="AD12" s="721">
        <v>88.104585461259262</v>
      </c>
      <c r="AE12" s="450">
        <v>70</v>
      </c>
      <c r="AF12" s="768">
        <v>9.0868232399601262E-2</v>
      </c>
      <c r="AG12" s="768">
        <v>1.970070139396617E-2</v>
      </c>
    </row>
    <row r="13" spans="1:33">
      <c r="A13" s="450" t="s">
        <v>944</v>
      </c>
      <c r="B13" s="775">
        <v>1149.935818560549</v>
      </c>
      <c r="C13" s="288">
        <v>1260</v>
      </c>
      <c r="D13" s="774">
        <v>2.4343177502736603E-2</v>
      </c>
      <c r="E13" s="1027">
        <v>1.3191242929541732E-3</v>
      </c>
      <c r="F13" s="1028">
        <v>649.29419255918083</v>
      </c>
      <c r="G13" s="288">
        <v>692</v>
      </c>
      <c r="H13" s="774">
        <v>2.1136624508072535E-2</v>
      </c>
      <c r="I13" s="1027">
        <v>1.5324540140452018E-3</v>
      </c>
      <c r="J13" s="1028">
        <v>177.35383902555486</v>
      </c>
      <c r="K13" s="288">
        <v>173</v>
      </c>
      <c r="L13" s="774">
        <v>2.1078735149391636E-2</v>
      </c>
      <c r="M13" s="1027">
        <v>3.1480297549052834E-3</v>
      </c>
      <c r="N13" s="721">
        <v>323.2877869758135</v>
      </c>
      <c r="O13" s="450">
        <v>395</v>
      </c>
      <c r="P13" s="768">
        <v>3.9883833790412916E-2</v>
      </c>
      <c r="Q13" s="768">
        <v>3.7270107356361126E-3</v>
      </c>
      <c r="R13" s="1028">
        <v>101.83478230303311</v>
      </c>
      <c r="S13" s="288">
        <v>81</v>
      </c>
      <c r="T13" s="774">
        <v>1.7358756991913325E-2</v>
      </c>
      <c r="U13" s="1027">
        <v>3.976809889249389E-3</v>
      </c>
      <c r="V13" s="1028">
        <v>47.123078008514995</v>
      </c>
      <c r="W13" s="288">
        <v>36</v>
      </c>
      <c r="X13" s="774">
        <v>1.2121968137068031E-2</v>
      </c>
      <c r="Y13" s="1027">
        <v>1.1658611435615522E-3</v>
      </c>
      <c r="Z13" s="1029">
        <v>12.915901710214838</v>
      </c>
      <c r="AA13" s="1030">
        <v>10</v>
      </c>
      <c r="AB13" s="1031">
        <v>1.2794592950240309E-2</v>
      </c>
      <c r="AC13" s="1032">
        <v>8.8554676629872715E-3</v>
      </c>
      <c r="AD13" s="721">
        <v>41.79580258430326</v>
      </c>
      <c r="AE13" s="450">
        <v>35</v>
      </c>
      <c r="AF13" s="768">
        <v>4.3106844923846949E-2</v>
      </c>
      <c r="AG13" s="768">
        <v>1.3920892320152829E-2</v>
      </c>
    </row>
    <row r="14" spans="1:33">
      <c r="A14" s="450" t="s">
        <v>945</v>
      </c>
      <c r="B14" s="775">
        <v>335.6846328872752</v>
      </c>
      <c r="C14" s="288">
        <v>355</v>
      </c>
      <c r="D14" s="774">
        <v>7.1061623365596925E-3</v>
      </c>
      <c r="E14" s="1027">
        <v>7.1898116339507096E-4</v>
      </c>
      <c r="F14" s="1028">
        <v>211.23354107777004</v>
      </c>
      <c r="G14" s="288">
        <v>212</v>
      </c>
      <c r="H14" s="774">
        <v>6.8763344758614852E-3</v>
      </c>
      <c r="I14" s="1027">
        <v>8.8041768428649594E-4</v>
      </c>
      <c r="J14" s="1028">
        <v>56.193658428481733</v>
      </c>
      <c r="K14" s="288">
        <v>52</v>
      </c>
      <c r="L14" s="774">
        <v>6.6786896161783816E-3</v>
      </c>
      <c r="M14" s="1027">
        <v>1.7849792852221817E-3</v>
      </c>
      <c r="N14" s="721">
        <v>68.257433381023318</v>
      </c>
      <c r="O14" s="450">
        <v>91</v>
      </c>
      <c r="P14" s="768">
        <v>8.4208814486783808E-3</v>
      </c>
      <c r="Q14" s="768">
        <v>1.7403747213203392E-3</v>
      </c>
      <c r="R14" s="1028">
        <v>42.626675978806091</v>
      </c>
      <c r="S14" s="288">
        <v>26</v>
      </c>
      <c r="T14" s="774">
        <v>7.2661431875726129E-3</v>
      </c>
      <c r="U14" s="1027">
        <v>2.5861065664288928E-3</v>
      </c>
      <c r="V14" s="1028">
        <v>31.883596695453324</v>
      </c>
      <c r="W14" s="288">
        <v>18</v>
      </c>
      <c r="X14" s="774">
        <v>8.2017550544464628E-3</v>
      </c>
      <c r="Y14" s="1027">
        <v>9.6088997049004492E-4</v>
      </c>
      <c r="Z14" s="1029">
        <v>4.7583109260358505</v>
      </c>
      <c r="AA14" s="1030">
        <v>3</v>
      </c>
      <c r="AB14" s="1031">
        <v>4.7136199078660424E-3</v>
      </c>
      <c r="AC14" s="1032">
        <v>5.3969179089601296E-3</v>
      </c>
      <c r="AD14" s="773">
        <v>5.9847683573169164</v>
      </c>
      <c r="AE14" s="325">
        <v>5</v>
      </c>
      <c r="AF14" s="772">
        <v>6.1724973689318424E-3</v>
      </c>
      <c r="AG14" s="772">
        <v>5.368441115514413E-3</v>
      </c>
    </row>
    <row r="15" spans="1:33">
      <c r="A15" s="450" t="s">
        <v>946</v>
      </c>
      <c r="B15" s="775">
        <v>648.12281068718403</v>
      </c>
      <c r="C15" s="288">
        <v>635</v>
      </c>
      <c r="D15" s="774">
        <v>1.3720216702076689E-2</v>
      </c>
      <c r="E15" s="1027">
        <v>9.9570134437214613E-4</v>
      </c>
      <c r="F15" s="1028">
        <v>294.17486611958179</v>
      </c>
      <c r="G15" s="288">
        <v>273</v>
      </c>
      <c r="H15" s="774">
        <v>9.576342675073863E-3</v>
      </c>
      <c r="I15" s="1027">
        <v>1.0375736572283253E-3</v>
      </c>
      <c r="J15" s="1028">
        <v>210.94841089355032</v>
      </c>
      <c r="K15" s="288">
        <v>177</v>
      </c>
      <c r="L15" s="774">
        <v>2.5071493844401587E-2</v>
      </c>
      <c r="M15" s="1027">
        <v>3.4262509108005249E-3</v>
      </c>
      <c r="N15" s="721">
        <v>142.99953367405152</v>
      </c>
      <c r="O15" s="450">
        <v>185</v>
      </c>
      <c r="P15" s="768">
        <v>1.7641772633956995E-2</v>
      </c>
      <c r="Q15" s="768">
        <v>2.5073003275895888E-3</v>
      </c>
      <c r="R15" s="1028">
        <v>87.641108614283908</v>
      </c>
      <c r="S15" s="288">
        <v>55</v>
      </c>
      <c r="T15" s="774">
        <v>1.4939303374854111E-2</v>
      </c>
      <c r="U15" s="1027">
        <v>3.693811195490455E-3</v>
      </c>
      <c r="V15" s="1028">
        <v>39.593163348878065</v>
      </c>
      <c r="W15" s="288">
        <v>24</v>
      </c>
      <c r="X15" s="774">
        <v>1.0184968487714337E-2</v>
      </c>
      <c r="Y15" s="1027">
        <v>1.0697085384887943E-3</v>
      </c>
      <c r="Z15" s="1028">
        <v>32.432366022302709</v>
      </c>
      <c r="AA15" s="288">
        <v>18</v>
      </c>
      <c r="AB15" s="774">
        <v>3.2127754684010003E-2</v>
      </c>
      <c r="AC15" s="1027">
        <v>1.3894525097868831E-2</v>
      </c>
      <c r="AD15" s="773">
        <v>15.61557924310314</v>
      </c>
      <c r="AE15" s="325">
        <v>13</v>
      </c>
      <c r="AF15" s="772">
        <v>1.6105405595950747E-2</v>
      </c>
      <c r="AG15" s="772">
        <v>8.6282426889689942E-3</v>
      </c>
    </row>
    <row r="16" spans="1:33">
      <c r="A16" s="450" t="s">
        <v>947</v>
      </c>
      <c r="B16" s="775">
        <v>10655.874327504875</v>
      </c>
      <c r="C16" s="288">
        <v>11044</v>
      </c>
      <c r="D16" s="774">
        <v>0.22557592868618589</v>
      </c>
      <c r="E16" s="1027">
        <v>3.577538707709561E-3</v>
      </c>
      <c r="F16" s="1028">
        <v>6629.154894747584</v>
      </c>
      <c r="G16" s="288">
        <v>6825</v>
      </c>
      <c r="H16" s="774">
        <v>0.21580041747156017</v>
      </c>
      <c r="I16" s="1027">
        <v>4.3827635267584663E-3</v>
      </c>
      <c r="J16" s="1028">
        <v>1600.0973777883939</v>
      </c>
      <c r="K16" s="288">
        <v>1380</v>
      </c>
      <c r="L16" s="774">
        <v>0.19017366088578294</v>
      </c>
      <c r="M16" s="1027">
        <v>8.600304065657852E-3</v>
      </c>
      <c r="N16" s="721">
        <v>2426.6220549688956</v>
      </c>
      <c r="O16" s="450">
        <v>2839</v>
      </c>
      <c r="P16" s="768">
        <v>0.29937100815927326</v>
      </c>
      <c r="Q16" s="768">
        <v>8.7226656510367637E-3</v>
      </c>
      <c r="R16" s="1028">
        <v>1279.795671685243</v>
      </c>
      <c r="S16" s="288">
        <v>858</v>
      </c>
      <c r="T16" s="774">
        <v>0.21815397020223157</v>
      </c>
      <c r="U16" s="1027">
        <v>1.2575353508384863E-2</v>
      </c>
      <c r="V16" s="1028">
        <v>791.48849692384977</v>
      </c>
      <c r="W16" s="288">
        <v>517</v>
      </c>
      <c r="X16" s="774">
        <v>0.20360296368656347</v>
      </c>
      <c r="Y16" s="1027">
        <v>4.2900806877235256E-3</v>
      </c>
      <c r="Z16" s="1028">
        <v>201.62699680503292</v>
      </c>
      <c r="AA16" s="288">
        <v>117</v>
      </c>
      <c r="AB16" s="774">
        <v>0.19973327528960338</v>
      </c>
      <c r="AC16" s="1027">
        <v>3.1501925017508994E-2</v>
      </c>
      <c r="AD16" s="721">
        <v>286.68017795636058</v>
      </c>
      <c r="AE16" s="450">
        <v>224</v>
      </c>
      <c r="AF16" s="768">
        <v>0.29567270419031932</v>
      </c>
      <c r="AG16" s="768">
        <v>3.1279161905974469E-2</v>
      </c>
    </row>
    <row r="17" spans="1:33">
      <c r="A17" s="450" t="s">
        <v>948</v>
      </c>
      <c r="B17" s="775">
        <v>920.16886597551604</v>
      </c>
      <c r="C17" s="288">
        <v>909</v>
      </c>
      <c r="D17" s="774">
        <v>1.9479203687187686E-2</v>
      </c>
      <c r="E17" s="1027">
        <v>1.1829395350932174E-3</v>
      </c>
      <c r="F17" s="1028">
        <v>671.80538662704066</v>
      </c>
      <c r="G17" s="288">
        <v>655</v>
      </c>
      <c r="H17" s="774">
        <v>2.1869436631903962E-2</v>
      </c>
      <c r="I17" s="1027">
        <v>1.5582093558771308E-3</v>
      </c>
      <c r="J17" s="1028">
        <v>176.30737405708072</v>
      </c>
      <c r="K17" s="288">
        <v>169</v>
      </c>
      <c r="L17" s="774">
        <v>2.0954361422638505E-2</v>
      </c>
      <c r="M17" s="1027">
        <v>3.1389280247308728E-3</v>
      </c>
      <c r="N17" s="721">
        <v>72.056105291394843</v>
      </c>
      <c r="O17" s="450">
        <v>85</v>
      </c>
      <c r="P17" s="768">
        <v>8.889521481495034E-3</v>
      </c>
      <c r="Q17" s="768">
        <v>1.7877242425541305E-3</v>
      </c>
      <c r="R17" s="1028">
        <v>136.48428812807674</v>
      </c>
      <c r="S17" s="288">
        <v>92</v>
      </c>
      <c r="T17" s="774">
        <v>2.3265111755033423E-2</v>
      </c>
      <c r="U17" s="1027">
        <v>4.5900661678537702E-3</v>
      </c>
      <c r="V17" s="1028">
        <v>101.51968045089761</v>
      </c>
      <c r="W17" s="288">
        <v>69</v>
      </c>
      <c r="X17" s="774">
        <v>2.6114981951916218E-2</v>
      </c>
      <c r="Y17" s="1027">
        <v>1.6990544717991507E-3</v>
      </c>
      <c r="Z17" s="1028">
        <v>27.443974075995136</v>
      </c>
      <c r="AA17" s="288">
        <v>17</v>
      </c>
      <c r="AB17" s="774">
        <v>2.7186214723328404E-2</v>
      </c>
      <c r="AC17" s="1027">
        <v>1.2813970841331641E-2</v>
      </c>
      <c r="AD17" s="773">
        <v>7.5206336011839943</v>
      </c>
      <c r="AE17" s="325">
        <v>6</v>
      </c>
      <c r="AF17" s="772">
        <v>7.7565393252446704E-3</v>
      </c>
      <c r="AG17" s="772">
        <v>6.0131959135260749E-3</v>
      </c>
    </row>
    <row r="18" spans="1:33">
      <c r="A18" s="450" t="s">
        <v>949</v>
      </c>
      <c r="B18" s="775">
        <v>691.90156821025005</v>
      </c>
      <c r="C18" s="288">
        <v>744</v>
      </c>
      <c r="D18" s="774">
        <v>1.4646976307292992E-2</v>
      </c>
      <c r="E18" s="1027">
        <v>1.0282967398104876E-3</v>
      </c>
      <c r="F18" s="1028">
        <v>526.23742663263045</v>
      </c>
      <c r="G18" s="288">
        <v>583</v>
      </c>
      <c r="H18" s="774">
        <v>1.7130729053632294E-2</v>
      </c>
      <c r="I18" s="1027">
        <v>1.3824339695306194E-3</v>
      </c>
      <c r="J18" s="1028">
        <v>121.57256105647959</v>
      </c>
      <c r="K18" s="288">
        <v>101</v>
      </c>
      <c r="L18" s="774">
        <v>1.4449057488817783E-2</v>
      </c>
      <c r="M18" s="1027">
        <v>2.6151823232738822E-3</v>
      </c>
      <c r="N18" s="721">
        <v>44.091580521139925</v>
      </c>
      <c r="O18" s="450">
        <v>60</v>
      </c>
      <c r="P18" s="768">
        <v>5.4395536729425417E-3</v>
      </c>
      <c r="Q18" s="768">
        <v>1.400869012059848E-3</v>
      </c>
      <c r="R18" s="1028">
        <v>96.309770813817551</v>
      </c>
      <c r="S18" s="288">
        <v>67</v>
      </c>
      <c r="T18" s="774">
        <v>1.6416963533432437E-2</v>
      </c>
      <c r="U18" s="1027">
        <v>3.8692781958732589E-3</v>
      </c>
      <c r="V18" s="1028">
        <v>78.503449286695428</v>
      </c>
      <c r="W18" s="288">
        <v>55</v>
      </c>
      <c r="X18" s="774">
        <v>2.0194273190968212E-2</v>
      </c>
      <c r="Y18" s="1027">
        <v>1.4986240417418065E-3</v>
      </c>
      <c r="Z18" s="1029">
        <v>8.9374178724719293</v>
      </c>
      <c r="AA18" s="1030">
        <v>5</v>
      </c>
      <c r="AB18" s="1031">
        <v>8.8534758370020939E-3</v>
      </c>
      <c r="AC18" s="1032">
        <v>7.3810872029124565E-3</v>
      </c>
      <c r="AD18" s="773">
        <v>8.8689036546501896</v>
      </c>
      <c r="AE18" s="325">
        <v>7</v>
      </c>
      <c r="AF18" s="772">
        <v>9.1471016429081533E-3</v>
      </c>
      <c r="AG18" s="772">
        <v>6.5254215995324905E-3</v>
      </c>
    </row>
    <row r="19" spans="1:33">
      <c r="A19" s="450" t="s">
        <v>950</v>
      </c>
      <c r="B19" s="775">
        <v>933.42002480638848</v>
      </c>
      <c r="C19" s="288">
        <v>1028</v>
      </c>
      <c r="D19" s="774">
        <v>1.975971961366841E-2</v>
      </c>
      <c r="E19" s="1027">
        <v>1.1912562817728957E-3</v>
      </c>
      <c r="F19" s="1028">
        <v>417.23471765850513</v>
      </c>
      <c r="G19" s="288">
        <v>433</v>
      </c>
      <c r="H19" s="774">
        <v>1.3582338576169646E-2</v>
      </c>
      <c r="I19" s="1027">
        <v>1.233179484412338E-3</v>
      </c>
      <c r="J19" s="1028">
        <v>168.6199476961342</v>
      </c>
      <c r="K19" s="288">
        <v>149</v>
      </c>
      <c r="L19" s="774">
        <v>2.0040700770390125E-2</v>
      </c>
      <c r="M19" s="1027">
        <v>3.0711649647110375E-3</v>
      </c>
      <c r="N19" s="721">
        <v>347.56535945174932</v>
      </c>
      <c r="O19" s="450">
        <v>446</v>
      </c>
      <c r="P19" s="768">
        <v>4.2878944352809041E-2</v>
      </c>
      <c r="Q19" s="768">
        <v>3.8583869613481839E-3</v>
      </c>
      <c r="R19" s="1028">
        <v>115.95787330200305</v>
      </c>
      <c r="S19" s="288">
        <v>82</v>
      </c>
      <c r="T19" s="774">
        <v>1.9766179083672397E-2</v>
      </c>
      <c r="U19" s="1027">
        <v>4.2384223259368603E-3</v>
      </c>
      <c r="V19" s="1028">
        <v>50.911822034943533</v>
      </c>
      <c r="W19" s="288">
        <v>33</v>
      </c>
      <c r="X19" s="774">
        <v>1.3096586865487569E-2</v>
      </c>
      <c r="Y19" s="1027">
        <v>1.2112254416528196E-3</v>
      </c>
      <c r="Z19" s="1028">
        <v>26.190268914419331</v>
      </c>
      <c r="AA19" s="288">
        <v>13</v>
      </c>
      <c r="AB19" s="774">
        <v>2.5944284614082408E-2</v>
      </c>
      <c r="AC19" s="1027">
        <v>1.2525851292643322E-2</v>
      </c>
      <c r="AD19" s="721">
        <v>38.855782352640198</v>
      </c>
      <c r="AE19" s="450">
        <v>36</v>
      </c>
      <c r="AF19" s="768">
        <v>4.0074602728146932E-2</v>
      </c>
      <c r="AG19" s="768">
        <v>1.3443600110340554E-2</v>
      </c>
    </row>
    <row r="20" spans="1:33">
      <c r="A20" s="450" t="s">
        <v>951</v>
      </c>
      <c r="B20" s="775">
        <v>3703.1627702195801</v>
      </c>
      <c r="C20" s="288">
        <v>3601</v>
      </c>
      <c r="D20" s="774">
        <v>7.8392852176588174E-2</v>
      </c>
      <c r="E20" s="1027">
        <v>2.3006984113980037E-3</v>
      </c>
      <c r="F20" s="1028">
        <v>2468.9428783094304</v>
      </c>
      <c r="G20" s="288">
        <v>2413</v>
      </c>
      <c r="H20" s="774">
        <v>8.0372070393883541E-2</v>
      </c>
      <c r="I20" s="1027">
        <v>2.896458093491888E-3</v>
      </c>
      <c r="J20" s="1028">
        <v>796.6158795606359</v>
      </c>
      <c r="K20" s="288">
        <v>679</v>
      </c>
      <c r="L20" s="774">
        <v>9.4678836575050426E-2</v>
      </c>
      <c r="M20" s="1027">
        <v>6.4160902841620829E-3</v>
      </c>
      <c r="N20" s="721">
        <v>437.60401234951144</v>
      </c>
      <c r="O20" s="450">
        <v>509</v>
      </c>
      <c r="P20" s="768">
        <v>5.398696269299981E-2</v>
      </c>
      <c r="Q20" s="768">
        <v>4.3042086098220942E-3</v>
      </c>
      <c r="R20" s="1028">
        <v>491.11603034170628</v>
      </c>
      <c r="S20" s="288">
        <v>304</v>
      </c>
      <c r="T20" s="774">
        <v>8.3715638534643311E-2</v>
      </c>
      <c r="U20" s="1027">
        <v>8.4332788080147322E-3</v>
      </c>
      <c r="V20" s="1028">
        <v>322.2594775997112</v>
      </c>
      <c r="W20" s="288">
        <v>207</v>
      </c>
      <c r="X20" s="774">
        <v>8.289821642436028E-2</v>
      </c>
      <c r="Y20" s="1027">
        <v>2.9375817237249648E-3</v>
      </c>
      <c r="Z20" s="1028">
        <v>108.37126520536242</v>
      </c>
      <c r="AA20" s="288">
        <v>51</v>
      </c>
      <c r="AB20" s="774">
        <v>0.10735342037393758</v>
      </c>
      <c r="AC20" s="1027">
        <v>2.4391708294461495E-2</v>
      </c>
      <c r="AD20" s="721">
        <v>60.48528753663259</v>
      </c>
      <c r="AE20" s="450">
        <v>46</v>
      </c>
      <c r="AF20" s="768">
        <v>6.2382577885826192E-2</v>
      </c>
      <c r="AG20" s="768">
        <v>1.6577030044737304E-2</v>
      </c>
    </row>
    <row r="21" spans="1:33" ht="13.5" thickBot="1">
      <c r="A21" s="1033" t="s">
        <v>166</v>
      </c>
      <c r="B21" s="1034">
        <v>47238.525801788855</v>
      </c>
      <c r="C21" s="1033">
        <v>47709</v>
      </c>
      <c r="D21" s="1035">
        <v>1</v>
      </c>
      <c r="E21" s="1036">
        <v>0</v>
      </c>
      <c r="F21" s="1037">
        <v>30718.915989220572</v>
      </c>
      <c r="G21" s="1033">
        <v>30795</v>
      </c>
      <c r="H21" s="1035">
        <v>1</v>
      </c>
      <c r="I21" s="1036">
        <v>0</v>
      </c>
      <c r="J21" s="1037">
        <v>8413.8748254386392</v>
      </c>
      <c r="K21" s="1033">
        <v>7278</v>
      </c>
      <c r="L21" s="1035">
        <v>1</v>
      </c>
      <c r="M21" s="1036">
        <v>0</v>
      </c>
      <c r="N21" s="1034">
        <v>8105.7349871296447</v>
      </c>
      <c r="O21" s="1033">
        <v>9636</v>
      </c>
      <c r="P21" s="1035">
        <v>1</v>
      </c>
      <c r="Q21" s="1035">
        <v>0</v>
      </c>
      <c r="R21" s="1037">
        <v>5866.4789391586855</v>
      </c>
      <c r="S21" s="1033">
        <v>3770</v>
      </c>
      <c r="T21" s="1035">
        <v>1</v>
      </c>
      <c r="U21" s="1036">
        <v>0</v>
      </c>
      <c r="V21" s="1037">
        <v>3887.4114727637589</v>
      </c>
      <c r="W21" s="1033">
        <v>2463</v>
      </c>
      <c r="X21" s="1035">
        <v>1</v>
      </c>
      <c r="Y21" s="1036">
        <v>0</v>
      </c>
      <c r="Z21" s="1037">
        <v>1009.4812519981147</v>
      </c>
      <c r="AA21" s="1033">
        <v>563</v>
      </c>
      <c r="AB21" s="1035">
        <v>1</v>
      </c>
      <c r="AC21" s="1036">
        <v>0</v>
      </c>
      <c r="AD21" s="1034">
        <v>969.58621439681349</v>
      </c>
      <c r="AE21" s="1033">
        <v>744</v>
      </c>
      <c r="AF21" s="1035">
        <v>1</v>
      </c>
      <c r="AG21" s="1035">
        <v>0</v>
      </c>
    </row>
    <row r="22" spans="1:33" ht="63.75" customHeight="1">
      <c r="A22" s="2207" t="s">
        <v>952</v>
      </c>
      <c r="B22" s="2207"/>
      <c r="C22" s="2207"/>
      <c r="D22" s="2207"/>
      <c r="E22" s="2207"/>
      <c r="F22" s="450"/>
      <c r="G22" s="450"/>
      <c r="H22" s="450"/>
      <c r="I22" s="450"/>
      <c r="J22" s="450"/>
      <c r="K22" s="450"/>
      <c r="L22" s="450"/>
      <c r="M22" s="450"/>
      <c r="N22" s="450"/>
      <c r="O22" s="450"/>
      <c r="P22" s="450"/>
      <c r="Q22" s="450"/>
    </row>
    <row r="23" spans="1:33" s="20" customFormat="1">
      <c r="A23" s="504" t="s">
        <v>347</v>
      </c>
      <c r="D23" s="492"/>
      <c r="E23" s="492"/>
      <c r="F23" s="492"/>
      <c r="G23" s="492"/>
    </row>
    <row r="24" spans="1:33" s="20" customFormat="1">
      <c r="A24" s="505" t="s">
        <v>348</v>
      </c>
      <c r="D24" s="506"/>
      <c r="E24" s="492"/>
      <c r="F24" s="506"/>
      <c r="G24" s="492"/>
    </row>
    <row r="25" spans="1:33">
      <c r="A25" s="450"/>
      <c r="B25" s="450"/>
      <c r="C25" s="450"/>
      <c r="D25" s="450"/>
      <c r="E25" s="450"/>
      <c r="F25" s="450"/>
      <c r="G25" s="450"/>
      <c r="H25" s="450"/>
      <c r="I25" s="450"/>
      <c r="J25" s="450"/>
      <c r="K25" s="450"/>
      <c r="L25" s="450"/>
      <c r="M25" s="450"/>
      <c r="N25" s="450"/>
      <c r="O25" s="450"/>
      <c r="P25" s="450"/>
      <c r="Q25" s="450"/>
    </row>
    <row r="26" spans="1:33">
      <c r="A26" s="450"/>
      <c r="B26" s="450"/>
      <c r="C26" s="450"/>
      <c r="D26" s="450"/>
      <c r="E26" s="450"/>
      <c r="F26" s="450"/>
      <c r="G26" s="450"/>
      <c r="H26" s="450"/>
      <c r="I26" s="450"/>
      <c r="J26" s="450"/>
      <c r="K26" s="450"/>
      <c r="L26" s="450"/>
      <c r="M26" s="450"/>
      <c r="N26" s="450"/>
      <c r="O26" s="450"/>
      <c r="P26" s="450"/>
      <c r="Q26" s="450"/>
    </row>
    <row r="27" spans="1:33">
      <c r="A27" s="450"/>
    </row>
    <row r="28" spans="1:33" s="1025" customFormat="1">
      <c r="A28" s="1038"/>
    </row>
  </sheetData>
  <mergeCells count="13">
    <mergeCell ref="Z7:AC7"/>
    <mergeCell ref="AD7:AG7"/>
    <mergeCell ref="A22:E22"/>
    <mergeCell ref="A5:AG5"/>
    <mergeCell ref="A6:A8"/>
    <mergeCell ref="B6:Q6"/>
    <mergeCell ref="R6:AG6"/>
    <mergeCell ref="B7:E7"/>
    <mergeCell ref="F7:I7"/>
    <mergeCell ref="J7:M7"/>
    <mergeCell ref="N7:Q7"/>
    <mergeCell ref="R7:U7"/>
    <mergeCell ref="V7:Y7"/>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6"/>
  <sheetViews>
    <sheetView zoomScaleNormal="100" workbookViewId="0">
      <selection activeCell="A23" sqref="A23:XFD24"/>
    </sheetView>
  </sheetViews>
  <sheetFormatPr baseColWidth="10" defaultRowHeight="12.75"/>
  <cols>
    <col min="1" max="1" width="47.85546875" customWidth="1"/>
  </cols>
  <sheetData>
    <row r="1" spans="1:21" ht="25.5">
      <c r="A1" s="8" t="s">
        <v>953</v>
      </c>
    </row>
    <row r="2" spans="1:21">
      <c r="A2" s="9"/>
    </row>
    <row r="3" spans="1:21" ht="15.75">
      <c r="A3" s="26" t="s">
        <v>69</v>
      </c>
    </row>
    <row r="5" spans="1:21" ht="13.5" thickBot="1">
      <c r="A5" s="2115" t="s">
        <v>1021</v>
      </c>
      <c r="B5" s="2115"/>
      <c r="C5" s="2115"/>
      <c r="D5" s="2115"/>
      <c r="E5" s="2115"/>
      <c r="F5" s="2115"/>
      <c r="G5" s="2115"/>
      <c r="H5" s="2115"/>
      <c r="I5" s="2115"/>
      <c r="J5" s="2115"/>
      <c r="K5" s="2115"/>
      <c r="L5" s="2115"/>
      <c r="M5" s="2115"/>
      <c r="N5" s="2115"/>
      <c r="O5" s="2115"/>
      <c r="P5" s="2115"/>
      <c r="Q5" s="2115"/>
      <c r="R5" s="2115"/>
      <c r="S5" s="2115"/>
      <c r="T5" s="2115"/>
      <c r="U5" s="2115"/>
    </row>
    <row r="6" spans="1:21">
      <c r="A6" s="2114"/>
      <c r="B6" s="2214" t="s">
        <v>102</v>
      </c>
      <c r="C6" s="2214"/>
      <c r="D6" s="2214"/>
      <c r="E6" s="2214"/>
      <c r="F6" s="2214"/>
      <c r="G6" s="2214"/>
      <c r="H6" s="2214"/>
      <c r="I6" s="2214"/>
      <c r="J6" s="2214"/>
      <c r="K6" s="2214"/>
      <c r="L6" s="2214" t="s">
        <v>82</v>
      </c>
      <c r="M6" s="2214"/>
      <c r="N6" s="2214"/>
      <c r="O6" s="2214"/>
      <c r="P6" s="2214"/>
      <c r="Q6" s="2214"/>
      <c r="R6" s="2214"/>
      <c r="S6" s="2214"/>
      <c r="T6" s="2214"/>
      <c r="U6" s="2214"/>
    </row>
    <row r="7" spans="1:21">
      <c r="A7" s="2114"/>
      <c r="B7" s="2206" t="s">
        <v>744</v>
      </c>
      <c r="C7" s="2206"/>
      <c r="D7" s="2206" t="s">
        <v>590</v>
      </c>
      <c r="E7" s="2206"/>
      <c r="F7" s="2206" t="s">
        <v>591</v>
      </c>
      <c r="G7" s="2206"/>
      <c r="H7" s="2206" t="s">
        <v>592</v>
      </c>
      <c r="I7" s="2206"/>
      <c r="J7" s="2206" t="s">
        <v>538</v>
      </c>
      <c r="K7" s="2206"/>
      <c r="L7" s="2206" t="s">
        <v>744</v>
      </c>
      <c r="M7" s="2206"/>
      <c r="N7" s="2206" t="s">
        <v>590</v>
      </c>
      <c r="O7" s="2206"/>
      <c r="P7" s="2206" t="s">
        <v>591</v>
      </c>
      <c r="Q7" s="2206"/>
      <c r="R7" s="2206" t="s">
        <v>592</v>
      </c>
      <c r="S7" s="2206"/>
      <c r="T7" s="2206" t="s">
        <v>538</v>
      </c>
      <c r="U7" s="2206"/>
    </row>
    <row r="8" spans="1:21">
      <c r="A8" s="2209"/>
      <c r="B8" s="279" t="s">
        <v>881</v>
      </c>
      <c r="C8" s="1069" t="s">
        <v>772</v>
      </c>
      <c r="D8" s="279" t="s">
        <v>881</v>
      </c>
      <c r="E8" s="1069" t="s">
        <v>772</v>
      </c>
      <c r="F8" s="279" t="s">
        <v>881</v>
      </c>
      <c r="G8" s="1069" t="s">
        <v>772</v>
      </c>
      <c r="H8" s="279" t="s">
        <v>881</v>
      </c>
      <c r="I8" s="1069" t="s">
        <v>772</v>
      </c>
      <c r="J8" s="279" t="s">
        <v>881</v>
      </c>
      <c r="K8" s="1069" t="s">
        <v>772</v>
      </c>
      <c r="L8" s="279" t="s">
        <v>881</v>
      </c>
      <c r="M8" s="1069" t="s">
        <v>772</v>
      </c>
      <c r="N8" s="279" t="s">
        <v>881</v>
      </c>
      <c r="O8" s="1069" t="s">
        <v>772</v>
      </c>
      <c r="P8" s="279" t="s">
        <v>881</v>
      </c>
      <c r="Q8" s="1069" t="s">
        <v>772</v>
      </c>
      <c r="R8" s="279" t="s">
        <v>881</v>
      </c>
      <c r="S8" s="1069" t="s">
        <v>772</v>
      </c>
      <c r="T8" s="279" t="s">
        <v>881</v>
      </c>
      <c r="U8" s="1069" t="s">
        <v>772</v>
      </c>
    </row>
    <row r="9" spans="1:21">
      <c r="A9" s="1022" t="s">
        <v>940</v>
      </c>
      <c r="B9" s="768">
        <v>0.21593839687916552</v>
      </c>
      <c r="C9" s="768">
        <v>8.1434596364999053E-3</v>
      </c>
      <c r="D9" s="768">
        <v>5.4724722788637818E-2</v>
      </c>
      <c r="E9" s="768">
        <v>4.501319640600538E-3</v>
      </c>
      <c r="F9" s="768">
        <v>0.59527925071683496</v>
      </c>
      <c r="G9" s="768">
        <v>9.7141996772583863E-3</v>
      </c>
      <c r="H9" s="768">
        <v>0.12378498176411609</v>
      </c>
      <c r="I9" s="768">
        <v>6.5179082596346187E-3</v>
      </c>
      <c r="J9" s="768">
        <v>1.0272647851245804E-2</v>
      </c>
      <c r="K9" s="768">
        <v>1.9955743136414288E-3</v>
      </c>
      <c r="L9" s="1070">
        <v>0.18299494564779947</v>
      </c>
      <c r="M9" s="774">
        <v>2.7245469035218042E-2</v>
      </c>
      <c r="N9" s="1071">
        <v>5.679626697099386E-2</v>
      </c>
      <c r="O9" s="1071">
        <v>1.6308913197636398E-2</v>
      </c>
      <c r="P9" s="774">
        <v>0.61433768747342188</v>
      </c>
      <c r="Q9" s="774">
        <v>3.4298059516992864E-2</v>
      </c>
      <c r="R9" s="774">
        <v>0.13546350777178318</v>
      </c>
      <c r="S9" s="774">
        <v>2.4113774388381973E-2</v>
      </c>
      <c r="T9" s="1031">
        <v>1.0407592136001549E-2</v>
      </c>
      <c r="U9" s="1031">
        <v>7.1509819087571848E-3</v>
      </c>
    </row>
    <row r="10" spans="1:21">
      <c r="A10" s="450" t="s">
        <v>941</v>
      </c>
      <c r="B10" s="768">
        <v>0.3931573213237517</v>
      </c>
      <c r="C10" s="768">
        <v>9.2684061696697729E-3</v>
      </c>
      <c r="D10" s="768">
        <v>4.08913332345478E-2</v>
      </c>
      <c r="E10" s="768">
        <v>3.7577973739901325E-3</v>
      </c>
      <c r="F10" s="768">
        <v>0.42666861020068447</v>
      </c>
      <c r="G10" s="768">
        <v>9.3849512741606966E-3</v>
      </c>
      <c r="H10" s="768">
        <v>0.12409189922591858</v>
      </c>
      <c r="I10" s="768">
        <v>6.2558280458569759E-3</v>
      </c>
      <c r="J10" s="768">
        <v>1.5190836015097735E-2</v>
      </c>
      <c r="K10" s="768">
        <v>2.3208693541268508E-3</v>
      </c>
      <c r="L10" s="1070">
        <v>0.36862167078440217</v>
      </c>
      <c r="M10" s="774">
        <v>3.3921438410268338E-2</v>
      </c>
      <c r="N10" s="1071">
        <v>4.7658798001087757E-2</v>
      </c>
      <c r="O10" s="1071">
        <v>1.4979827832221713E-2</v>
      </c>
      <c r="P10" s="774">
        <v>0.41705366009046652</v>
      </c>
      <c r="Q10" s="774">
        <v>3.4669633518882005E-2</v>
      </c>
      <c r="R10" s="774">
        <v>0.14375790675247849</v>
      </c>
      <c r="S10" s="774">
        <v>2.4669091155889878E-2</v>
      </c>
      <c r="T10" s="774">
        <v>2.2907964371565195E-2</v>
      </c>
      <c r="U10" s="774">
        <v>1.0519618220890153E-2</v>
      </c>
    </row>
    <row r="11" spans="1:21">
      <c r="A11" s="450" t="s">
        <v>942</v>
      </c>
      <c r="B11" s="768">
        <v>0.23544851812489406</v>
      </c>
      <c r="C11" s="768">
        <v>1.51955629487435E-2</v>
      </c>
      <c r="D11" s="768">
        <v>6.4516678132195665E-2</v>
      </c>
      <c r="E11" s="768">
        <v>8.7987194379971143E-3</v>
      </c>
      <c r="F11" s="768">
        <v>0.47597156212727626</v>
      </c>
      <c r="G11" s="768">
        <v>1.7886829895259887E-2</v>
      </c>
      <c r="H11" s="768">
        <v>0.20338502345924991</v>
      </c>
      <c r="I11" s="768">
        <v>1.4416145751768382E-2</v>
      </c>
      <c r="J11" s="768">
        <v>2.0678218156384123E-2</v>
      </c>
      <c r="K11" s="768">
        <v>5.0966488152586597E-3</v>
      </c>
      <c r="L11" s="1070">
        <v>0.20315343173770298</v>
      </c>
      <c r="M11" s="774">
        <v>5.0148376195674409E-2</v>
      </c>
      <c r="N11" s="1071">
        <v>8.0985042547032565E-2</v>
      </c>
      <c r="O11" s="1071">
        <v>3.4003305517782474E-2</v>
      </c>
      <c r="P11" s="774">
        <v>0.48702669460828418</v>
      </c>
      <c r="Q11" s="774">
        <v>6.229901872691427E-2</v>
      </c>
      <c r="R11" s="774">
        <v>0.21116563553097145</v>
      </c>
      <c r="S11" s="774">
        <v>5.0870027584093529E-2</v>
      </c>
      <c r="T11" s="1072">
        <v>1.7669195576008857E-2</v>
      </c>
      <c r="U11" s="1072">
        <v>1.6420815095561852E-2</v>
      </c>
    </row>
    <row r="12" spans="1:21">
      <c r="A12" s="450" t="s">
        <v>943</v>
      </c>
      <c r="B12" s="768">
        <v>0.30942558689296912</v>
      </c>
      <c r="C12" s="768">
        <v>1.0498937585029944E-2</v>
      </c>
      <c r="D12" s="768">
        <v>0.14273228819218542</v>
      </c>
      <c r="E12" s="768">
        <v>7.944770351604756E-3</v>
      </c>
      <c r="F12" s="768">
        <v>0.42786871289423017</v>
      </c>
      <c r="G12" s="768">
        <v>1.123738123972042E-2</v>
      </c>
      <c r="H12" s="768">
        <v>9.1206123905311173E-2</v>
      </c>
      <c r="I12" s="768">
        <v>6.5389301226491574E-3</v>
      </c>
      <c r="J12" s="768">
        <v>2.8767288115304403E-2</v>
      </c>
      <c r="K12" s="768">
        <v>3.7964100368141941E-3</v>
      </c>
      <c r="L12" s="1070">
        <v>0.2618323615174874</v>
      </c>
      <c r="M12" s="774">
        <v>3.4457338426494476E-2</v>
      </c>
      <c r="N12" s="1071">
        <v>0.1943881297581706</v>
      </c>
      <c r="O12" s="1071">
        <v>3.1016326892128122E-2</v>
      </c>
      <c r="P12" s="774">
        <v>0.39325243232263568</v>
      </c>
      <c r="Q12" s="774">
        <v>3.828532136861755E-2</v>
      </c>
      <c r="R12" s="774">
        <v>0.11309041130662566</v>
      </c>
      <c r="S12" s="774">
        <v>2.4822477922427703E-2</v>
      </c>
      <c r="T12" s="774">
        <v>3.7436665095080673E-2</v>
      </c>
      <c r="U12" s="774">
        <v>1.4878385283021123E-2</v>
      </c>
    </row>
    <row r="13" spans="1:21">
      <c r="A13" s="450" t="s">
        <v>944</v>
      </c>
      <c r="B13" s="768">
        <v>0.67900514827211411</v>
      </c>
      <c r="C13" s="768">
        <v>2.4589460138898837E-2</v>
      </c>
      <c r="D13" s="772">
        <v>7.7718060519612105E-3</v>
      </c>
      <c r="E13" s="772">
        <v>4.6251964699021951E-3</v>
      </c>
      <c r="F13" s="768">
        <v>0.24023190977701731</v>
      </c>
      <c r="G13" s="768">
        <v>2.2501905604688621E-2</v>
      </c>
      <c r="H13" s="768">
        <v>5.5494277046360681E-2</v>
      </c>
      <c r="I13" s="768">
        <v>1.2058403791340235E-2</v>
      </c>
      <c r="J13" s="768">
        <v>1.7496858852546586E-2</v>
      </c>
      <c r="K13" s="768">
        <v>6.9057435232330808E-3</v>
      </c>
      <c r="L13" s="1070">
        <v>0.63705355327877922</v>
      </c>
      <c r="M13" s="774">
        <v>9.9888487154022432E-2</v>
      </c>
      <c r="N13" s="1072">
        <v>7.2177672734106066E-3</v>
      </c>
      <c r="O13" s="1072">
        <v>1.758468631044666E-2</v>
      </c>
      <c r="P13" s="774">
        <v>0.29022343812333279</v>
      </c>
      <c r="Q13" s="774">
        <v>9.428297077209824E-2</v>
      </c>
      <c r="R13" s="1072">
        <v>4.7380522018367559E-2</v>
      </c>
      <c r="S13" s="1072">
        <v>4.4133242768363105E-2</v>
      </c>
      <c r="T13" s="1072">
        <v>1.8124719306109875E-2</v>
      </c>
      <c r="U13" s="1072">
        <v>2.7712135761408428E-2</v>
      </c>
    </row>
    <row r="14" spans="1:21">
      <c r="A14" s="450" t="s">
        <v>945</v>
      </c>
      <c r="B14" s="776">
        <v>9.8605451188293509E-3</v>
      </c>
      <c r="C14" s="776">
        <v>9.8046742313909474E-3</v>
      </c>
      <c r="D14" s="768">
        <v>0.95746078565924131</v>
      </c>
      <c r="E14" s="768">
        <v>2.0025794400256435E-2</v>
      </c>
      <c r="F14" s="772">
        <v>2.1764599324428847E-2</v>
      </c>
      <c r="G14" s="772">
        <v>1.447876597879854E-2</v>
      </c>
      <c r="H14" s="776">
        <v>0</v>
      </c>
      <c r="I14" s="776">
        <v>0</v>
      </c>
      <c r="J14" s="776">
        <v>1.0914069897500657E-2</v>
      </c>
      <c r="K14" s="776">
        <v>1.0309673228591824E-2</v>
      </c>
      <c r="L14" s="1073">
        <v>4.4163336658108732E-2</v>
      </c>
      <c r="M14" s="1072">
        <v>7.5332920920621854E-2</v>
      </c>
      <c r="N14" s="1071">
        <v>0.95583666334189121</v>
      </c>
      <c r="O14" s="1071">
        <v>7.5332920920621896E-2</v>
      </c>
      <c r="P14" s="1072">
        <v>0</v>
      </c>
      <c r="Q14" s="1072">
        <v>0</v>
      </c>
      <c r="R14" s="1072">
        <v>0</v>
      </c>
      <c r="S14" s="1072">
        <v>0</v>
      </c>
      <c r="T14" s="1072">
        <v>0</v>
      </c>
      <c r="U14" s="1072">
        <v>0</v>
      </c>
    </row>
    <row r="15" spans="1:21">
      <c r="A15" s="450" t="s">
        <v>946</v>
      </c>
      <c r="B15" s="768">
        <v>0.26122385557335825</v>
      </c>
      <c r="C15" s="768">
        <v>3.2593026219523515E-2</v>
      </c>
      <c r="D15" s="768">
        <v>6.2533693686515249E-2</v>
      </c>
      <c r="E15" s="768">
        <v>1.7963737968881861E-2</v>
      </c>
      <c r="F15" s="768">
        <v>0.52855628149291767</v>
      </c>
      <c r="G15" s="768">
        <v>3.7035855652503433E-2</v>
      </c>
      <c r="H15" s="768">
        <v>0.12554875348866604</v>
      </c>
      <c r="I15" s="768">
        <v>2.4583054269980129E-2</v>
      </c>
      <c r="J15" s="768">
        <v>2.2137415758542618E-2</v>
      </c>
      <c r="K15" s="768">
        <v>1.0916017219351403E-2</v>
      </c>
      <c r="L15" s="1070">
        <v>0.15023623737782008</v>
      </c>
      <c r="M15" s="774">
        <v>9.0074903871204023E-2</v>
      </c>
      <c r="N15" s="1072">
        <v>6.5814888097565166E-2</v>
      </c>
      <c r="O15" s="1072">
        <v>6.2509481862696864E-2</v>
      </c>
      <c r="P15" s="774">
        <v>0.55418218194689428</v>
      </c>
      <c r="Q15" s="774">
        <v>0.12530613792601014</v>
      </c>
      <c r="R15" s="1031">
        <v>0.18129160405296288</v>
      </c>
      <c r="S15" s="1031">
        <v>9.7122716832828332E-2</v>
      </c>
      <c r="T15" s="1072">
        <v>4.8475088524757619E-2</v>
      </c>
      <c r="U15" s="1072">
        <v>5.4142305055819719E-2</v>
      </c>
    </row>
    <row r="16" spans="1:21">
      <c r="A16" s="450" t="s">
        <v>947</v>
      </c>
      <c r="B16" s="768">
        <v>0.78888734198524801</v>
      </c>
      <c r="C16" s="768">
        <v>7.2602258541953667E-3</v>
      </c>
      <c r="D16" s="768">
        <v>2.3627898528748317E-2</v>
      </c>
      <c r="E16" s="768">
        <v>2.7021268301595006E-3</v>
      </c>
      <c r="F16" s="768">
        <v>0.14597157840542324</v>
      </c>
      <c r="G16" s="768">
        <v>6.2813908052462529E-3</v>
      </c>
      <c r="H16" s="768">
        <v>3.0931832242132376E-2</v>
      </c>
      <c r="I16" s="768">
        <v>3.0801047567935807E-3</v>
      </c>
      <c r="J16" s="768">
        <v>1.0581348838447711E-2</v>
      </c>
      <c r="K16" s="768">
        <v>1.8203129673662684E-3</v>
      </c>
      <c r="L16" s="1070">
        <v>0.78772315148182614</v>
      </c>
      <c r="M16" s="774">
        <v>2.610016038286176E-2</v>
      </c>
      <c r="N16" s="1071">
        <v>3.6674193992214589E-2</v>
      </c>
      <c r="O16" s="1071">
        <v>1.1996980188520785E-2</v>
      </c>
      <c r="P16" s="774">
        <v>0.13783905996674181</v>
      </c>
      <c r="Q16" s="774">
        <v>2.2003176296077443E-2</v>
      </c>
      <c r="R16" s="774">
        <v>2.7350646953044126E-2</v>
      </c>
      <c r="S16" s="774">
        <v>1.0410390210655724E-2</v>
      </c>
      <c r="T16" s="1031">
        <v>1.0412947606173485E-2</v>
      </c>
      <c r="U16" s="1031">
        <v>6.4791629013884631E-3</v>
      </c>
    </row>
    <row r="17" spans="1:21">
      <c r="A17" s="450" t="s">
        <v>948</v>
      </c>
      <c r="B17" s="768">
        <v>0.23374109516234626</v>
      </c>
      <c r="C17" s="768">
        <v>2.6243518580906934E-2</v>
      </c>
      <c r="D17" s="768">
        <v>6.9017353537158529E-2</v>
      </c>
      <c r="E17" s="768">
        <v>1.5718702770343505E-2</v>
      </c>
      <c r="F17" s="768">
        <v>0.62935823443733319</v>
      </c>
      <c r="G17" s="768">
        <v>2.9949728871660905E-2</v>
      </c>
      <c r="H17" s="768">
        <v>5.9316071958835301E-2</v>
      </c>
      <c r="I17" s="768">
        <v>1.4647881282435068E-2</v>
      </c>
      <c r="J17" s="772">
        <v>8.5672449043268841E-3</v>
      </c>
      <c r="K17" s="772">
        <v>5.7150361292082315E-3</v>
      </c>
      <c r="L17" s="1070">
        <v>0.22054402419074942</v>
      </c>
      <c r="M17" s="774">
        <v>8.0816163271353297E-2</v>
      </c>
      <c r="N17" s="1031">
        <v>5.7008860416011491E-2</v>
      </c>
      <c r="O17" s="1031">
        <v>4.5193894932177445E-2</v>
      </c>
      <c r="P17" s="774">
        <v>0.61946234948781087</v>
      </c>
      <c r="Q17" s="774">
        <v>9.4637020693434451E-2</v>
      </c>
      <c r="R17" s="1031">
        <v>8.0057873137046362E-2</v>
      </c>
      <c r="S17" s="1031">
        <v>5.2897733377119678E-2</v>
      </c>
      <c r="T17" s="1072">
        <v>2.2926892768381869E-2</v>
      </c>
      <c r="U17" s="1072">
        <v>2.9173659889652249E-2</v>
      </c>
    </row>
    <row r="18" spans="1:21">
      <c r="A18" s="450" t="s">
        <v>949</v>
      </c>
      <c r="B18" s="768">
        <v>0.21350263095392247</v>
      </c>
      <c r="C18" s="768">
        <v>2.8087461120495542E-2</v>
      </c>
      <c r="D18" s="768">
        <v>8.6159620341643178E-2</v>
      </c>
      <c r="E18" s="768">
        <v>1.9233100104076233E-2</v>
      </c>
      <c r="F18" s="768">
        <v>0.58946866539123333</v>
      </c>
      <c r="G18" s="768">
        <v>3.3718306121081634E-2</v>
      </c>
      <c r="H18" s="768">
        <v>9.6421629819105806E-2</v>
      </c>
      <c r="I18" s="768">
        <v>2.0231700103347756E-2</v>
      </c>
      <c r="J18" s="772">
        <v>1.4447453494095106E-2</v>
      </c>
      <c r="K18" s="772">
        <v>8.1789542026530528E-3</v>
      </c>
      <c r="L18" s="1074">
        <v>0.15987278364663338</v>
      </c>
      <c r="M18" s="1031">
        <v>8.3708795627857352E-2</v>
      </c>
      <c r="N18" s="1031">
        <v>0.14564406022448603</v>
      </c>
      <c r="O18" s="1031">
        <v>8.0570694725641906E-2</v>
      </c>
      <c r="P18" s="774">
        <v>0.59333772579269128</v>
      </c>
      <c r="Q18" s="774">
        <v>0.11219647744654618</v>
      </c>
      <c r="R18" s="1031">
        <v>7.9799437555746824E-2</v>
      </c>
      <c r="S18" s="1031">
        <v>6.1894557214799105E-2</v>
      </c>
      <c r="T18" s="1072">
        <v>2.134599278044258E-2</v>
      </c>
      <c r="U18" s="1072">
        <v>3.3012929655591092E-2</v>
      </c>
    </row>
    <row r="19" spans="1:21">
      <c r="A19" s="450" t="s">
        <v>950</v>
      </c>
      <c r="B19" s="768">
        <v>0.30770359531088504</v>
      </c>
      <c r="C19" s="768">
        <v>2.691314588356811E-2</v>
      </c>
      <c r="D19" s="768">
        <v>4.2478977497027622E-2</v>
      </c>
      <c r="E19" s="768">
        <v>1.1760162644175396E-2</v>
      </c>
      <c r="F19" s="768">
        <v>0.54927628995050548</v>
      </c>
      <c r="G19" s="768">
        <v>2.9013676916616878E-2</v>
      </c>
      <c r="H19" s="768">
        <v>8.8582651911415289E-2</v>
      </c>
      <c r="I19" s="768">
        <v>1.6568573789322017E-2</v>
      </c>
      <c r="J19" s="772">
        <v>1.1958485330166685E-2</v>
      </c>
      <c r="K19" s="772">
        <v>6.3383734826025721E-3</v>
      </c>
      <c r="L19" s="1070">
        <v>0.15616342052806662</v>
      </c>
      <c r="M19" s="774">
        <v>7.4948095851034152E-2</v>
      </c>
      <c r="N19" s="1031">
        <v>5.4595748518689778E-2</v>
      </c>
      <c r="O19" s="1031">
        <v>4.6906168680626366E-2</v>
      </c>
      <c r="P19" s="774">
        <v>0.63989809660675545</v>
      </c>
      <c r="Q19" s="774">
        <v>9.910826897887956E-2</v>
      </c>
      <c r="R19" s="774">
        <v>0.1493427343464882</v>
      </c>
      <c r="S19" s="774">
        <v>7.358869992307851E-2</v>
      </c>
      <c r="T19" s="1072">
        <v>0</v>
      </c>
      <c r="U19" s="1072">
        <v>0</v>
      </c>
    </row>
    <row r="20" spans="1:21">
      <c r="A20" s="450" t="s">
        <v>951</v>
      </c>
      <c r="B20" s="768">
        <v>0.28948121004982852</v>
      </c>
      <c r="C20" s="768">
        <v>1.4129770635191118E-2</v>
      </c>
      <c r="D20" s="768">
        <v>5.5792001977524569E-2</v>
      </c>
      <c r="E20" s="768">
        <v>7.1508381562684258E-3</v>
      </c>
      <c r="F20" s="768">
        <v>0.48473777616335845</v>
      </c>
      <c r="G20" s="768">
        <v>1.5570577608992428E-2</v>
      </c>
      <c r="H20" s="768">
        <v>0.14695482584008107</v>
      </c>
      <c r="I20" s="768">
        <v>1.103100496641512E-2</v>
      </c>
      <c r="J20" s="768">
        <v>2.3034185969207165E-2</v>
      </c>
      <c r="K20" s="768">
        <v>4.6737260933358152E-3</v>
      </c>
      <c r="L20" s="1070">
        <v>0.24297218711443758</v>
      </c>
      <c r="M20" s="774">
        <v>4.5988167752138903E-2</v>
      </c>
      <c r="N20" s="1071">
        <v>6.7353751189940553E-2</v>
      </c>
      <c r="O20" s="1071">
        <v>2.6875173436349608E-2</v>
      </c>
      <c r="P20" s="774">
        <v>0.48524458166989309</v>
      </c>
      <c r="Q20" s="774">
        <v>5.3591105787058869E-2</v>
      </c>
      <c r="R20" s="774">
        <v>0.18437561181814288</v>
      </c>
      <c r="S20" s="774">
        <v>4.1582322890672901E-2</v>
      </c>
      <c r="T20" s="1031">
        <v>2.005386820758593E-2</v>
      </c>
      <c r="U20" s="1031">
        <v>1.5031838020964139E-2</v>
      </c>
    </row>
    <row r="21" spans="1:21" ht="13.5" thickBot="1">
      <c r="A21" s="1033" t="s">
        <v>166</v>
      </c>
      <c r="B21" s="1035">
        <v>0.41550408391263705</v>
      </c>
      <c r="C21" s="1035">
        <v>4.218197708778534E-3</v>
      </c>
      <c r="D21" s="1035">
        <v>6.3295878538710451E-2</v>
      </c>
      <c r="E21" s="1035">
        <v>2.0841907985393497E-3</v>
      </c>
      <c r="F21" s="1035">
        <v>0.40549609717251012</v>
      </c>
      <c r="G21" s="1035">
        <v>4.2026114251755417E-3</v>
      </c>
      <c r="H21" s="1035">
        <v>9.9789312737463359E-2</v>
      </c>
      <c r="I21" s="1035">
        <v>2.5654445999491503E-3</v>
      </c>
      <c r="J21" s="1035">
        <v>1.5914627638678621E-2</v>
      </c>
      <c r="K21" s="1035">
        <v>1.0711817666021368E-3</v>
      </c>
      <c r="L21" s="1075">
        <v>0.37597145713375885</v>
      </c>
      <c r="M21" s="1035">
        <v>1.474883406004145E-2</v>
      </c>
      <c r="N21" s="1076">
        <v>7.9776626125093869E-2</v>
      </c>
      <c r="O21" s="1076">
        <v>8.2501622026266205E-3</v>
      </c>
      <c r="P21" s="1035">
        <v>0.41035415679925208</v>
      </c>
      <c r="Q21" s="1035">
        <v>1.4977973692716515E-2</v>
      </c>
      <c r="R21" s="1035">
        <v>0.11499480730573557</v>
      </c>
      <c r="S21" s="1035">
        <v>9.7138199338257011E-3</v>
      </c>
      <c r="T21" s="1035">
        <v>1.8902952539194072E-2</v>
      </c>
      <c r="U21" s="1035">
        <v>4.1466638497839031E-3</v>
      </c>
    </row>
    <row r="22" spans="1:21" ht="69.75" customHeight="1">
      <c r="A22" s="2212" t="s">
        <v>1022</v>
      </c>
      <c r="B22" s="2212"/>
      <c r="C22" s="2212"/>
      <c r="D22" s="2212"/>
      <c r="E22" s="2212"/>
    </row>
    <row r="23" spans="1:21" s="20" customFormat="1">
      <c r="A23" s="504" t="s">
        <v>347</v>
      </c>
      <c r="D23" s="492"/>
      <c r="E23" s="492"/>
      <c r="F23" s="492"/>
      <c r="G23" s="492"/>
    </row>
    <row r="24" spans="1:21" s="20" customFormat="1">
      <c r="A24" s="505" t="s">
        <v>348</v>
      </c>
      <c r="D24" s="506"/>
      <c r="E24" s="492"/>
      <c r="F24" s="506"/>
      <c r="G24" s="492"/>
    </row>
    <row r="27" spans="1:21" ht="13.5" thickBot="1">
      <c r="A27" s="2115" t="s">
        <v>1021</v>
      </c>
      <c r="B27" s="2115"/>
      <c r="C27" s="2115"/>
      <c r="D27" s="2115"/>
      <c r="E27" s="2115"/>
      <c r="F27" s="2115"/>
      <c r="G27" s="2115"/>
      <c r="H27" s="2115"/>
      <c r="I27" s="2115"/>
      <c r="J27" s="2115"/>
    </row>
    <row r="28" spans="1:21">
      <c r="A28" s="2114"/>
      <c r="B28" s="2209" t="s">
        <v>102</v>
      </c>
      <c r="C28" s="2209"/>
      <c r="D28" s="2209"/>
      <c r="E28" s="2209"/>
      <c r="F28" s="2213"/>
      <c r="G28" s="2209" t="s">
        <v>82</v>
      </c>
      <c r="H28" s="2209"/>
      <c r="I28" s="2209"/>
      <c r="J28" s="2209"/>
    </row>
    <row r="29" spans="1:21" ht="36" customHeight="1">
      <c r="A29" s="2114"/>
      <c r="B29" s="1458" t="s">
        <v>1023</v>
      </c>
      <c r="C29" s="1458" t="s">
        <v>770</v>
      </c>
      <c r="D29" s="1458" t="s">
        <v>769</v>
      </c>
      <c r="E29" s="1458" t="s">
        <v>771</v>
      </c>
      <c r="F29" s="1459" t="s">
        <v>772</v>
      </c>
      <c r="G29" s="1458" t="s">
        <v>770</v>
      </c>
      <c r="H29" s="1458" t="s">
        <v>769</v>
      </c>
      <c r="I29" s="1458" t="s">
        <v>771</v>
      </c>
      <c r="J29" s="1458" t="s">
        <v>772</v>
      </c>
    </row>
    <row r="30" spans="1:21">
      <c r="A30" s="2082" t="s">
        <v>940</v>
      </c>
      <c r="B30" s="450" t="s">
        <v>744</v>
      </c>
      <c r="C30" s="775">
        <v>1933.8404043135502</v>
      </c>
      <c r="D30" s="288">
        <v>2006</v>
      </c>
      <c r="E30" s="1079">
        <v>0.21593839687916552</v>
      </c>
      <c r="F30" s="1080">
        <v>8.1434596364999053E-3</v>
      </c>
      <c r="G30" s="775">
        <v>212.74176182557119</v>
      </c>
      <c r="H30" s="288">
        <v>138</v>
      </c>
      <c r="I30" s="286">
        <v>0.18299494564779947</v>
      </c>
      <c r="J30" s="286">
        <v>2.7245469035218042E-2</v>
      </c>
    </row>
    <row r="31" spans="1:21">
      <c r="A31" s="2082"/>
      <c r="B31" s="450" t="s">
        <v>590</v>
      </c>
      <c r="C31" s="775">
        <v>490.08829172120727</v>
      </c>
      <c r="D31" s="288">
        <v>511</v>
      </c>
      <c r="E31" s="1079">
        <v>5.4724722788637818E-2</v>
      </c>
      <c r="F31" s="1080">
        <v>4.501319640600538E-3</v>
      </c>
      <c r="G31" s="775">
        <v>66.028806739723365</v>
      </c>
      <c r="H31" s="288">
        <v>47</v>
      </c>
      <c r="I31" s="286">
        <v>5.679626697099386E-2</v>
      </c>
      <c r="J31" s="286">
        <v>1.6308913197636398E-2</v>
      </c>
      <c r="K31" s="1081"/>
    </row>
    <row r="32" spans="1:21">
      <c r="A32" s="2082"/>
      <c r="B32" s="288" t="s">
        <v>591</v>
      </c>
      <c r="C32" s="775">
        <v>5331.0346076612032</v>
      </c>
      <c r="D32" s="288">
        <v>5307</v>
      </c>
      <c r="E32" s="1079">
        <v>0.59527925071683496</v>
      </c>
      <c r="F32" s="1080">
        <v>9.7141996772583863E-3</v>
      </c>
      <c r="G32" s="775">
        <v>714.20159461936782</v>
      </c>
      <c r="H32" s="288">
        <v>424</v>
      </c>
      <c r="I32" s="286">
        <v>0.61433768747342188</v>
      </c>
      <c r="J32" s="286">
        <v>3.4298059516992864E-2</v>
      </c>
      <c r="K32" s="1081"/>
    </row>
    <row r="33" spans="1:11">
      <c r="A33" s="2082"/>
      <c r="B33" s="288" t="s">
        <v>592</v>
      </c>
      <c r="C33" s="775">
        <v>1108.5587493576504</v>
      </c>
      <c r="D33" s="288">
        <v>997</v>
      </c>
      <c r="E33" s="1079">
        <v>0.12378498176411609</v>
      </c>
      <c r="F33" s="1080">
        <v>6.5179082596346187E-3</v>
      </c>
      <c r="G33" s="775">
        <v>157.48383215953405</v>
      </c>
      <c r="H33" s="288">
        <v>86</v>
      </c>
      <c r="I33" s="286">
        <v>0.13546350777178318</v>
      </c>
      <c r="J33" s="286">
        <v>2.4113774388381973E-2</v>
      </c>
      <c r="K33" s="1081"/>
    </row>
    <row r="34" spans="1:11">
      <c r="A34" s="2082"/>
      <c r="B34" s="288" t="s">
        <v>538</v>
      </c>
      <c r="C34" s="775">
        <v>91.996892452342806</v>
      </c>
      <c r="D34" s="288">
        <v>103</v>
      </c>
      <c r="E34" s="1079">
        <v>1.0272647851245804E-2</v>
      </c>
      <c r="F34" s="1080">
        <v>1.9955743136414288E-3</v>
      </c>
      <c r="G34" s="1049">
        <v>12.099402415388813</v>
      </c>
      <c r="H34" s="1030">
        <v>9</v>
      </c>
      <c r="I34" s="1082">
        <v>1.0407592136001549E-2</v>
      </c>
      <c r="J34" s="1082">
        <v>7.1509819087571848E-3</v>
      </c>
      <c r="K34" s="1081"/>
    </row>
    <row r="35" spans="1:11">
      <c r="A35" s="2211"/>
      <c r="B35" s="279" t="s">
        <v>166</v>
      </c>
      <c r="C35" s="1083">
        <v>8955.5189455059517</v>
      </c>
      <c r="D35" s="279">
        <v>8924</v>
      </c>
      <c r="E35" s="1084">
        <v>1</v>
      </c>
      <c r="F35" s="1085">
        <v>0</v>
      </c>
      <c r="G35" s="1083">
        <v>1162.5553977595853</v>
      </c>
      <c r="H35" s="279">
        <v>704</v>
      </c>
      <c r="I35" s="1021">
        <v>1</v>
      </c>
      <c r="J35" s="1021">
        <v>0</v>
      </c>
      <c r="K35" s="1081"/>
    </row>
    <row r="36" spans="1:11">
      <c r="A36" s="2085" t="s">
        <v>941</v>
      </c>
      <c r="B36" s="450" t="s">
        <v>744</v>
      </c>
      <c r="C36" s="775">
        <v>3994.2307173432268</v>
      </c>
      <c r="D36" s="288">
        <v>3794</v>
      </c>
      <c r="E36" s="1079">
        <v>0.3931573213237517</v>
      </c>
      <c r="F36" s="1080">
        <v>9.2684061696697729E-3</v>
      </c>
      <c r="G36" s="775">
        <v>433.82788330410324</v>
      </c>
      <c r="H36" s="288">
        <v>258</v>
      </c>
      <c r="I36" s="286">
        <v>0.36862167078440217</v>
      </c>
      <c r="J36" s="286">
        <v>3.3921438410268338E-2</v>
      </c>
      <c r="K36" s="1081"/>
    </row>
    <row r="37" spans="1:11">
      <c r="A37" s="2082"/>
      <c r="B37" s="450" t="s">
        <v>590</v>
      </c>
      <c r="C37" s="775">
        <v>415.43018639109243</v>
      </c>
      <c r="D37" s="288">
        <v>378</v>
      </c>
      <c r="E37" s="1079">
        <v>4.08913332345478E-2</v>
      </c>
      <c r="F37" s="1080">
        <v>3.7577973739901325E-3</v>
      </c>
      <c r="G37" s="775">
        <v>56.089256536744557</v>
      </c>
      <c r="H37" s="288">
        <v>37</v>
      </c>
      <c r="I37" s="286">
        <v>4.7658798001087757E-2</v>
      </c>
      <c r="J37" s="286">
        <v>1.4979827832221713E-2</v>
      </c>
      <c r="K37" s="1081"/>
    </row>
    <row r="38" spans="1:11">
      <c r="A38" s="2082"/>
      <c r="B38" s="288" t="s">
        <v>591</v>
      </c>
      <c r="C38" s="775">
        <v>4334.684302079565</v>
      </c>
      <c r="D38" s="288">
        <v>4322</v>
      </c>
      <c r="E38" s="1079">
        <v>0.42666861020068453</v>
      </c>
      <c r="F38" s="1080">
        <v>9.3849512741606966E-3</v>
      </c>
      <c r="G38" s="775">
        <v>490.82710247683002</v>
      </c>
      <c r="H38" s="288">
        <v>303</v>
      </c>
      <c r="I38" s="286">
        <v>0.41705366009046652</v>
      </c>
      <c r="J38" s="286">
        <v>3.4669633518882005E-2</v>
      </c>
      <c r="K38" s="1081"/>
    </row>
    <row r="39" spans="1:11">
      <c r="A39" s="2082"/>
      <c r="B39" s="288" t="s">
        <v>592</v>
      </c>
      <c r="C39" s="775">
        <v>1260.6955251215377</v>
      </c>
      <c r="D39" s="288">
        <v>1054</v>
      </c>
      <c r="E39" s="1079">
        <v>0.12409189922591859</v>
      </c>
      <c r="F39" s="1080">
        <v>6.2558280458569759E-3</v>
      </c>
      <c r="G39" s="775">
        <v>169.1875256870963</v>
      </c>
      <c r="H39" s="288">
        <v>89</v>
      </c>
      <c r="I39" s="286">
        <v>0.14375790675247849</v>
      </c>
      <c r="J39" s="286">
        <v>2.4669091155889878E-2</v>
      </c>
      <c r="K39" s="1081"/>
    </row>
    <row r="40" spans="1:11">
      <c r="A40" s="2082"/>
      <c r="B40" s="288" t="s">
        <v>538</v>
      </c>
      <c r="C40" s="775">
        <v>154.32932452925832</v>
      </c>
      <c r="D40" s="288">
        <v>160</v>
      </c>
      <c r="E40" s="1079">
        <v>1.5190836015097738E-2</v>
      </c>
      <c r="F40" s="1080">
        <v>2.3208693541268508E-3</v>
      </c>
      <c r="G40" s="775">
        <v>26.960199255172117</v>
      </c>
      <c r="H40" s="288">
        <v>20</v>
      </c>
      <c r="I40" s="286">
        <v>2.2907964371565195E-2</v>
      </c>
      <c r="J40" s="286">
        <v>1.0519618220890153E-2</v>
      </c>
      <c r="K40" s="1081"/>
    </row>
    <row r="41" spans="1:11">
      <c r="A41" s="2211"/>
      <c r="B41" s="279" t="s">
        <v>166</v>
      </c>
      <c r="C41" s="1083">
        <v>10159.370055464677</v>
      </c>
      <c r="D41" s="279">
        <v>9708</v>
      </c>
      <c r="E41" s="1084">
        <v>1</v>
      </c>
      <c r="F41" s="1085">
        <v>0</v>
      </c>
      <c r="G41" s="1083">
        <v>1176.8919672599461</v>
      </c>
      <c r="H41" s="279">
        <v>707</v>
      </c>
      <c r="I41" s="1021">
        <v>1</v>
      </c>
      <c r="J41" s="1021">
        <v>0</v>
      </c>
      <c r="K41" s="1081"/>
    </row>
    <row r="42" spans="1:11">
      <c r="A42" s="2085" t="s">
        <v>942</v>
      </c>
      <c r="B42" s="450" t="s">
        <v>744</v>
      </c>
      <c r="C42" s="775">
        <v>615.04258063517329</v>
      </c>
      <c r="D42" s="288">
        <v>640</v>
      </c>
      <c r="E42" s="1079">
        <v>0.23544851812489406</v>
      </c>
      <c r="F42" s="1080">
        <v>1.51955629487435E-2</v>
      </c>
      <c r="G42" s="775">
        <v>68.016212503241235</v>
      </c>
      <c r="H42" s="288">
        <v>45</v>
      </c>
      <c r="I42" s="286">
        <v>0.20315343173770298</v>
      </c>
      <c r="J42" s="286">
        <v>5.0148376195674409E-2</v>
      </c>
      <c r="K42" s="1081"/>
    </row>
    <row r="43" spans="1:11" ht="12.75" customHeight="1">
      <c r="A43" s="2082"/>
      <c r="B43" s="450" t="s">
        <v>590</v>
      </c>
      <c r="C43" s="775">
        <v>168.53155215606787</v>
      </c>
      <c r="D43" s="288">
        <v>173</v>
      </c>
      <c r="E43" s="1079">
        <v>6.4516678132195665E-2</v>
      </c>
      <c r="F43" s="1080">
        <v>8.7987194379971143E-3</v>
      </c>
      <c r="G43" s="775">
        <v>27.113969064401104</v>
      </c>
      <c r="H43" s="288">
        <v>18</v>
      </c>
      <c r="I43" s="286">
        <v>8.0985042547032565E-2</v>
      </c>
      <c r="J43" s="286">
        <v>3.4003305517782474E-2</v>
      </c>
      <c r="K43" s="1081"/>
    </row>
    <row r="44" spans="1:11" ht="12.75" customHeight="1">
      <c r="A44" s="2082"/>
      <c r="B44" s="288" t="s">
        <v>591</v>
      </c>
      <c r="C44" s="775">
        <v>1243.3409231500402</v>
      </c>
      <c r="D44" s="288">
        <v>1343</v>
      </c>
      <c r="E44" s="1079">
        <v>0.47597156212727632</v>
      </c>
      <c r="F44" s="1080">
        <v>1.7886829895259887E-2</v>
      </c>
      <c r="G44" s="775">
        <v>163.05760071037221</v>
      </c>
      <c r="H44" s="288">
        <v>109</v>
      </c>
      <c r="I44" s="286">
        <v>0.48702669460828418</v>
      </c>
      <c r="J44" s="286">
        <v>6.229901872691427E-2</v>
      </c>
      <c r="K44" s="1081"/>
    </row>
    <row r="45" spans="1:11" ht="12.75" customHeight="1">
      <c r="A45" s="2082"/>
      <c r="B45" s="288" t="s">
        <v>592</v>
      </c>
      <c r="C45" s="775">
        <v>531.28578037840066</v>
      </c>
      <c r="D45" s="288">
        <v>511</v>
      </c>
      <c r="E45" s="1079">
        <v>0.20338502345924994</v>
      </c>
      <c r="F45" s="1080">
        <v>1.4416145751768382E-2</v>
      </c>
      <c r="G45" s="775">
        <v>70.698715826767838</v>
      </c>
      <c r="H45" s="288">
        <v>49</v>
      </c>
      <c r="I45" s="286">
        <v>0.21116563553097145</v>
      </c>
      <c r="J45" s="286">
        <v>5.0870027584093529E-2</v>
      </c>
      <c r="K45" s="1081"/>
    </row>
    <row r="46" spans="1:11" ht="12.75" customHeight="1">
      <c r="A46" s="2082"/>
      <c r="B46" s="288" t="s">
        <v>538</v>
      </c>
      <c r="C46" s="775">
        <v>54.015989393882329</v>
      </c>
      <c r="D46" s="288">
        <v>58</v>
      </c>
      <c r="E46" s="1079">
        <v>2.0678218156384126E-2</v>
      </c>
      <c r="F46" s="1080">
        <v>5.0966488152586597E-3</v>
      </c>
      <c r="G46" s="1053">
        <v>5.9156852570958041</v>
      </c>
      <c r="H46" s="1086">
        <v>4</v>
      </c>
      <c r="I46" s="1087">
        <v>1.7669195576008857E-2</v>
      </c>
      <c r="J46" s="1087">
        <v>1.6420815095561852E-2</v>
      </c>
      <c r="K46" s="1081"/>
    </row>
    <row r="47" spans="1:11" ht="12.75" customHeight="1">
      <c r="A47" s="2211"/>
      <c r="B47" s="279" t="s">
        <v>166</v>
      </c>
      <c r="C47" s="1083">
        <v>2612.216825713564</v>
      </c>
      <c r="D47" s="279">
        <v>2725</v>
      </c>
      <c r="E47" s="1084">
        <v>1</v>
      </c>
      <c r="F47" s="1085">
        <v>0</v>
      </c>
      <c r="G47" s="1083">
        <v>334.80218336187818</v>
      </c>
      <c r="H47" s="279">
        <v>225</v>
      </c>
      <c r="I47" s="1021">
        <v>1</v>
      </c>
      <c r="J47" s="1021">
        <v>0</v>
      </c>
      <c r="K47" s="1081"/>
    </row>
    <row r="48" spans="1:11">
      <c r="A48" s="2085" t="s">
        <v>943</v>
      </c>
      <c r="B48" s="450" t="s">
        <v>744</v>
      </c>
      <c r="C48" s="775">
        <v>2002.9579767193277</v>
      </c>
      <c r="D48" s="288">
        <v>2076</v>
      </c>
      <c r="E48" s="1079">
        <v>0.30942558689296912</v>
      </c>
      <c r="F48" s="1080">
        <v>1.0498937585029944E-2</v>
      </c>
      <c r="G48" s="775">
        <v>220.06046170418617</v>
      </c>
      <c r="H48" s="288">
        <v>151</v>
      </c>
      <c r="I48" s="286">
        <v>0.2618323615174874</v>
      </c>
      <c r="J48" s="286">
        <v>3.4457338426494476E-2</v>
      </c>
      <c r="K48" s="1081"/>
    </row>
    <row r="49" spans="1:11">
      <c r="A49" s="2082"/>
      <c r="B49" s="450" t="s">
        <v>590</v>
      </c>
      <c r="C49" s="775">
        <v>923.92739088131214</v>
      </c>
      <c r="D49" s="288">
        <v>979</v>
      </c>
      <c r="E49" s="1079">
        <v>0.14273228819218542</v>
      </c>
      <c r="F49" s="1080">
        <v>7.944770351604756E-3</v>
      </c>
      <c r="G49" s="775">
        <v>163.3760675589341</v>
      </c>
      <c r="H49" s="288">
        <v>120</v>
      </c>
      <c r="I49" s="286">
        <v>0.1943881297581706</v>
      </c>
      <c r="J49" s="286">
        <v>3.1016326892128122E-2</v>
      </c>
      <c r="K49" s="1081"/>
    </row>
    <row r="50" spans="1:11">
      <c r="A50" s="2082"/>
      <c r="B50" s="288" t="s">
        <v>591</v>
      </c>
      <c r="C50" s="775">
        <v>2769.6579978583677</v>
      </c>
      <c r="D50" s="288">
        <v>2955</v>
      </c>
      <c r="E50" s="1079">
        <v>0.42786871289423073</v>
      </c>
      <c r="F50" s="1080">
        <v>1.123738123972042E-2</v>
      </c>
      <c r="G50" s="775">
        <v>330.51419359189345</v>
      </c>
      <c r="H50" s="288">
        <v>214</v>
      </c>
      <c r="I50" s="286">
        <v>0.39325243232263579</v>
      </c>
      <c r="J50" s="286">
        <v>3.828532136861755E-2</v>
      </c>
      <c r="K50" s="1081"/>
    </row>
    <row r="51" spans="1:11">
      <c r="A51" s="2082"/>
      <c r="B51" s="288" t="s">
        <v>592</v>
      </c>
      <c r="C51" s="775">
        <v>590.39084400277682</v>
      </c>
      <c r="D51" s="288">
        <v>552</v>
      </c>
      <c r="E51" s="1079">
        <v>9.1206123905311284E-2</v>
      </c>
      <c r="F51" s="1080">
        <v>6.5389301226491574E-3</v>
      </c>
      <c r="G51" s="775">
        <v>95.04832780110803</v>
      </c>
      <c r="H51" s="288">
        <v>60</v>
      </c>
      <c r="I51" s="286">
        <v>0.11309041130662568</v>
      </c>
      <c r="J51" s="286">
        <v>2.4822477922427703E-2</v>
      </c>
      <c r="K51" s="1081"/>
    </row>
    <row r="52" spans="1:11">
      <c r="A52" s="2082"/>
      <c r="B52" s="288" t="s">
        <v>538</v>
      </c>
      <c r="C52" s="775">
        <v>186.2149467912713</v>
      </c>
      <c r="D52" s="288">
        <v>214</v>
      </c>
      <c r="E52" s="1079">
        <v>2.8767288115304438E-2</v>
      </c>
      <c r="F52" s="1080">
        <v>3.7964100368141941E-3</v>
      </c>
      <c r="G52" s="775">
        <v>31.464138954184317</v>
      </c>
      <c r="H52" s="288">
        <v>24</v>
      </c>
      <c r="I52" s="286">
        <v>3.7436665095080687E-2</v>
      </c>
      <c r="J52" s="286">
        <v>1.4878385283021123E-2</v>
      </c>
      <c r="K52" s="1081"/>
    </row>
    <row r="53" spans="1:11">
      <c r="A53" s="2211"/>
      <c r="B53" s="279" t="s">
        <v>166</v>
      </c>
      <c r="C53" s="1083">
        <v>6473.1491562530491</v>
      </c>
      <c r="D53" s="279">
        <v>6776</v>
      </c>
      <c r="E53" s="1084">
        <v>1</v>
      </c>
      <c r="F53" s="1085">
        <v>0</v>
      </c>
      <c r="G53" s="1083">
        <v>840.4631896103059</v>
      </c>
      <c r="H53" s="279">
        <v>569</v>
      </c>
      <c r="I53" s="1021">
        <v>1</v>
      </c>
      <c r="J53" s="1021">
        <v>0</v>
      </c>
      <c r="K53" s="1081"/>
    </row>
    <row r="54" spans="1:11">
      <c r="A54" s="2085" t="s">
        <v>944</v>
      </c>
      <c r="B54" s="450" t="s">
        <v>744</v>
      </c>
      <c r="C54" s="775">
        <v>780.8123409851205</v>
      </c>
      <c r="D54" s="288">
        <v>835</v>
      </c>
      <c r="E54" s="1079">
        <v>0.67900514827211411</v>
      </c>
      <c r="F54" s="1080">
        <v>2.4589460138898837E-2</v>
      </c>
      <c r="G54" s="775">
        <v>64.874209913518186</v>
      </c>
      <c r="H54" s="288">
        <v>53</v>
      </c>
      <c r="I54" s="286">
        <v>0.63705355327877922</v>
      </c>
      <c r="J54" s="286">
        <v>9.9888487154022432E-2</v>
      </c>
      <c r="K54" s="1081"/>
    </row>
    <row r="55" spans="1:11">
      <c r="A55" s="2082"/>
      <c r="B55" s="450" t="s">
        <v>590</v>
      </c>
      <c r="C55" s="775">
        <v>8.9370781540558433</v>
      </c>
      <c r="D55" s="288">
        <v>11</v>
      </c>
      <c r="E55" s="1079">
        <v>7.7718060519612105E-3</v>
      </c>
      <c r="F55" s="1080">
        <v>4.6251964699021951E-3</v>
      </c>
      <c r="G55" s="1053">
        <v>0.735019759001726</v>
      </c>
      <c r="H55" s="1086">
        <v>1</v>
      </c>
      <c r="I55" s="1087">
        <v>7.2177672734106066E-3</v>
      </c>
      <c r="J55" s="1087">
        <v>1.758468631044666E-2</v>
      </c>
      <c r="K55" s="1081"/>
    </row>
    <row r="56" spans="1:11">
      <c r="A56" s="2082"/>
      <c r="B56" s="288" t="s">
        <v>591</v>
      </c>
      <c r="C56" s="775">
        <v>276.25127781379837</v>
      </c>
      <c r="D56" s="288">
        <v>326</v>
      </c>
      <c r="E56" s="1079">
        <v>0.24023190977701731</v>
      </c>
      <c r="F56" s="1080">
        <v>2.2501905604688621E-2</v>
      </c>
      <c r="G56" s="775">
        <v>29.554840640527388</v>
      </c>
      <c r="H56" s="288">
        <v>22</v>
      </c>
      <c r="I56" s="286">
        <v>0.29022343812333273</v>
      </c>
      <c r="J56" s="286">
        <v>9.428297077209824E-2</v>
      </c>
      <c r="K56" s="1081"/>
    </row>
    <row r="57" spans="1:11">
      <c r="A57" s="2082"/>
      <c r="B57" s="288" t="s">
        <v>592</v>
      </c>
      <c r="C57" s="775">
        <v>63.814856900732657</v>
      </c>
      <c r="D57" s="288">
        <v>65</v>
      </c>
      <c r="E57" s="1079">
        <v>5.5494277046360681E-2</v>
      </c>
      <c r="F57" s="1080">
        <v>1.2058403791340235E-2</v>
      </c>
      <c r="G57" s="1053">
        <v>4.8249851451445265</v>
      </c>
      <c r="H57" s="1086">
        <v>4</v>
      </c>
      <c r="I57" s="1087">
        <v>4.7380522018367552E-2</v>
      </c>
      <c r="J57" s="1087">
        <v>4.4133242768363105E-2</v>
      </c>
      <c r="K57" s="1081"/>
    </row>
    <row r="58" spans="1:11">
      <c r="A58" s="2082"/>
      <c r="B58" s="288" t="s">
        <v>538</v>
      </c>
      <c r="C58" s="775">
        <v>20.120264706841546</v>
      </c>
      <c r="D58" s="288">
        <v>23</v>
      </c>
      <c r="E58" s="1079">
        <v>1.7496858852546586E-2</v>
      </c>
      <c r="F58" s="1080">
        <v>6.9057435232330808E-3</v>
      </c>
      <c r="G58" s="1053">
        <v>1.84572684484128</v>
      </c>
      <c r="H58" s="1086">
        <v>1</v>
      </c>
      <c r="I58" s="1087">
        <v>1.8124719306109871E-2</v>
      </c>
      <c r="J58" s="1087">
        <v>2.7712135761408428E-2</v>
      </c>
      <c r="K58" s="1081"/>
    </row>
    <row r="59" spans="1:11">
      <c r="A59" s="2211"/>
      <c r="B59" s="279" t="s">
        <v>166</v>
      </c>
      <c r="C59" s="1083">
        <v>1149.935818560549</v>
      </c>
      <c r="D59" s="279">
        <v>1260</v>
      </c>
      <c r="E59" s="1084">
        <v>1</v>
      </c>
      <c r="F59" s="1085">
        <v>0</v>
      </c>
      <c r="G59" s="1083">
        <v>101.83478230303311</v>
      </c>
      <c r="H59" s="279">
        <v>81</v>
      </c>
      <c r="I59" s="1021">
        <v>1</v>
      </c>
      <c r="J59" s="1021">
        <v>0</v>
      </c>
      <c r="K59" s="1081"/>
    </row>
    <row r="60" spans="1:11">
      <c r="A60" s="2085" t="s">
        <v>945</v>
      </c>
      <c r="B60" s="450" t="s">
        <v>744</v>
      </c>
      <c r="C60" s="1053">
        <v>3.310033468282644</v>
      </c>
      <c r="D60" s="1086">
        <v>3</v>
      </c>
      <c r="E60" s="1088">
        <v>9.8605451188293509E-3</v>
      </c>
      <c r="F60" s="1089">
        <v>9.8046742313909474E-3</v>
      </c>
      <c r="G60" s="1053">
        <v>1.88253624186813</v>
      </c>
      <c r="H60" s="1086">
        <v>1</v>
      </c>
      <c r="I60" s="1087">
        <v>4.4163336658108732E-2</v>
      </c>
      <c r="J60" s="1087">
        <v>7.5332920920621854E-2</v>
      </c>
      <c r="K60" s="1081"/>
    </row>
    <row r="61" spans="1:11">
      <c r="A61" s="2082"/>
      <c r="B61" s="450" t="s">
        <v>590</v>
      </c>
      <c r="C61" s="775">
        <v>321.4048723379845</v>
      </c>
      <c r="D61" s="288">
        <v>340</v>
      </c>
      <c r="E61" s="1079">
        <v>0.95746078565924131</v>
      </c>
      <c r="F61" s="1080">
        <v>2.0025794400256435E-2</v>
      </c>
      <c r="G61" s="775">
        <v>40.74413973693796</v>
      </c>
      <c r="H61" s="288">
        <v>25</v>
      </c>
      <c r="I61" s="286">
        <v>0.95583666334189121</v>
      </c>
      <c r="J61" s="286">
        <v>7.5332920920621896E-2</v>
      </c>
    </row>
    <row r="62" spans="1:11">
      <c r="A62" s="2082"/>
      <c r="B62" s="288" t="s">
        <v>591</v>
      </c>
      <c r="C62" s="1049">
        <v>7.3060415341595357</v>
      </c>
      <c r="D62" s="1030">
        <v>9</v>
      </c>
      <c r="E62" s="1090">
        <v>2.1764599324428847E-2</v>
      </c>
      <c r="F62" s="1091">
        <v>1.447876597879854E-2</v>
      </c>
      <c r="G62" s="1053">
        <v>0</v>
      </c>
      <c r="H62" s="1086">
        <v>0</v>
      </c>
      <c r="I62" s="1087">
        <v>0</v>
      </c>
      <c r="J62" s="1087">
        <v>0</v>
      </c>
    </row>
    <row r="63" spans="1:11">
      <c r="A63" s="2082"/>
      <c r="B63" s="288" t="s">
        <v>1024</v>
      </c>
      <c r="C63" s="1053">
        <v>0</v>
      </c>
      <c r="D63" s="1086">
        <v>0</v>
      </c>
      <c r="E63" s="1088">
        <v>0</v>
      </c>
      <c r="F63" s="1089">
        <v>0</v>
      </c>
      <c r="G63" s="1053">
        <v>0</v>
      </c>
      <c r="H63" s="1086">
        <v>0</v>
      </c>
      <c r="I63" s="1087">
        <v>0</v>
      </c>
      <c r="J63" s="1087">
        <v>0</v>
      </c>
    </row>
    <row r="64" spans="1:11">
      <c r="A64" s="2082"/>
      <c r="B64" s="288" t="s">
        <v>538</v>
      </c>
      <c r="C64" s="1053">
        <v>3.6636855468485692</v>
      </c>
      <c r="D64" s="1086">
        <v>3</v>
      </c>
      <c r="E64" s="1088">
        <v>1.0914069897500657E-2</v>
      </c>
      <c r="F64" s="1089">
        <v>1.0309673228591824E-2</v>
      </c>
      <c r="G64" s="1053">
        <v>0</v>
      </c>
      <c r="H64" s="1086">
        <v>0</v>
      </c>
      <c r="I64" s="1087">
        <v>0</v>
      </c>
      <c r="J64" s="1087">
        <v>0</v>
      </c>
    </row>
    <row r="65" spans="1:10">
      <c r="A65" s="2211"/>
      <c r="B65" s="279" t="s">
        <v>166</v>
      </c>
      <c r="C65" s="1083">
        <v>335.6846328872752</v>
      </c>
      <c r="D65" s="279">
        <v>355</v>
      </c>
      <c r="E65" s="1084">
        <v>1</v>
      </c>
      <c r="F65" s="1085">
        <v>0</v>
      </c>
      <c r="G65" s="1083">
        <v>42.626675978806091</v>
      </c>
      <c r="H65" s="279">
        <v>26</v>
      </c>
      <c r="I65" s="1021">
        <v>1</v>
      </c>
      <c r="J65" s="1021">
        <v>0</v>
      </c>
    </row>
    <row r="66" spans="1:10">
      <c r="A66" s="2085" t="s">
        <v>946</v>
      </c>
      <c r="B66" s="450" t="s">
        <v>744</v>
      </c>
      <c r="C66" s="775">
        <v>169.30513949274797</v>
      </c>
      <c r="D66" s="288">
        <v>160</v>
      </c>
      <c r="E66" s="1079">
        <v>0.26122385557335825</v>
      </c>
      <c r="F66" s="1080">
        <v>3.2593026219523515E-2</v>
      </c>
      <c r="G66" s="1049">
        <v>13.16687039783087</v>
      </c>
      <c r="H66" s="1030">
        <v>9</v>
      </c>
      <c r="I66" s="1082">
        <v>0.15023623737782008</v>
      </c>
      <c r="J66" s="1082">
        <v>9.0074903871204023E-2</v>
      </c>
    </row>
    <row r="67" spans="1:10">
      <c r="A67" s="2082"/>
      <c r="B67" s="450" t="s">
        <v>590</v>
      </c>
      <c r="C67" s="775">
        <v>40.529513314755675</v>
      </c>
      <c r="D67" s="288">
        <v>46</v>
      </c>
      <c r="E67" s="1079">
        <v>6.2533693686515249E-2</v>
      </c>
      <c r="F67" s="1080">
        <v>1.7963737968881861E-2</v>
      </c>
      <c r="G67" s="1053">
        <v>5.7680897561956499</v>
      </c>
      <c r="H67" s="1086">
        <v>4</v>
      </c>
      <c r="I67" s="1087">
        <v>6.5814888097565166E-2</v>
      </c>
      <c r="J67" s="1087">
        <v>6.2509481862696864E-2</v>
      </c>
    </row>
    <row r="68" spans="1:10">
      <c r="A68" s="2082"/>
      <c r="B68" s="288" t="s">
        <v>591</v>
      </c>
      <c r="C68" s="775">
        <v>342.56938276755608</v>
      </c>
      <c r="D68" s="288">
        <v>358</v>
      </c>
      <c r="E68" s="1079">
        <v>0.52855628149291745</v>
      </c>
      <c r="F68" s="1080">
        <v>3.7035855652503433E-2</v>
      </c>
      <c r="G68" s="775">
        <v>48.569140800108606</v>
      </c>
      <c r="H68" s="288">
        <v>30</v>
      </c>
      <c r="I68" s="286">
        <v>0.55418218194689428</v>
      </c>
      <c r="J68" s="286">
        <v>0.12530613792601014</v>
      </c>
    </row>
    <row r="69" spans="1:10">
      <c r="A69" s="2082"/>
      <c r="B69" s="288" t="s">
        <v>592</v>
      </c>
      <c r="C69" s="775">
        <v>81.371010989346587</v>
      </c>
      <c r="D69" s="288">
        <v>59</v>
      </c>
      <c r="E69" s="1079">
        <v>0.12554875348866595</v>
      </c>
      <c r="F69" s="1080">
        <v>2.4583054269980129E-2</v>
      </c>
      <c r="G69" s="1049">
        <v>15.888597161663473</v>
      </c>
      <c r="H69" s="1030">
        <v>9</v>
      </c>
      <c r="I69" s="1082">
        <v>0.18129160405296288</v>
      </c>
      <c r="J69" s="1082">
        <v>9.7122716832828332E-2</v>
      </c>
    </row>
    <row r="70" spans="1:10">
      <c r="A70" s="2082"/>
      <c r="B70" s="288" t="s">
        <v>538</v>
      </c>
      <c r="C70" s="775">
        <v>14.347764122777395</v>
      </c>
      <c r="D70" s="288">
        <v>12</v>
      </c>
      <c r="E70" s="1079">
        <v>2.2137415758542608E-2</v>
      </c>
      <c r="F70" s="1080">
        <v>1.0916017219351403E-2</v>
      </c>
      <c r="G70" s="1053">
        <v>4.2484104984853097</v>
      </c>
      <c r="H70" s="1086">
        <v>3</v>
      </c>
      <c r="I70" s="1087">
        <v>4.8475088524757619E-2</v>
      </c>
      <c r="J70" s="1087">
        <v>5.4142305055819719E-2</v>
      </c>
    </row>
    <row r="71" spans="1:10">
      <c r="A71" s="2211"/>
      <c r="B71" s="279" t="s">
        <v>166</v>
      </c>
      <c r="C71" s="1083">
        <v>648.12281068718403</v>
      </c>
      <c r="D71" s="279">
        <v>635</v>
      </c>
      <c r="E71" s="1084">
        <v>1</v>
      </c>
      <c r="F71" s="1085">
        <v>0</v>
      </c>
      <c r="G71" s="1083">
        <v>87.641108614283908</v>
      </c>
      <c r="H71" s="279">
        <v>55</v>
      </c>
      <c r="I71" s="1021">
        <v>1</v>
      </c>
      <c r="J71" s="1021">
        <v>0</v>
      </c>
    </row>
    <row r="72" spans="1:10">
      <c r="A72" s="2085" t="s">
        <v>947</v>
      </c>
      <c r="B72" s="450" t="s">
        <v>744</v>
      </c>
      <c r="C72" s="775">
        <v>8406.2843747541629</v>
      </c>
      <c r="D72" s="288">
        <v>8684</v>
      </c>
      <c r="E72" s="1079">
        <v>0.78888734198524801</v>
      </c>
      <c r="F72" s="1080">
        <v>7.2602258541953667E-3</v>
      </c>
      <c r="G72" s="775">
        <v>1008.1246797527001</v>
      </c>
      <c r="H72" s="288">
        <v>666</v>
      </c>
      <c r="I72" s="286">
        <v>0.78772315148182614</v>
      </c>
      <c r="J72" s="286">
        <v>2.610016038286176E-2</v>
      </c>
    </row>
    <row r="73" spans="1:10" ht="12.75" customHeight="1">
      <c r="A73" s="2082"/>
      <c r="B73" s="450" t="s">
        <v>590</v>
      </c>
      <c r="C73" s="775">
        <v>251.77591734537938</v>
      </c>
      <c r="D73" s="288">
        <v>260</v>
      </c>
      <c r="E73" s="1079">
        <v>2.3627898528748317E-2</v>
      </c>
      <c r="F73" s="1080">
        <v>2.7021268301595006E-3</v>
      </c>
      <c r="G73" s="775">
        <v>46.93547473378117</v>
      </c>
      <c r="H73" s="288">
        <v>31</v>
      </c>
      <c r="I73" s="286">
        <v>3.6674193992214589E-2</v>
      </c>
      <c r="J73" s="286">
        <v>1.1996980188520785E-2</v>
      </c>
    </row>
    <row r="74" spans="1:10" ht="12.75" customHeight="1">
      <c r="A74" s="2082"/>
      <c r="B74" s="288" t="s">
        <v>591</v>
      </c>
      <c r="C74" s="775">
        <v>1555.454794875714</v>
      </c>
      <c r="D74" s="288">
        <v>1663</v>
      </c>
      <c r="E74" s="1079">
        <v>0.14597157840542321</v>
      </c>
      <c r="F74" s="1080">
        <v>6.2813908052462529E-3</v>
      </c>
      <c r="G74" s="775">
        <v>176.40583233459887</v>
      </c>
      <c r="H74" s="288">
        <v>127</v>
      </c>
      <c r="I74" s="286">
        <v>0.13783905996674184</v>
      </c>
      <c r="J74" s="286">
        <v>2.2003176296077443E-2</v>
      </c>
    </row>
    <row r="75" spans="1:10" ht="12.75" customHeight="1">
      <c r="A75" s="2082"/>
      <c r="B75" s="288" t="s">
        <v>592</v>
      </c>
      <c r="C75" s="775">
        <v>329.60571709162582</v>
      </c>
      <c r="D75" s="288">
        <v>309</v>
      </c>
      <c r="E75" s="1079">
        <v>3.0931832242132366E-2</v>
      </c>
      <c r="F75" s="1080">
        <v>3.0801047567935807E-3</v>
      </c>
      <c r="G75" s="775">
        <v>35.003239588297063</v>
      </c>
      <c r="H75" s="288">
        <v>24</v>
      </c>
      <c r="I75" s="286">
        <v>2.7350646953044136E-2</v>
      </c>
      <c r="J75" s="286">
        <v>1.0410390210655724E-2</v>
      </c>
    </row>
    <row r="76" spans="1:10" ht="12.75" customHeight="1">
      <c r="A76" s="2082"/>
      <c r="B76" s="288" t="s">
        <v>538</v>
      </c>
      <c r="C76" s="775">
        <v>112.75352343798845</v>
      </c>
      <c r="D76" s="288">
        <v>128</v>
      </c>
      <c r="E76" s="1079">
        <v>1.0581348838447708E-2</v>
      </c>
      <c r="F76" s="1080">
        <v>1.8203129673662684E-3</v>
      </c>
      <c r="G76" s="1049">
        <v>13.326445275866043</v>
      </c>
      <c r="H76" s="1030">
        <v>10</v>
      </c>
      <c r="I76" s="1082">
        <v>1.0412947606173489E-2</v>
      </c>
      <c r="J76" s="1082">
        <v>6.4791629013884631E-3</v>
      </c>
    </row>
    <row r="77" spans="1:10" ht="12.75" customHeight="1">
      <c r="A77" s="2211"/>
      <c r="B77" s="279" t="s">
        <v>166</v>
      </c>
      <c r="C77" s="1083">
        <v>10655.874327504875</v>
      </c>
      <c r="D77" s="279">
        <v>11044</v>
      </c>
      <c r="E77" s="1084">
        <v>1</v>
      </c>
      <c r="F77" s="1085">
        <v>0</v>
      </c>
      <c r="G77" s="1083">
        <v>1279.795671685243</v>
      </c>
      <c r="H77" s="279">
        <v>858</v>
      </c>
      <c r="I77" s="1021">
        <v>1</v>
      </c>
      <c r="J77" s="1021">
        <v>0</v>
      </c>
    </row>
    <row r="78" spans="1:10">
      <c r="A78" s="2085" t="s">
        <v>948</v>
      </c>
      <c r="B78" s="450" t="s">
        <v>744</v>
      </c>
      <c r="C78" s="775">
        <v>215.08127846741132</v>
      </c>
      <c r="D78" s="288">
        <v>202</v>
      </c>
      <c r="E78" s="1079">
        <v>0.23374109516234626</v>
      </c>
      <c r="F78" s="1080">
        <v>2.6243518580906934E-2</v>
      </c>
      <c r="G78" s="775">
        <v>30.100794142575772</v>
      </c>
      <c r="H78" s="288">
        <v>22</v>
      </c>
      <c r="I78" s="286">
        <v>0.22054402419074942</v>
      </c>
      <c r="J78" s="286">
        <v>8.0816163271353297E-2</v>
      </c>
    </row>
    <row r="79" spans="1:10">
      <c r="A79" s="2082"/>
      <c r="B79" s="450" t="s">
        <v>590</v>
      </c>
      <c r="C79" s="775">
        <v>63.507619936918438</v>
      </c>
      <c r="D79" s="288">
        <v>66</v>
      </c>
      <c r="E79" s="1079">
        <v>6.9017353537158529E-2</v>
      </c>
      <c r="F79" s="1080">
        <v>1.5718702770343505E-2</v>
      </c>
      <c r="G79" s="1049">
        <v>7.7808137308722216</v>
      </c>
      <c r="H79" s="1030">
        <v>6</v>
      </c>
      <c r="I79" s="1082">
        <v>5.7008860416011491E-2</v>
      </c>
      <c r="J79" s="1082">
        <v>4.5193894932177445E-2</v>
      </c>
    </row>
    <row r="80" spans="1:10">
      <c r="A80" s="2082"/>
      <c r="B80" s="288" t="s">
        <v>591</v>
      </c>
      <c r="C80" s="775">
        <v>579.11585287455387</v>
      </c>
      <c r="D80" s="288">
        <v>582</v>
      </c>
      <c r="E80" s="1079">
        <v>0.62935823443733319</v>
      </c>
      <c r="F80" s="1080">
        <v>2.9949728871660905E-2</v>
      </c>
      <c r="G80" s="775">
        <v>84.546877791989743</v>
      </c>
      <c r="H80" s="288">
        <v>56</v>
      </c>
      <c r="I80" s="286">
        <v>0.61946234948781087</v>
      </c>
      <c r="J80" s="286">
        <v>9.4637020693434451E-2</v>
      </c>
    </row>
    <row r="81" spans="1:10">
      <c r="A81" s="2082"/>
      <c r="B81" s="288" t="s">
        <v>592</v>
      </c>
      <c r="C81" s="775">
        <v>54.580802668483592</v>
      </c>
      <c r="D81" s="288">
        <v>50</v>
      </c>
      <c r="E81" s="1079">
        <v>5.9316071958835308E-2</v>
      </c>
      <c r="F81" s="1080">
        <v>1.4647881282435068E-2</v>
      </c>
      <c r="G81" s="1049">
        <v>10.926641824157651</v>
      </c>
      <c r="H81" s="1030">
        <v>6</v>
      </c>
      <c r="I81" s="1082">
        <v>8.0057873137046362E-2</v>
      </c>
      <c r="J81" s="1082">
        <v>5.2897733377119678E-2</v>
      </c>
    </row>
    <row r="82" spans="1:10">
      <c r="A82" s="2082"/>
      <c r="B82" s="288" t="s">
        <v>538</v>
      </c>
      <c r="C82" s="1049">
        <v>7.883312028148989</v>
      </c>
      <c r="D82" s="1030">
        <v>9</v>
      </c>
      <c r="E82" s="1090">
        <v>8.5672449043268858E-3</v>
      </c>
      <c r="F82" s="1091">
        <v>5.7150361292082315E-3</v>
      </c>
      <c r="G82" s="1053">
        <v>3.1291606384813502</v>
      </c>
      <c r="H82" s="1086">
        <v>2</v>
      </c>
      <c r="I82" s="1087">
        <v>2.2926892768381869E-2</v>
      </c>
      <c r="J82" s="1087">
        <v>2.9173659889652249E-2</v>
      </c>
    </row>
    <row r="83" spans="1:10">
      <c r="A83" s="2211"/>
      <c r="B83" s="279" t="s">
        <v>166</v>
      </c>
      <c r="C83" s="1083">
        <v>920.16886597551604</v>
      </c>
      <c r="D83" s="279">
        <v>909</v>
      </c>
      <c r="E83" s="1084">
        <v>1</v>
      </c>
      <c r="F83" s="1085">
        <v>0</v>
      </c>
      <c r="G83" s="1083">
        <v>136.48428812807674</v>
      </c>
      <c r="H83" s="279">
        <v>92</v>
      </c>
      <c r="I83" s="1021">
        <v>1</v>
      </c>
      <c r="J83" s="1021">
        <v>0</v>
      </c>
    </row>
    <row r="84" spans="1:10">
      <c r="A84" s="2085" t="s">
        <v>949</v>
      </c>
      <c r="B84" s="450" t="s">
        <v>744</v>
      </c>
      <c r="C84" s="775">
        <v>147.72280517403323</v>
      </c>
      <c r="D84" s="288">
        <v>159</v>
      </c>
      <c r="E84" s="1079">
        <v>0.21350263095392247</v>
      </c>
      <c r="F84" s="1080">
        <v>2.8087461120495542E-2</v>
      </c>
      <c r="G84" s="1049">
        <v>15.3973111523743</v>
      </c>
      <c r="H84" s="1030">
        <v>13</v>
      </c>
      <c r="I84" s="1082">
        <v>0.15987278364663338</v>
      </c>
      <c r="J84" s="1082">
        <v>8.3708795627857352E-2</v>
      </c>
    </row>
    <row r="85" spans="1:10">
      <c r="A85" s="2082"/>
      <c r="B85" s="450" t="s">
        <v>590</v>
      </c>
      <c r="C85" s="775">
        <v>59.613976430782671</v>
      </c>
      <c r="D85" s="288">
        <v>66</v>
      </c>
      <c r="E85" s="1079">
        <v>8.6159620341643178E-2</v>
      </c>
      <c r="F85" s="1080">
        <v>1.9233100104076233E-2</v>
      </c>
      <c r="G85" s="1049">
        <v>14.02694606061409</v>
      </c>
      <c r="H85" s="1030">
        <v>9</v>
      </c>
      <c r="I85" s="1082">
        <v>0.14564406022448603</v>
      </c>
      <c r="J85" s="1082">
        <v>8.0570694725641906E-2</v>
      </c>
    </row>
    <row r="86" spans="1:10">
      <c r="A86" s="2082"/>
      <c r="B86" s="288" t="s">
        <v>591</v>
      </c>
      <c r="C86" s="775">
        <v>407.85429399499742</v>
      </c>
      <c r="D86" s="288">
        <v>445</v>
      </c>
      <c r="E86" s="1079">
        <v>0.58946866539123322</v>
      </c>
      <c r="F86" s="1080">
        <v>3.3718306121081634E-2</v>
      </c>
      <c r="G86" s="775">
        <v>57.144220386285824</v>
      </c>
      <c r="H86" s="288">
        <v>38</v>
      </c>
      <c r="I86" s="286">
        <v>0.59333772579269128</v>
      </c>
      <c r="J86" s="286">
        <v>0.11219647744654618</v>
      </c>
    </row>
    <row r="87" spans="1:10">
      <c r="A87" s="2082"/>
      <c r="B87" s="288" t="s">
        <v>592</v>
      </c>
      <c r="C87" s="775">
        <v>66.714276881227505</v>
      </c>
      <c r="D87" s="288">
        <v>64</v>
      </c>
      <c r="E87" s="1079">
        <v>9.6421629819105792E-2</v>
      </c>
      <c r="F87" s="1080">
        <v>2.0231700103347756E-2</v>
      </c>
      <c r="G87" s="1049">
        <v>7.685465542065522</v>
      </c>
      <c r="H87" s="1030">
        <v>5</v>
      </c>
      <c r="I87" s="1082">
        <v>7.9799437555746824E-2</v>
      </c>
      <c r="J87" s="1082">
        <v>6.1894557214799105E-2</v>
      </c>
    </row>
    <row r="88" spans="1:10">
      <c r="A88" s="2082"/>
      <c r="B88" s="288" t="s">
        <v>538</v>
      </c>
      <c r="C88" s="1049">
        <v>9.9962157292090588</v>
      </c>
      <c r="D88" s="1030">
        <v>10</v>
      </c>
      <c r="E88" s="1090">
        <v>1.4447453494095104E-2</v>
      </c>
      <c r="F88" s="1091">
        <v>8.1789542026530528E-3</v>
      </c>
      <c r="G88" s="1053">
        <v>2.0558276724778288</v>
      </c>
      <c r="H88" s="1086">
        <v>2</v>
      </c>
      <c r="I88" s="1087">
        <v>2.134599278044258E-2</v>
      </c>
      <c r="J88" s="1087">
        <v>3.3012929655591092E-2</v>
      </c>
    </row>
    <row r="89" spans="1:10">
      <c r="A89" s="2211"/>
      <c r="B89" s="279" t="s">
        <v>166</v>
      </c>
      <c r="C89" s="1083">
        <v>691.90156821025005</v>
      </c>
      <c r="D89" s="279">
        <v>744</v>
      </c>
      <c r="E89" s="1084">
        <v>1</v>
      </c>
      <c r="F89" s="1085">
        <v>0</v>
      </c>
      <c r="G89" s="1083">
        <v>96.309770813817551</v>
      </c>
      <c r="H89" s="279">
        <v>67</v>
      </c>
      <c r="I89" s="1021">
        <v>1</v>
      </c>
      <c r="J89" s="1021">
        <v>0</v>
      </c>
    </row>
    <row r="90" spans="1:10">
      <c r="A90" s="2085" t="s">
        <v>950</v>
      </c>
      <c r="B90" s="450" t="s">
        <v>744</v>
      </c>
      <c r="C90" s="775">
        <v>287.21669756810121</v>
      </c>
      <c r="D90" s="288">
        <v>308</v>
      </c>
      <c r="E90" s="1079">
        <v>0.30770359531088504</v>
      </c>
      <c r="F90" s="1080">
        <v>2.691314588356811E-2</v>
      </c>
      <c r="G90" s="775">
        <v>18.108378132000972</v>
      </c>
      <c r="H90" s="288">
        <v>14</v>
      </c>
      <c r="I90" s="286">
        <v>0.15616342052806662</v>
      </c>
      <c r="J90" s="286">
        <v>7.4948095851034152E-2</v>
      </c>
    </row>
    <row r="91" spans="1:10">
      <c r="A91" s="2082"/>
      <c r="B91" s="450" t="s">
        <v>590</v>
      </c>
      <c r="C91" s="775">
        <v>39.650728229025539</v>
      </c>
      <c r="D91" s="288">
        <v>46</v>
      </c>
      <c r="E91" s="1079">
        <v>4.2478977497027622E-2</v>
      </c>
      <c r="F91" s="1080">
        <v>1.1760162644175396E-2</v>
      </c>
      <c r="G91" s="1049">
        <v>6.3308068895582501</v>
      </c>
      <c r="H91" s="1030">
        <v>6</v>
      </c>
      <c r="I91" s="1082">
        <v>5.4595748518689778E-2</v>
      </c>
      <c r="J91" s="1082">
        <v>4.6906168680626366E-2</v>
      </c>
    </row>
    <row r="92" spans="1:10">
      <c r="A92" s="2082"/>
      <c r="B92" s="288" t="s">
        <v>591</v>
      </c>
      <c r="C92" s="775">
        <v>512.70548819116198</v>
      </c>
      <c r="D92" s="288">
        <v>590</v>
      </c>
      <c r="E92" s="1079">
        <v>0.54927628995050559</v>
      </c>
      <c r="F92" s="1080">
        <v>2.9013676916616878E-2</v>
      </c>
      <c r="G92" s="775">
        <v>74.201222412519058</v>
      </c>
      <c r="H92" s="288">
        <v>51</v>
      </c>
      <c r="I92" s="286">
        <v>0.63989809660675545</v>
      </c>
      <c r="J92" s="286">
        <v>9.910826897887956E-2</v>
      </c>
    </row>
    <row r="93" spans="1:10">
      <c r="A93" s="2082"/>
      <c r="B93" s="288" t="s">
        <v>592</v>
      </c>
      <c r="C93" s="775">
        <v>82.684821144568957</v>
      </c>
      <c r="D93" s="288">
        <v>77</v>
      </c>
      <c r="E93" s="1079">
        <v>8.8582651911415317E-2</v>
      </c>
      <c r="F93" s="1080">
        <v>1.6568573789322017E-2</v>
      </c>
      <c r="G93" s="775">
        <v>17.317465867924778</v>
      </c>
      <c r="H93" s="288">
        <v>11</v>
      </c>
      <c r="I93" s="286">
        <v>0.1493427343464882</v>
      </c>
      <c r="J93" s="286">
        <v>7.358869992307851E-2</v>
      </c>
    </row>
    <row r="94" spans="1:10">
      <c r="A94" s="2082"/>
      <c r="B94" s="288" t="s">
        <v>538</v>
      </c>
      <c r="C94" s="1049">
        <v>11.162289673531022</v>
      </c>
      <c r="D94" s="1030">
        <v>7</v>
      </c>
      <c r="E94" s="1090">
        <v>1.1958485330166687E-2</v>
      </c>
      <c r="F94" s="1091">
        <v>6.3383734826025721E-3</v>
      </c>
      <c r="G94" s="1053">
        <v>0</v>
      </c>
      <c r="H94" s="1086">
        <v>0</v>
      </c>
      <c r="I94" s="1087">
        <v>0</v>
      </c>
      <c r="J94" s="1087">
        <v>0</v>
      </c>
    </row>
    <row r="95" spans="1:10">
      <c r="A95" s="2211"/>
      <c r="B95" s="279" t="s">
        <v>166</v>
      </c>
      <c r="C95" s="1083">
        <v>933.42002480638848</v>
      </c>
      <c r="D95" s="279">
        <v>1028</v>
      </c>
      <c r="E95" s="1084">
        <v>1</v>
      </c>
      <c r="F95" s="1085">
        <v>0</v>
      </c>
      <c r="G95" s="1083">
        <v>115.95787330200305</v>
      </c>
      <c r="H95" s="279">
        <v>82</v>
      </c>
      <c r="I95" s="1021">
        <v>1</v>
      </c>
      <c r="J95" s="1021">
        <v>0</v>
      </c>
    </row>
    <row r="96" spans="1:10">
      <c r="A96" s="2085" t="s">
        <v>951</v>
      </c>
      <c r="B96" s="450" t="s">
        <v>744</v>
      </c>
      <c r="C96" s="775">
        <v>1071.9960397346392</v>
      </c>
      <c r="D96" s="288">
        <v>1037</v>
      </c>
      <c r="E96" s="1079">
        <v>0.28948121004982852</v>
      </c>
      <c r="F96" s="1080">
        <v>1.4129770635191118E-2</v>
      </c>
      <c r="G96" s="775">
        <v>119.32753601908486</v>
      </c>
      <c r="H96" s="288">
        <v>73</v>
      </c>
      <c r="I96" s="286">
        <v>0.24297218711443758</v>
      </c>
      <c r="J96" s="286">
        <v>4.5988167752138903E-2</v>
      </c>
    </row>
    <row r="97" spans="1:10">
      <c r="A97" s="2082"/>
      <c r="B97" s="450" t="s">
        <v>590</v>
      </c>
      <c r="C97" s="775">
        <v>206.60686459918617</v>
      </c>
      <c r="D97" s="288">
        <v>207</v>
      </c>
      <c r="E97" s="1079">
        <v>5.5792001977524569E-2</v>
      </c>
      <c r="F97" s="1080">
        <v>7.1508381562684258E-3</v>
      </c>
      <c r="G97" s="775">
        <v>33.07850691302658</v>
      </c>
      <c r="H97" s="288">
        <v>24</v>
      </c>
      <c r="I97" s="286">
        <v>6.7353751189940553E-2</v>
      </c>
      <c r="J97" s="286">
        <v>2.6875173436349608E-2</v>
      </c>
    </row>
    <row r="98" spans="1:10">
      <c r="A98" s="2082"/>
      <c r="B98" s="288" t="s">
        <v>591</v>
      </c>
      <c r="C98" s="775">
        <v>1795.0628860071804</v>
      </c>
      <c r="D98" s="288">
        <v>1779</v>
      </c>
      <c r="E98" s="1079">
        <v>0.48473777616335822</v>
      </c>
      <c r="F98" s="1080">
        <v>1.5570577608992428E-2</v>
      </c>
      <c r="G98" s="775">
        <v>238.31139269453979</v>
      </c>
      <c r="H98" s="288">
        <v>147</v>
      </c>
      <c r="I98" s="286">
        <v>0.48524458166989309</v>
      </c>
      <c r="J98" s="286">
        <v>5.3591105787058869E-2</v>
      </c>
    </row>
    <row r="99" spans="1:10">
      <c r="A99" s="2082"/>
      <c r="B99" s="288" t="s">
        <v>592</v>
      </c>
      <c r="C99" s="775">
        <v>544.19763995509027</v>
      </c>
      <c r="D99" s="288">
        <v>480</v>
      </c>
      <c r="E99" s="1079">
        <v>0.14695482584008099</v>
      </c>
      <c r="F99" s="1080">
        <v>1.103100496641512E-2</v>
      </c>
      <c r="G99" s="775">
        <v>90.549818567949714</v>
      </c>
      <c r="H99" s="288">
        <v>53</v>
      </c>
      <c r="I99" s="286">
        <v>0.18437561181814288</v>
      </c>
      <c r="J99" s="286">
        <v>4.1582322890672901E-2</v>
      </c>
    </row>
    <row r="100" spans="1:10">
      <c r="A100" s="2082"/>
      <c r="B100" s="288" t="s">
        <v>538</v>
      </c>
      <c r="C100" s="775">
        <v>85.299339923482151</v>
      </c>
      <c r="D100" s="288">
        <v>98</v>
      </c>
      <c r="E100" s="1079">
        <v>2.3034185969207154E-2</v>
      </c>
      <c r="F100" s="1080">
        <v>4.6737260933358152E-3</v>
      </c>
      <c r="G100" s="1049">
        <v>9.848776147105351</v>
      </c>
      <c r="H100" s="1030">
        <v>7</v>
      </c>
      <c r="I100" s="1082">
        <v>2.005386820758593E-2</v>
      </c>
      <c r="J100" s="1082">
        <v>1.5031838020964139E-2</v>
      </c>
    </row>
    <row r="101" spans="1:10">
      <c r="A101" s="2211"/>
      <c r="B101" s="279" t="s">
        <v>166</v>
      </c>
      <c r="C101" s="1083">
        <v>3703.1627702195801</v>
      </c>
      <c r="D101" s="279">
        <v>3601</v>
      </c>
      <c r="E101" s="1084">
        <v>1</v>
      </c>
      <c r="F101" s="1085">
        <v>0</v>
      </c>
      <c r="G101" s="1083">
        <v>491.11603034170628</v>
      </c>
      <c r="H101" s="279">
        <v>304</v>
      </c>
      <c r="I101" s="1021">
        <v>1</v>
      </c>
      <c r="J101" s="286">
        <v>0</v>
      </c>
    </row>
    <row r="102" spans="1:10">
      <c r="A102" s="2085" t="s">
        <v>1025</v>
      </c>
      <c r="B102" s="450" t="s">
        <v>744</v>
      </c>
      <c r="C102" s="775">
        <v>19627.800388655749</v>
      </c>
      <c r="D102" s="288">
        <v>19904</v>
      </c>
      <c r="E102" s="1079">
        <v>0.41550408391263705</v>
      </c>
      <c r="F102" s="1080">
        <v>4.218197708778534E-3</v>
      </c>
      <c r="G102" s="775">
        <v>2205.628635</v>
      </c>
      <c r="H102" s="288">
        <v>1443</v>
      </c>
      <c r="I102" s="1079">
        <v>0.37597145713375885</v>
      </c>
      <c r="J102" s="1092">
        <v>1.474883406004145E-2</v>
      </c>
    </row>
    <row r="103" spans="1:10">
      <c r="A103" s="2082"/>
      <c r="B103" s="450" t="s">
        <v>590</v>
      </c>
      <c r="C103" s="775">
        <v>2990.0039914977674</v>
      </c>
      <c r="D103" s="288">
        <v>3083</v>
      </c>
      <c r="E103" s="1079">
        <v>6.3295878538710451E-2</v>
      </c>
      <c r="F103" s="1080">
        <v>2.0841907985393497E-3</v>
      </c>
      <c r="G103" s="775">
        <v>468.00789700000001</v>
      </c>
      <c r="H103" s="288">
        <v>328</v>
      </c>
      <c r="I103" s="1079">
        <v>7.9776626125093869E-2</v>
      </c>
      <c r="J103" s="1079">
        <v>8.2501622026266205E-3</v>
      </c>
    </row>
    <row r="104" spans="1:10">
      <c r="A104" s="2082"/>
      <c r="B104" s="288" t="s">
        <v>591</v>
      </c>
      <c r="C104" s="775">
        <v>19155.037848808282</v>
      </c>
      <c r="D104" s="288">
        <v>19679</v>
      </c>
      <c r="E104" s="1079">
        <v>0.40549609717250967</v>
      </c>
      <c r="F104" s="1080">
        <v>5.6072768173676686E-2</v>
      </c>
      <c r="G104" s="775">
        <v>2407.3340184590338</v>
      </c>
      <c r="H104" s="288">
        <v>1521</v>
      </c>
      <c r="I104" s="1079">
        <f>G104/SUM(G102:G106)</f>
        <v>0.41035415683904231</v>
      </c>
      <c r="J104" s="1079">
        <v>1.4977973692716515E-2</v>
      </c>
    </row>
    <row r="105" spans="1:10">
      <c r="A105" s="2082"/>
      <c r="B105" s="288" t="s">
        <v>592</v>
      </c>
      <c r="C105" s="775">
        <v>4713.9000244914414</v>
      </c>
      <c r="D105" s="288">
        <v>4218</v>
      </c>
      <c r="E105" s="1079">
        <v>9.9789312737463373E-2</v>
      </c>
      <c r="F105" s="1080">
        <v>3.4229093713880721E-2</v>
      </c>
      <c r="G105" s="775">
        <v>674.61461517170892</v>
      </c>
      <c r="H105" s="288">
        <v>396</v>
      </c>
      <c r="I105" s="1079">
        <f>G105/SUM(G102:G106)</f>
        <v>0.11499480731688606</v>
      </c>
      <c r="J105" s="1079">
        <v>9.7138199338257011E-3</v>
      </c>
    </row>
    <row r="106" spans="1:10" ht="13.5" thickBot="1">
      <c r="A106" s="2086"/>
      <c r="B106" s="320" t="s">
        <v>538</v>
      </c>
      <c r="C106" s="1093">
        <v>751.78354833558228</v>
      </c>
      <c r="D106" s="320">
        <v>825</v>
      </c>
      <c r="E106" s="1094">
        <v>1.5914627638678621E-2</v>
      </c>
      <c r="F106" s="1095">
        <v>1.429209622158732E-2</v>
      </c>
      <c r="G106" s="1093">
        <v>110.89377295909821</v>
      </c>
      <c r="H106" s="320">
        <v>82</v>
      </c>
      <c r="I106" s="1094">
        <f>G106/SUM(G102:G106)</f>
        <v>1.8902952541027002E-2</v>
      </c>
      <c r="J106" s="1094">
        <v>0</v>
      </c>
    </row>
    <row r="107" spans="1:10" ht="78.75" customHeight="1">
      <c r="A107" s="2215" t="s">
        <v>1022</v>
      </c>
      <c r="B107" s="2215"/>
      <c r="C107" s="2215"/>
      <c r="D107" s="2215"/>
      <c r="E107" s="2215"/>
      <c r="F107" s="450"/>
      <c r="G107" s="450"/>
      <c r="H107" s="450"/>
      <c r="I107" s="450"/>
      <c r="J107" s="450"/>
    </row>
    <row r="108" spans="1:10" s="20" customFormat="1">
      <c r="A108" s="504" t="s">
        <v>347</v>
      </c>
      <c r="D108" s="492"/>
      <c r="E108" s="492"/>
      <c r="F108" s="492"/>
      <c r="G108" s="492"/>
    </row>
    <row r="109" spans="1:10" s="20" customFormat="1">
      <c r="A109" s="505" t="s">
        <v>348</v>
      </c>
      <c r="D109" s="506"/>
      <c r="E109" s="492"/>
      <c r="F109" s="506"/>
      <c r="G109" s="492"/>
    </row>
    <row r="114" spans="1:17">
      <c r="A114" t="s">
        <v>1026</v>
      </c>
    </row>
    <row r="116" spans="1:17" ht="13.5" thickBot="1">
      <c r="A116" s="2115" t="s">
        <v>1021</v>
      </c>
      <c r="B116" s="2115"/>
      <c r="C116" s="2115"/>
      <c r="D116" s="2115"/>
      <c r="E116" s="2115"/>
      <c r="F116" s="2115"/>
      <c r="G116" s="2115"/>
      <c r="H116" s="2115"/>
      <c r="I116" s="2115"/>
      <c r="J116" s="2115"/>
      <c r="K116" s="2115"/>
      <c r="L116" s="2115"/>
      <c r="M116" s="2115"/>
      <c r="N116" s="2115"/>
      <c r="O116" s="2115"/>
      <c r="P116" s="2115"/>
      <c r="Q116" s="2115"/>
    </row>
    <row r="117" spans="1:17">
      <c r="A117" s="2114"/>
      <c r="B117" s="2214" t="s">
        <v>102</v>
      </c>
      <c r="C117" s="2214"/>
      <c r="D117" s="2214"/>
      <c r="E117" s="2214"/>
      <c r="F117" s="2214"/>
      <c r="G117" s="2214"/>
      <c r="H117" s="2214"/>
      <c r="I117" s="2214"/>
      <c r="J117" s="2214" t="s">
        <v>82</v>
      </c>
      <c r="K117" s="2214"/>
      <c r="L117" s="2214"/>
      <c r="M117" s="2214"/>
      <c r="N117" s="2214"/>
      <c r="O117" s="2214"/>
      <c r="P117" s="2214"/>
      <c r="Q117" s="2214"/>
    </row>
    <row r="118" spans="1:17">
      <c r="A118" s="2114"/>
      <c r="B118" s="2206" t="s">
        <v>744</v>
      </c>
      <c r="C118" s="2206"/>
      <c r="D118" s="2206" t="s">
        <v>590</v>
      </c>
      <c r="E118" s="2206"/>
      <c r="F118" s="2206" t="s">
        <v>591</v>
      </c>
      <c r="G118" s="2206"/>
      <c r="H118" s="2206" t="s">
        <v>592</v>
      </c>
      <c r="I118" s="2206"/>
      <c r="J118" s="2206" t="s">
        <v>744</v>
      </c>
      <c r="K118" s="2206"/>
      <c r="L118" s="2206" t="s">
        <v>590</v>
      </c>
      <c r="M118" s="2206"/>
      <c r="N118" s="2206" t="s">
        <v>591</v>
      </c>
      <c r="O118" s="2206"/>
      <c r="P118" s="2206" t="s">
        <v>592</v>
      </c>
      <c r="Q118" s="2206"/>
    </row>
    <row r="119" spans="1:17">
      <c r="A119" s="2209"/>
      <c r="B119" s="279" t="s">
        <v>881</v>
      </c>
      <c r="C119" s="1069" t="s">
        <v>772</v>
      </c>
      <c r="D119" s="279" t="s">
        <v>881</v>
      </c>
      <c r="E119" s="1069" t="s">
        <v>772</v>
      </c>
      <c r="F119" s="279" t="s">
        <v>881</v>
      </c>
      <c r="G119" s="1069" t="s">
        <v>772</v>
      </c>
      <c r="H119" s="279" t="s">
        <v>881</v>
      </c>
      <c r="I119" s="1069" t="s">
        <v>772</v>
      </c>
      <c r="J119" s="279" t="s">
        <v>881</v>
      </c>
      <c r="K119" s="1069" t="s">
        <v>772</v>
      </c>
      <c r="L119" s="279" t="s">
        <v>881</v>
      </c>
      <c r="M119" s="1069" t="s">
        <v>772</v>
      </c>
      <c r="N119" s="279" t="s">
        <v>881</v>
      </c>
      <c r="O119" s="1069" t="s">
        <v>772</v>
      </c>
      <c r="P119" s="279" t="s">
        <v>881</v>
      </c>
      <c r="Q119" s="1069" t="s">
        <v>772</v>
      </c>
    </row>
    <row r="120" spans="1:17">
      <c r="A120" s="1022" t="s">
        <v>940</v>
      </c>
      <c r="B120" s="768">
        <v>0.21817967989906614</v>
      </c>
      <c r="C120" s="768">
        <v>8.2214877761238279E-3</v>
      </c>
      <c r="D120" s="768">
        <v>5.5292725486294117E-2</v>
      </c>
      <c r="E120" s="768">
        <v>4.5495916374079246E-3</v>
      </c>
      <c r="F120" s="768">
        <v>0.60145781504820484</v>
      </c>
      <c r="G120" s="768">
        <v>9.7460699297396668E-3</v>
      </c>
      <c r="H120" s="768">
        <v>0.125069779566435</v>
      </c>
      <c r="I120" s="768">
        <v>6.5849531479415238E-3</v>
      </c>
      <c r="J120" s="1070">
        <v>0.18491951251201272</v>
      </c>
      <c r="K120" s="774">
        <v>2.7532643743858609E-2</v>
      </c>
      <c r="L120" s="1071">
        <v>5.7393596110530666E-2</v>
      </c>
      <c r="M120" s="1071">
        <v>1.6495033756767384E-2</v>
      </c>
      <c r="N120" s="774">
        <v>0.62079870721669028</v>
      </c>
      <c r="O120" s="774">
        <v>3.4408568390284881E-2</v>
      </c>
      <c r="P120" s="774">
        <v>0.13688818416076629</v>
      </c>
      <c r="Q120" s="774">
        <v>2.4376581950470592E-2</v>
      </c>
    </row>
    <row r="121" spans="1:17">
      <c r="A121" s="450" t="s">
        <v>941</v>
      </c>
      <c r="B121" s="768">
        <v>0.39922183474907108</v>
      </c>
      <c r="C121" s="768">
        <v>9.3703693011397849E-3</v>
      </c>
      <c r="D121" s="768">
        <v>4.1522088471523062E-2</v>
      </c>
      <c r="E121" s="768">
        <v>3.817008643328994E-3</v>
      </c>
      <c r="F121" s="768">
        <v>0.43325004051975435</v>
      </c>
      <c r="G121" s="768">
        <v>9.481074279982734E-3</v>
      </c>
      <c r="H121" s="768">
        <v>0.12600603625965137</v>
      </c>
      <c r="I121" s="768">
        <v>6.3495417910071688E-3</v>
      </c>
      <c r="J121" s="1070">
        <v>0.37726402154871347</v>
      </c>
      <c r="K121" s="774">
        <v>3.4573631968012886E-2</v>
      </c>
      <c r="L121" s="1071">
        <v>4.8776160549128943E-2</v>
      </c>
      <c r="M121" s="1071">
        <v>1.5364396265860926E-2</v>
      </c>
      <c r="N121" s="774">
        <v>0.42683150090588007</v>
      </c>
      <c r="O121" s="774">
        <v>3.5280905227542139E-2</v>
      </c>
      <c r="P121" s="774">
        <v>0.14712831699627754</v>
      </c>
      <c r="Q121" s="774">
        <v>2.5267385829298491E-2</v>
      </c>
    </row>
    <row r="122" spans="1:17">
      <c r="A122" s="450" t="s">
        <v>942</v>
      </c>
      <c r="B122" s="768">
        <v>0.24041997481323449</v>
      </c>
      <c r="C122" s="768">
        <v>1.5470673937002433E-2</v>
      </c>
      <c r="D122" s="768">
        <v>6.5878937166842344E-2</v>
      </c>
      <c r="E122" s="768">
        <v>8.9807388123527183E-3</v>
      </c>
      <c r="F122" s="768">
        <v>0.48602162328222609</v>
      </c>
      <c r="G122" s="768">
        <v>1.8094117722522618E-2</v>
      </c>
      <c r="H122" s="768">
        <v>0.20767946473769711</v>
      </c>
      <c r="I122" s="768">
        <v>1.4685354187027037E-2</v>
      </c>
      <c r="J122" s="1070">
        <v>0.20680755487132052</v>
      </c>
      <c r="K122" s="774">
        <v>5.0936024648370687E-2</v>
      </c>
      <c r="L122" s="1071">
        <v>8.2441721446900693E-2</v>
      </c>
      <c r="M122" s="1071">
        <v>3.458939113234473E-2</v>
      </c>
      <c r="N122" s="774">
        <v>0.49578684941460405</v>
      </c>
      <c r="O122" s="774">
        <v>6.2879220371355529E-2</v>
      </c>
      <c r="P122" s="774">
        <v>0.21496387426717473</v>
      </c>
      <c r="Q122" s="774">
        <v>5.1663059802441E-2</v>
      </c>
    </row>
    <row r="123" spans="1:17">
      <c r="A123" s="450" t="s">
        <v>943</v>
      </c>
      <c r="B123" s="768">
        <v>0.31859057371793276</v>
      </c>
      <c r="C123" s="768">
        <v>1.0753531606202777E-2</v>
      </c>
      <c r="D123" s="768">
        <v>0.14695992674630012</v>
      </c>
      <c r="E123" s="768">
        <v>8.1717442575168463E-3</v>
      </c>
      <c r="F123" s="768">
        <v>0.44054190891485001</v>
      </c>
      <c r="G123" s="768">
        <v>1.1457977908897262E-2</v>
      </c>
      <c r="H123" s="768">
        <v>9.3907590620917178E-2</v>
      </c>
      <c r="I123" s="768">
        <v>6.7323576822982123E-3</v>
      </c>
      <c r="J123" s="1070">
        <v>0.27201572304159161</v>
      </c>
      <c r="K123" s="774">
        <v>3.5637600242162559E-2</v>
      </c>
      <c r="L123" s="1071">
        <v>0.20194840454563123</v>
      </c>
      <c r="M123" s="1071">
        <v>3.2150382675783719E-2</v>
      </c>
      <c r="N123" s="774">
        <v>0.40854707224172493</v>
      </c>
      <c r="O123" s="774">
        <v>3.9366934035241011E-2</v>
      </c>
      <c r="P123" s="774">
        <v>0.1174888001710522</v>
      </c>
      <c r="Q123" s="774">
        <v>2.5787473543666836E-2</v>
      </c>
    </row>
    <row r="124" spans="1:17">
      <c r="A124" s="450" t="s">
        <v>944</v>
      </c>
      <c r="B124" s="768">
        <v>0.69109717804984561</v>
      </c>
      <c r="C124" s="768">
        <v>2.4560903980769367E-2</v>
      </c>
      <c r="D124" s="772">
        <v>7.9102098776850874E-3</v>
      </c>
      <c r="E124" s="772">
        <v>4.7090504469193759E-3</v>
      </c>
      <c r="F124" s="768">
        <v>0.24451006792350144</v>
      </c>
      <c r="G124" s="768">
        <v>2.2846862253881606E-2</v>
      </c>
      <c r="H124" s="768">
        <v>5.648254414896791E-2</v>
      </c>
      <c r="I124" s="768">
        <v>1.2271451760327921E-2</v>
      </c>
      <c r="J124" s="1070">
        <v>0.64881310875712672</v>
      </c>
      <c r="K124" s="774">
        <v>9.9777510101392144E-2</v>
      </c>
      <c r="L124" s="1072">
        <v>7.3510021235179881E-3</v>
      </c>
      <c r="M124" s="1072">
        <v>1.7855615866029743E-2</v>
      </c>
      <c r="N124" s="774">
        <v>0.29558075636473113</v>
      </c>
      <c r="O124" s="774">
        <v>9.5380015747577832E-2</v>
      </c>
      <c r="P124" s="1072">
        <v>4.8255132754624182E-2</v>
      </c>
      <c r="Q124" s="1072">
        <v>4.4795638881066524E-2</v>
      </c>
    </row>
    <row r="125" spans="1:17">
      <c r="A125" s="450" t="s">
        <v>945</v>
      </c>
      <c r="B125" s="776">
        <v>9.9693513159240851E-3</v>
      </c>
      <c r="C125" s="776">
        <v>9.8999987020143062E-3</v>
      </c>
      <c r="D125" s="768">
        <v>0.96802588786195665</v>
      </c>
      <c r="E125" s="768">
        <v>1.7531541351801381E-2</v>
      </c>
      <c r="F125" s="772">
        <v>2.2004760822119239E-2</v>
      </c>
      <c r="G125" s="772">
        <v>1.4618542146573993E-2</v>
      </c>
      <c r="H125" s="776">
        <v>0</v>
      </c>
      <c r="I125" s="776">
        <v>0</v>
      </c>
      <c r="J125" s="1073">
        <v>4.4163336658108732E-2</v>
      </c>
      <c r="K125" s="1072">
        <v>7.5332920920621854E-2</v>
      </c>
      <c r="L125" s="1071">
        <v>0.95583666334189121</v>
      </c>
      <c r="M125" s="1071">
        <v>7.5332920920621896E-2</v>
      </c>
      <c r="N125" s="1072">
        <v>0</v>
      </c>
      <c r="O125" s="1072">
        <v>0</v>
      </c>
      <c r="P125" s="1072">
        <v>0</v>
      </c>
      <c r="Q125" s="1072">
        <v>0</v>
      </c>
    </row>
    <row r="126" spans="1:17">
      <c r="A126" s="450" t="s">
        <v>946</v>
      </c>
      <c r="B126" s="768">
        <v>0.26713759150115518</v>
      </c>
      <c r="C126" s="768">
        <v>3.3142357821075878E-2</v>
      </c>
      <c r="D126" s="768">
        <v>6.3949367420600922E-2</v>
      </c>
      <c r="E126" s="768">
        <v>1.8326202159408788E-2</v>
      </c>
      <c r="F126" s="768">
        <v>0.54052204267834503</v>
      </c>
      <c r="G126" s="768">
        <v>3.7328773575522306E-2</v>
      </c>
      <c r="H126" s="768">
        <v>0.12839099839989898</v>
      </c>
      <c r="I126" s="768">
        <v>2.5057216042913034E-2</v>
      </c>
      <c r="J126" s="1070">
        <v>0.1578899675310593</v>
      </c>
      <c r="K126" s="774">
        <v>9.4538501891356319E-2</v>
      </c>
      <c r="L126" s="1072">
        <v>6.9167803495050792E-2</v>
      </c>
      <c r="M126" s="1072">
        <v>6.5786187435931107E-2</v>
      </c>
      <c r="N126" s="774">
        <v>0.58241479047321132</v>
      </c>
      <c r="O126" s="774">
        <v>0.12786031771062514</v>
      </c>
      <c r="P126" s="1031">
        <v>0.1905274385006786</v>
      </c>
      <c r="Q126" s="1031">
        <v>0.10181853829286376</v>
      </c>
    </row>
    <row r="127" spans="1:17">
      <c r="A127" s="450" t="s">
        <v>947</v>
      </c>
      <c r="B127" s="768">
        <v>0.79732410649335816</v>
      </c>
      <c r="C127" s="768">
        <v>7.1934202220502626E-3</v>
      </c>
      <c r="D127" s="768">
        <v>2.3880587354008106E-2</v>
      </c>
      <c r="E127" s="768">
        <v>2.7320642785380353E-3</v>
      </c>
      <c r="F127" s="768">
        <v>0.14753267308439794</v>
      </c>
      <c r="G127" s="768">
        <v>6.3459977352573619E-3</v>
      </c>
      <c r="H127" s="768">
        <v>3.1262633068235769E-2</v>
      </c>
      <c r="I127" s="768">
        <v>3.1141013195382003E-3</v>
      </c>
      <c r="J127" s="1070">
        <v>0.79601198255000549</v>
      </c>
      <c r="K127" s="774">
        <v>2.5870981443786946E-2</v>
      </c>
      <c r="L127" s="1071">
        <v>3.7060098859922563E-2</v>
      </c>
      <c r="M127" s="1071">
        <v>1.2128403900701907E-2</v>
      </c>
      <c r="N127" s="774">
        <v>0.13928947396119118</v>
      </c>
      <c r="O127" s="774">
        <v>2.2229949672085532E-2</v>
      </c>
      <c r="P127" s="774">
        <v>2.7638444628880793E-2</v>
      </c>
      <c r="Q127" s="774">
        <v>1.0524984445343211E-2</v>
      </c>
    </row>
    <row r="128" spans="1:17">
      <c r="A128" s="450" t="s">
        <v>948</v>
      </c>
      <c r="B128" s="768">
        <v>0.23576091667436411</v>
      </c>
      <c r="C128" s="768">
        <v>2.6453185190258032E-2</v>
      </c>
      <c r="D128" s="768">
        <v>6.9613751595788628E-2</v>
      </c>
      <c r="E128" s="768">
        <v>1.5860124991254981E-2</v>
      </c>
      <c r="F128" s="768">
        <v>0.63479669317219622</v>
      </c>
      <c r="G128" s="768">
        <v>3.0006277627998661E-2</v>
      </c>
      <c r="H128" s="768">
        <v>5.9828638557651158E-2</v>
      </c>
      <c r="I128" s="768">
        <v>1.4780377073212685E-2</v>
      </c>
      <c r="J128" s="1070">
        <v>0.22571906089568466</v>
      </c>
      <c r="K128" s="774">
        <v>8.238740921548697E-2</v>
      </c>
      <c r="L128" s="1031">
        <v>5.8346565875236366E-2</v>
      </c>
      <c r="M128" s="1031">
        <v>4.6193475811233051E-2</v>
      </c>
      <c r="N128" s="774">
        <v>0.63399795256156344</v>
      </c>
      <c r="O128" s="774">
        <v>9.4932109125056133E-2</v>
      </c>
      <c r="P128" s="1031">
        <v>8.1936420667515525E-2</v>
      </c>
      <c r="Q128" s="1031">
        <v>5.4050823878117542E-2</v>
      </c>
    </row>
    <row r="129" spans="1:17">
      <c r="A129" s="450" t="s">
        <v>949</v>
      </c>
      <c r="B129" s="768">
        <v>0.21663241773445444</v>
      </c>
      <c r="C129" s="768">
        <v>2.8427926929170629E-2</v>
      </c>
      <c r="D129" s="768">
        <v>8.7422655085318643E-2</v>
      </c>
      <c r="E129" s="768">
        <v>1.9491600748453079E-2</v>
      </c>
      <c r="F129" s="768">
        <v>0.59810982933491064</v>
      </c>
      <c r="G129" s="768">
        <v>3.3833336757529767E-2</v>
      </c>
      <c r="H129" s="768">
        <v>9.7835097845316257E-2</v>
      </c>
      <c r="I129" s="768">
        <v>2.0501751959998954E-2</v>
      </c>
      <c r="J129" s="1074">
        <v>0.1633598620832771</v>
      </c>
      <c r="K129" s="1031">
        <v>8.5730241701482662E-2</v>
      </c>
      <c r="L129" s="1031">
        <v>0.14882078768396778</v>
      </c>
      <c r="M129" s="1031">
        <v>8.2534271981664353E-2</v>
      </c>
      <c r="N129" s="774">
        <v>0.60627936064801513</v>
      </c>
      <c r="O129" s="774">
        <v>0.11329806792119437</v>
      </c>
      <c r="P129" s="1031">
        <v>8.1539989584740041E-2</v>
      </c>
      <c r="Q129" s="1031">
        <v>6.3461082056805937E-2</v>
      </c>
    </row>
    <row r="130" spans="1:17">
      <c r="A130" s="450" t="s">
        <v>950</v>
      </c>
      <c r="B130" s="768">
        <v>0.31142780008966325</v>
      </c>
      <c r="C130" s="768">
        <v>2.7095006508532509E-2</v>
      </c>
      <c r="D130" s="768">
        <v>4.2993109971925118E-2</v>
      </c>
      <c r="E130" s="768">
        <v>1.1868416847947325E-2</v>
      </c>
      <c r="F130" s="768">
        <v>0.5559243025674413</v>
      </c>
      <c r="G130" s="768">
        <v>2.9071816020560783E-2</v>
      </c>
      <c r="H130" s="768">
        <v>8.965478737097024E-2</v>
      </c>
      <c r="I130" s="768">
        <v>1.6715740758297199E-2</v>
      </c>
      <c r="J130" s="1070">
        <v>0.15616342052806662</v>
      </c>
      <c r="K130" s="774">
        <v>7.4948095851034152E-2</v>
      </c>
      <c r="L130" s="1031">
        <v>5.4595748518689771E-2</v>
      </c>
      <c r="M130" s="1031">
        <v>4.6906168680626366E-2</v>
      </c>
      <c r="N130" s="774">
        <v>0.63989809660675534</v>
      </c>
      <c r="O130" s="774">
        <v>9.910826897887956E-2</v>
      </c>
      <c r="P130" s="774">
        <v>0.14934273434648818</v>
      </c>
      <c r="Q130" s="774">
        <v>7.358869992307851E-2</v>
      </c>
    </row>
    <row r="131" spans="1:17">
      <c r="A131" s="450" t="s">
        <v>951</v>
      </c>
      <c r="B131" s="768">
        <v>0.29630638645939822</v>
      </c>
      <c r="C131" s="768">
        <v>1.4424173631765373E-2</v>
      </c>
      <c r="D131" s="768">
        <v>5.710742502579122E-2</v>
      </c>
      <c r="E131" s="768">
        <v>7.3300346524651054E-3</v>
      </c>
      <c r="F131" s="768">
        <v>0.49616656918977931</v>
      </c>
      <c r="G131" s="768">
        <v>1.5793772232312264E-2</v>
      </c>
      <c r="H131" s="768">
        <v>0.15041961932503117</v>
      </c>
      <c r="I131" s="768">
        <v>1.1292318286151347E-2</v>
      </c>
      <c r="J131" s="1070">
        <v>0.24794443207813729</v>
      </c>
      <c r="K131" s="774">
        <v>4.6846011452247198E-2</v>
      </c>
      <c r="L131" s="1071">
        <v>6.8732095576258034E-2</v>
      </c>
      <c r="M131" s="1071">
        <v>2.7446538830251711E-2</v>
      </c>
      <c r="N131" s="774">
        <v>0.4951747508634326</v>
      </c>
      <c r="O131" s="774">
        <v>5.4240071673012272E-2</v>
      </c>
      <c r="P131" s="774">
        <v>0.18814872148217215</v>
      </c>
      <c r="Q131" s="774">
        <v>4.2399364765201772E-2</v>
      </c>
    </row>
    <row r="132" spans="1:17" ht="13.5" thickBot="1">
      <c r="A132" s="1033" t="s">
        <v>166</v>
      </c>
      <c r="B132" s="1035">
        <v>0.42222361553411997</v>
      </c>
      <c r="C132" s="1035">
        <v>4.2646905552070858E-3</v>
      </c>
      <c r="D132" s="1035">
        <v>6.4319499421916462E-2</v>
      </c>
      <c r="E132" s="1035">
        <v>2.1182220671812652E-3</v>
      </c>
      <c r="F132" s="1035">
        <v>0.41205377964263235</v>
      </c>
      <c r="G132" s="1035">
        <v>4.2499333891070088E-3</v>
      </c>
      <c r="H132" s="1035">
        <v>0.10140310540133125</v>
      </c>
      <c r="I132" s="1035">
        <v>2.606420333474847E-3</v>
      </c>
      <c r="J132" s="1075">
        <v>0.38321535891273534</v>
      </c>
      <c r="K132" s="1035">
        <v>1.4967231359100519E-2</v>
      </c>
      <c r="L132" s="1076">
        <v>8.131369505132012E-2</v>
      </c>
      <c r="M132" s="1076">
        <v>8.4143139609391699E-3</v>
      </c>
      <c r="N132" s="1035">
        <v>0.41826051551358101</v>
      </c>
      <c r="O132" s="1035">
        <v>1.5185914425865527E-2</v>
      </c>
      <c r="P132" s="1035">
        <v>0.11721043052236364</v>
      </c>
      <c r="Q132" s="1035">
        <v>9.9029587569858246E-3</v>
      </c>
    </row>
    <row r="133" spans="1:17" ht="69.75" customHeight="1">
      <c r="A133" s="2212" t="s">
        <v>1022</v>
      </c>
      <c r="B133" s="2212"/>
      <c r="C133" s="2212"/>
      <c r="D133" s="2212"/>
      <c r="E133" s="2212"/>
      <c r="F133" s="450"/>
      <c r="G133" s="450"/>
      <c r="H133" s="450"/>
      <c r="I133" s="450"/>
      <c r="J133" s="450"/>
      <c r="K133" s="450"/>
      <c r="L133" s="450"/>
      <c r="M133" s="450"/>
      <c r="N133" s="450"/>
      <c r="O133" s="450"/>
      <c r="P133" s="450"/>
      <c r="Q133" s="450"/>
    </row>
    <row r="134" spans="1:17" s="20" customFormat="1">
      <c r="A134" s="504" t="s">
        <v>347</v>
      </c>
      <c r="D134" s="492"/>
      <c r="E134" s="492"/>
      <c r="F134" s="492"/>
      <c r="G134" s="492"/>
    </row>
    <row r="135" spans="1:17" s="20" customFormat="1">
      <c r="A135" s="505" t="s">
        <v>348</v>
      </c>
      <c r="D135" s="506"/>
      <c r="E135" s="492"/>
      <c r="F135" s="506"/>
      <c r="G135" s="492"/>
    </row>
    <row r="137" spans="1:17" ht="13.5" thickBot="1">
      <c r="A137" s="2115" t="s">
        <v>1021</v>
      </c>
      <c r="B137" s="2115"/>
      <c r="C137" s="2115"/>
      <c r="D137" s="2115"/>
      <c r="E137" s="2115"/>
      <c r="F137" s="2115"/>
      <c r="G137" s="2115"/>
      <c r="H137" s="2115"/>
      <c r="I137" s="2115"/>
      <c r="J137" s="2115"/>
    </row>
    <row r="138" spans="1:17">
      <c r="A138" s="2114"/>
      <c r="B138" s="2209" t="s">
        <v>102</v>
      </c>
      <c r="C138" s="2209"/>
      <c r="D138" s="2209"/>
      <c r="E138" s="2209"/>
      <c r="F138" s="2213"/>
      <c r="G138" s="2209" t="s">
        <v>82</v>
      </c>
      <c r="H138" s="2209"/>
      <c r="I138" s="2209"/>
      <c r="J138" s="2209"/>
    </row>
    <row r="139" spans="1:17" ht="24">
      <c r="A139" s="2114"/>
      <c r="B139" s="1077" t="s">
        <v>1023</v>
      </c>
      <c r="C139" s="1077" t="s">
        <v>770</v>
      </c>
      <c r="D139" s="1077" t="s">
        <v>769</v>
      </c>
      <c r="E139" s="1077" t="s">
        <v>771</v>
      </c>
      <c r="F139" s="1078" t="s">
        <v>772</v>
      </c>
      <c r="G139" s="1077" t="s">
        <v>770</v>
      </c>
      <c r="H139" s="1077" t="s">
        <v>769</v>
      </c>
      <c r="I139" s="1077" t="s">
        <v>771</v>
      </c>
      <c r="J139" s="1077" t="s">
        <v>772</v>
      </c>
    </row>
    <row r="140" spans="1:17">
      <c r="A140" s="2082" t="s">
        <v>940</v>
      </c>
      <c r="B140" s="450" t="s">
        <v>744</v>
      </c>
      <c r="C140" s="775">
        <v>1933.8404043135502</v>
      </c>
      <c r="D140" s="288">
        <v>2006</v>
      </c>
      <c r="E140" s="1079">
        <v>0.21817967989906614</v>
      </c>
      <c r="F140" s="1080">
        <v>8.2214877761238279E-3</v>
      </c>
      <c r="G140" s="775">
        <v>212.74176182557119</v>
      </c>
      <c r="H140" s="288">
        <v>138</v>
      </c>
      <c r="I140" s="286">
        <v>0.18491951251201272</v>
      </c>
      <c r="J140" s="286">
        <v>2.7532643743858609E-2</v>
      </c>
    </row>
    <row r="141" spans="1:17">
      <c r="A141" s="2082"/>
      <c r="B141" s="450" t="s">
        <v>590</v>
      </c>
      <c r="C141" s="775">
        <v>490.08829172120727</v>
      </c>
      <c r="D141" s="288">
        <v>511</v>
      </c>
      <c r="E141" s="1079">
        <v>5.5292725486294117E-2</v>
      </c>
      <c r="F141" s="1080">
        <v>4.5495916374079246E-3</v>
      </c>
      <c r="G141" s="775">
        <v>66.028806739723365</v>
      </c>
      <c r="H141" s="288">
        <v>47</v>
      </c>
      <c r="I141" s="286">
        <v>5.7393596110530666E-2</v>
      </c>
      <c r="J141" s="286">
        <v>1.6495033756767384E-2</v>
      </c>
    </row>
    <row r="142" spans="1:17">
      <c r="A142" s="2082"/>
      <c r="B142" s="288" t="s">
        <v>591</v>
      </c>
      <c r="C142" s="775">
        <v>5331.0346076612032</v>
      </c>
      <c r="D142" s="288">
        <v>5307</v>
      </c>
      <c r="E142" s="1079">
        <v>0.60145781504820484</v>
      </c>
      <c r="F142" s="1080">
        <v>9.7460699297396668E-3</v>
      </c>
      <c r="G142" s="775">
        <v>714.20159461936782</v>
      </c>
      <c r="H142" s="288">
        <v>424</v>
      </c>
      <c r="I142" s="286">
        <v>0.62079870721669028</v>
      </c>
      <c r="J142" s="286">
        <v>3.4408568390284881E-2</v>
      </c>
    </row>
    <row r="143" spans="1:17">
      <c r="A143" s="2082"/>
      <c r="B143" s="288" t="s">
        <v>1024</v>
      </c>
      <c r="C143" s="775">
        <v>1108.5587493576504</v>
      </c>
      <c r="D143" s="288">
        <v>997</v>
      </c>
      <c r="E143" s="1079">
        <v>0.125069779566435</v>
      </c>
      <c r="F143" s="1080">
        <v>6.5849531479415238E-3</v>
      </c>
      <c r="G143" s="775">
        <v>157.48383215953405</v>
      </c>
      <c r="H143" s="288">
        <v>86</v>
      </c>
      <c r="I143" s="286">
        <v>0.13688818416076629</v>
      </c>
      <c r="J143" s="286">
        <v>2.4376581950470592E-2</v>
      </c>
    </row>
    <row r="144" spans="1:17">
      <c r="A144" s="2211"/>
      <c r="B144" s="279" t="s">
        <v>166</v>
      </c>
      <c r="C144" s="1083">
        <v>8863.5220530536099</v>
      </c>
      <c r="D144" s="1083">
        <v>8821</v>
      </c>
      <c r="E144" s="1084">
        <v>1</v>
      </c>
      <c r="F144" s="1085">
        <v>0</v>
      </c>
      <c r="G144" s="1083">
        <v>1150.4559953441965</v>
      </c>
      <c r="H144" s="279">
        <v>695</v>
      </c>
      <c r="I144" s="1021">
        <v>1</v>
      </c>
      <c r="J144" s="1021">
        <v>0</v>
      </c>
    </row>
    <row r="145" spans="1:10">
      <c r="A145" s="2085" t="s">
        <v>941</v>
      </c>
      <c r="B145" s="450" t="s">
        <v>744</v>
      </c>
      <c r="C145" s="775">
        <v>3994.2307173432268</v>
      </c>
      <c r="D145" s="288">
        <v>3794</v>
      </c>
      <c r="E145" s="1079">
        <v>0.39922183474907108</v>
      </c>
      <c r="F145" s="1080">
        <v>9.3703693011397849E-3</v>
      </c>
      <c r="G145" s="775">
        <v>433.82788330410324</v>
      </c>
      <c r="H145" s="288">
        <v>258</v>
      </c>
      <c r="I145" s="286">
        <v>0.37726402154871347</v>
      </c>
      <c r="J145" s="286">
        <v>3.4573631968012886E-2</v>
      </c>
    </row>
    <row r="146" spans="1:10">
      <c r="A146" s="2082"/>
      <c r="B146" s="450" t="s">
        <v>590</v>
      </c>
      <c r="C146" s="775">
        <v>415.43018639109243</v>
      </c>
      <c r="D146" s="288">
        <v>378</v>
      </c>
      <c r="E146" s="1079">
        <v>4.1522088471523062E-2</v>
      </c>
      <c r="F146" s="1080">
        <v>3.817008643328994E-3</v>
      </c>
      <c r="G146" s="775">
        <v>56.089256536744557</v>
      </c>
      <c r="H146" s="288">
        <v>37</v>
      </c>
      <c r="I146" s="286">
        <v>4.8776160549128943E-2</v>
      </c>
      <c r="J146" s="286">
        <v>1.5364396265860926E-2</v>
      </c>
    </row>
    <row r="147" spans="1:10">
      <c r="A147" s="2082"/>
      <c r="B147" s="288" t="s">
        <v>591</v>
      </c>
      <c r="C147" s="775">
        <v>4334.684302079565</v>
      </c>
      <c r="D147" s="288">
        <v>4322</v>
      </c>
      <c r="E147" s="1079">
        <v>0.43325004051975435</v>
      </c>
      <c r="F147" s="1080">
        <v>9.481074279982734E-3</v>
      </c>
      <c r="G147" s="775">
        <v>490.82710247683002</v>
      </c>
      <c r="H147" s="288">
        <v>303</v>
      </c>
      <c r="I147" s="286">
        <v>0.42683150090588007</v>
      </c>
      <c r="J147" s="286">
        <v>3.5280905227542139E-2</v>
      </c>
    </row>
    <row r="148" spans="1:10">
      <c r="A148" s="2082"/>
      <c r="B148" s="288" t="s">
        <v>1024</v>
      </c>
      <c r="C148" s="775">
        <v>1260.6955251215377</v>
      </c>
      <c r="D148" s="288">
        <v>1054</v>
      </c>
      <c r="E148" s="1079">
        <v>0.12600603625965137</v>
      </c>
      <c r="F148" s="1080">
        <v>6.3495417910071688E-3</v>
      </c>
      <c r="G148" s="775">
        <v>169.1875256870963</v>
      </c>
      <c r="H148" s="288">
        <v>89</v>
      </c>
      <c r="I148" s="286">
        <v>0.14712831699627754</v>
      </c>
      <c r="J148" s="286">
        <v>2.5267385829298491E-2</v>
      </c>
    </row>
    <row r="149" spans="1:10">
      <c r="A149" s="2211"/>
      <c r="B149" s="279" t="s">
        <v>166</v>
      </c>
      <c r="C149" s="1083">
        <v>10005.040730935423</v>
      </c>
      <c r="D149" s="279">
        <v>9548</v>
      </c>
      <c r="E149" s="1084">
        <v>1</v>
      </c>
      <c r="F149" s="1085">
        <v>0</v>
      </c>
      <c r="G149" s="1083">
        <v>1149.9317680047741</v>
      </c>
      <c r="H149" s="279">
        <v>687</v>
      </c>
      <c r="I149" s="1021">
        <v>1</v>
      </c>
      <c r="J149" s="1021">
        <v>0</v>
      </c>
    </row>
    <row r="150" spans="1:10">
      <c r="A150" s="2085" t="s">
        <v>942</v>
      </c>
      <c r="B150" s="450" t="s">
        <v>744</v>
      </c>
      <c r="C150" s="775">
        <v>615.04258063517329</v>
      </c>
      <c r="D150" s="288">
        <v>640</v>
      </c>
      <c r="E150" s="1079">
        <v>0.24041997481323449</v>
      </c>
      <c r="F150" s="1080">
        <v>1.5470673937002433E-2</v>
      </c>
      <c r="G150" s="775">
        <v>68.016212503241235</v>
      </c>
      <c r="H150" s="288">
        <v>45</v>
      </c>
      <c r="I150" s="286">
        <v>0.20680755487132052</v>
      </c>
      <c r="J150" s="286">
        <v>5.0936024648370687E-2</v>
      </c>
    </row>
    <row r="151" spans="1:10">
      <c r="A151" s="2082"/>
      <c r="B151" s="450" t="s">
        <v>590</v>
      </c>
      <c r="C151" s="775">
        <v>168.53155215606787</v>
      </c>
      <c r="D151" s="288">
        <v>173</v>
      </c>
      <c r="E151" s="1079">
        <v>6.5878937166842344E-2</v>
      </c>
      <c r="F151" s="1080">
        <v>8.9807388123527183E-3</v>
      </c>
      <c r="G151" s="775">
        <v>27.113969064401104</v>
      </c>
      <c r="H151" s="288">
        <v>18</v>
      </c>
      <c r="I151" s="286">
        <v>8.2441721446900693E-2</v>
      </c>
      <c r="J151" s="286">
        <v>3.458939113234473E-2</v>
      </c>
    </row>
    <row r="152" spans="1:10">
      <c r="A152" s="2082"/>
      <c r="B152" s="288" t="s">
        <v>591</v>
      </c>
      <c r="C152" s="775">
        <v>1243.3409231500402</v>
      </c>
      <c r="D152" s="288">
        <v>1343</v>
      </c>
      <c r="E152" s="1079">
        <v>0.48602162328222609</v>
      </c>
      <c r="F152" s="1080">
        <v>1.8094117722522618E-2</v>
      </c>
      <c r="G152" s="775">
        <v>163.05760071037221</v>
      </c>
      <c r="H152" s="288">
        <v>109</v>
      </c>
      <c r="I152" s="286">
        <v>0.49578684941460405</v>
      </c>
      <c r="J152" s="286">
        <v>6.2879220371355529E-2</v>
      </c>
    </row>
    <row r="153" spans="1:10">
      <c r="A153" s="2082"/>
      <c r="B153" s="288" t="s">
        <v>1024</v>
      </c>
      <c r="C153" s="775">
        <v>531.28578037840066</v>
      </c>
      <c r="D153" s="288">
        <v>511</v>
      </c>
      <c r="E153" s="1079">
        <v>0.20767946473769711</v>
      </c>
      <c r="F153" s="1080">
        <v>1.4685354187027037E-2</v>
      </c>
      <c r="G153" s="775">
        <v>70.698715826767838</v>
      </c>
      <c r="H153" s="288">
        <v>49</v>
      </c>
      <c r="I153" s="286">
        <v>0.21496387426717473</v>
      </c>
      <c r="J153" s="286">
        <v>5.1663059802441E-2</v>
      </c>
    </row>
    <row r="154" spans="1:10">
      <c r="A154" s="2211"/>
      <c r="B154" s="279" t="s">
        <v>166</v>
      </c>
      <c r="C154" s="1083">
        <v>2558.2008363196819</v>
      </c>
      <c r="D154" s="279">
        <v>2667</v>
      </c>
      <c r="E154" s="1084">
        <v>1</v>
      </c>
      <c r="F154" s="1085">
        <v>0</v>
      </c>
      <c r="G154" s="1083">
        <v>328.88649810478239</v>
      </c>
      <c r="H154" s="279">
        <v>221</v>
      </c>
      <c r="I154" s="1021">
        <v>1</v>
      </c>
      <c r="J154" s="1021">
        <v>0</v>
      </c>
    </row>
    <row r="155" spans="1:10">
      <c r="A155" s="2085" t="s">
        <v>943</v>
      </c>
      <c r="B155" s="450" t="s">
        <v>744</v>
      </c>
      <c r="C155" s="775">
        <v>2002.9579767193277</v>
      </c>
      <c r="D155" s="288">
        <v>2076</v>
      </c>
      <c r="E155" s="1079">
        <v>0.31859057371793276</v>
      </c>
      <c r="F155" s="1080">
        <v>1.0753531606202777E-2</v>
      </c>
      <c r="G155" s="775">
        <v>220.06046170418617</v>
      </c>
      <c r="H155" s="288">
        <v>151</v>
      </c>
      <c r="I155" s="286">
        <v>0.27201572304159161</v>
      </c>
      <c r="J155" s="286">
        <v>3.5637600242162559E-2</v>
      </c>
    </row>
    <row r="156" spans="1:10">
      <c r="A156" s="2082"/>
      <c r="B156" s="450" t="s">
        <v>590</v>
      </c>
      <c r="C156" s="775">
        <v>923.92739088131214</v>
      </c>
      <c r="D156" s="288">
        <v>979</v>
      </c>
      <c r="E156" s="1079">
        <v>0.14695992674630012</v>
      </c>
      <c r="F156" s="1080">
        <v>8.1717442575168463E-3</v>
      </c>
      <c r="G156" s="775">
        <v>163.3760675589341</v>
      </c>
      <c r="H156" s="288">
        <v>120</v>
      </c>
      <c r="I156" s="286">
        <v>0.20194840454563123</v>
      </c>
      <c r="J156" s="286">
        <v>3.2150382675783719E-2</v>
      </c>
    </row>
    <row r="157" spans="1:10">
      <c r="A157" s="2082"/>
      <c r="B157" s="288" t="s">
        <v>591</v>
      </c>
      <c r="C157" s="775">
        <v>2769.6579978583677</v>
      </c>
      <c r="D157" s="288">
        <v>2955</v>
      </c>
      <c r="E157" s="1079">
        <v>0.44054190891485001</v>
      </c>
      <c r="F157" s="1080">
        <v>1.1457977908897262E-2</v>
      </c>
      <c r="G157" s="775">
        <v>330.51419359189345</v>
      </c>
      <c r="H157" s="288">
        <v>214</v>
      </c>
      <c r="I157" s="286">
        <v>0.40854707224172493</v>
      </c>
      <c r="J157" s="286">
        <v>3.9366934035241011E-2</v>
      </c>
    </row>
    <row r="158" spans="1:10">
      <c r="A158" s="2082"/>
      <c r="B158" s="288" t="s">
        <v>1024</v>
      </c>
      <c r="C158" s="775">
        <v>590.39084400277682</v>
      </c>
      <c r="D158" s="288">
        <v>552</v>
      </c>
      <c r="E158" s="1079">
        <v>9.3907590620917178E-2</v>
      </c>
      <c r="F158" s="1080">
        <v>6.7323576822982123E-3</v>
      </c>
      <c r="G158" s="775">
        <v>95.04832780110803</v>
      </c>
      <c r="H158" s="288">
        <v>60</v>
      </c>
      <c r="I158" s="286">
        <v>0.1174888001710522</v>
      </c>
      <c r="J158" s="286">
        <v>2.5787473543666836E-2</v>
      </c>
    </row>
    <row r="159" spans="1:10">
      <c r="A159" s="2211"/>
      <c r="B159" s="279" t="s">
        <v>166</v>
      </c>
      <c r="C159" s="1083">
        <v>6286.9342094617841</v>
      </c>
      <c r="D159" s="279">
        <v>6562</v>
      </c>
      <c r="E159" s="1084">
        <v>1</v>
      </c>
      <c r="F159" s="1085">
        <v>0</v>
      </c>
      <c r="G159" s="1083">
        <v>808.99905065612177</v>
      </c>
      <c r="H159" s="279">
        <v>545</v>
      </c>
      <c r="I159" s="1021">
        <v>1</v>
      </c>
      <c r="J159" s="1021">
        <v>0</v>
      </c>
    </row>
    <row r="160" spans="1:10">
      <c r="A160" s="2085" t="s">
        <v>944</v>
      </c>
      <c r="B160" s="450" t="s">
        <v>744</v>
      </c>
      <c r="C160" s="775">
        <v>780.8123409851205</v>
      </c>
      <c r="D160" s="288">
        <v>835</v>
      </c>
      <c r="E160" s="1079">
        <v>0.69109717804984561</v>
      </c>
      <c r="F160" s="1080">
        <v>2.4560903980769367E-2</v>
      </c>
      <c r="G160" s="775">
        <v>64.874209913518186</v>
      </c>
      <c r="H160" s="288">
        <v>53</v>
      </c>
      <c r="I160" s="286">
        <v>0.64881310875712672</v>
      </c>
      <c r="J160" s="286">
        <v>9.9777510101392144E-2</v>
      </c>
    </row>
    <row r="161" spans="1:10">
      <c r="A161" s="2082"/>
      <c r="B161" s="450" t="s">
        <v>590</v>
      </c>
      <c r="C161" s="775">
        <v>8.9370781540558433</v>
      </c>
      <c r="D161" s="288">
        <v>11</v>
      </c>
      <c r="E161" s="1079">
        <v>7.9102098776850874E-3</v>
      </c>
      <c r="F161" s="1080">
        <v>4.7090504469193759E-3</v>
      </c>
      <c r="G161" s="1053">
        <v>0.735019759001726</v>
      </c>
      <c r="H161" s="1086">
        <v>1</v>
      </c>
      <c r="I161" s="1087">
        <v>7.3510021235179881E-3</v>
      </c>
      <c r="J161" s="1087">
        <v>1.7855615866029743E-2</v>
      </c>
    </row>
    <row r="162" spans="1:10">
      <c r="A162" s="2082"/>
      <c r="B162" s="288" t="s">
        <v>591</v>
      </c>
      <c r="C162" s="775">
        <v>276.25127781379837</v>
      </c>
      <c r="D162" s="288">
        <v>326</v>
      </c>
      <c r="E162" s="1079">
        <v>0.24451006792350144</v>
      </c>
      <c r="F162" s="1080">
        <v>2.2846862253881606E-2</v>
      </c>
      <c r="G162" s="775">
        <v>29.554840640527388</v>
      </c>
      <c r="H162" s="288">
        <v>22</v>
      </c>
      <c r="I162" s="286">
        <v>0.29558075636473113</v>
      </c>
      <c r="J162" s="286">
        <v>9.5380015747577832E-2</v>
      </c>
    </row>
    <row r="163" spans="1:10">
      <c r="A163" s="2082"/>
      <c r="B163" s="288" t="s">
        <v>1024</v>
      </c>
      <c r="C163" s="775">
        <v>63.814856900732657</v>
      </c>
      <c r="D163" s="288">
        <v>65</v>
      </c>
      <c r="E163" s="1079">
        <v>5.648254414896791E-2</v>
      </c>
      <c r="F163" s="1080">
        <v>1.2271451760327921E-2</v>
      </c>
      <c r="G163" s="1053">
        <v>4.8249851451445265</v>
      </c>
      <c r="H163" s="1086">
        <v>4</v>
      </c>
      <c r="I163" s="1087">
        <v>4.8255132754624182E-2</v>
      </c>
      <c r="J163" s="1087">
        <v>4.4795638881066524E-2</v>
      </c>
    </row>
    <row r="164" spans="1:10">
      <c r="A164" s="2211"/>
      <c r="B164" s="279" t="s">
        <v>166</v>
      </c>
      <c r="C164" s="1083">
        <v>1129.8155538537073</v>
      </c>
      <c r="D164" s="279">
        <v>1237</v>
      </c>
      <c r="E164" s="1084">
        <v>1</v>
      </c>
      <c r="F164" s="1085">
        <v>0</v>
      </c>
      <c r="G164" s="1083">
        <v>99.989055458191828</v>
      </c>
      <c r="H164" s="279">
        <v>80</v>
      </c>
      <c r="I164" s="1021">
        <v>1</v>
      </c>
      <c r="J164" s="1021">
        <v>0</v>
      </c>
    </row>
    <row r="165" spans="1:10">
      <c r="A165" s="2085" t="s">
        <v>945</v>
      </c>
      <c r="B165" s="450" t="s">
        <v>744</v>
      </c>
      <c r="C165" s="1053">
        <v>3.310033468282644</v>
      </c>
      <c r="D165" s="1086">
        <v>3</v>
      </c>
      <c r="E165" s="1088">
        <v>9.9693513159240851E-3</v>
      </c>
      <c r="F165" s="1089">
        <v>9.8999987020143062E-3</v>
      </c>
      <c r="G165" s="1053">
        <v>1.88253624186813</v>
      </c>
      <c r="H165" s="1086">
        <v>1</v>
      </c>
      <c r="I165" s="1087">
        <v>4.4163336658108732E-2</v>
      </c>
      <c r="J165" s="1087">
        <v>7.5332920920621854E-2</v>
      </c>
    </row>
    <row r="166" spans="1:10">
      <c r="A166" s="2082"/>
      <c r="B166" s="450" t="s">
        <v>590</v>
      </c>
      <c r="C166" s="775">
        <v>321.4048723379845</v>
      </c>
      <c r="D166" s="288">
        <v>340</v>
      </c>
      <c r="E166" s="1079">
        <v>0.96802588786195665</v>
      </c>
      <c r="F166" s="1080">
        <v>1.7531541351801381E-2</v>
      </c>
      <c r="G166" s="775">
        <v>40.74413973693796</v>
      </c>
      <c r="H166" s="288">
        <v>25</v>
      </c>
      <c r="I166" s="286">
        <v>0.95583666334189121</v>
      </c>
      <c r="J166" s="286">
        <v>7.5332920920621896E-2</v>
      </c>
    </row>
    <row r="167" spans="1:10">
      <c r="A167" s="2082"/>
      <c r="B167" s="288" t="s">
        <v>591</v>
      </c>
      <c r="C167" s="1049">
        <v>7.3060415341595357</v>
      </c>
      <c r="D167" s="1030">
        <v>9</v>
      </c>
      <c r="E167" s="1090">
        <v>2.2004760822119239E-2</v>
      </c>
      <c r="F167" s="1091">
        <v>1.4618542146573993E-2</v>
      </c>
      <c r="G167" s="1053">
        <v>0</v>
      </c>
      <c r="H167" s="1086">
        <v>0</v>
      </c>
      <c r="I167" s="1087">
        <v>0</v>
      </c>
      <c r="J167" s="1087">
        <v>0</v>
      </c>
    </row>
    <row r="168" spans="1:10">
      <c r="A168" s="2082"/>
      <c r="B168" s="288" t="s">
        <v>1024</v>
      </c>
      <c r="C168" s="1053">
        <v>0</v>
      </c>
      <c r="D168" s="1086">
        <v>0</v>
      </c>
      <c r="E168" s="1088">
        <v>0</v>
      </c>
      <c r="F168" s="1089">
        <v>0</v>
      </c>
      <c r="G168" s="1053">
        <v>0</v>
      </c>
      <c r="H168" s="1086">
        <v>0</v>
      </c>
      <c r="I168" s="1087">
        <v>0</v>
      </c>
      <c r="J168" s="1087">
        <v>0</v>
      </c>
    </row>
    <row r="169" spans="1:10">
      <c r="A169" s="2211"/>
      <c r="B169" s="279" t="s">
        <v>166</v>
      </c>
      <c r="C169" s="1083">
        <v>332.02094734042669</v>
      </c>
      <c r="D169" s="279">
        <v>352</v>
      </c>
      <c r="E169" s="1084">
        <v>1</v>
      </c>
      <c r="F169" s="1085">
        <v>0</v>
      </c>
      <c r="G169" s="1083">
        <v>42.626675978806091</v>
      </c>
      <c r="H169" s="279">
        <v>26</v>
      </c>
      <c r="I169" s="1021">
        <v>1</v>
      </c>
      <c r="J169" s="1021">
        <v>0</v>
      </c>
    </row>
    <row r="170" spans="1:10">
      <c r="A170" s="2085" t="s">
        <v>946</v>
      </c>
      <c r="B170" s="450" t="s">
        <v>744</v>
      </c>
      <c r="C170" s="775">
        <v>169.30513949274797</v>
      </c>
      <c r="D170" s="288">
        <v>160</v>
      </c>
      <c r="E170" s="1079">
        <v>0.26713759150115518</v>
      </c>
      <c r="F170" s="1080">
        <v>3.3142357821075878E-2</v>
      </c>
      <c r="G170" s="1049">
        <v>13.16687039783087</v>
      </c>
      <c r="H170" s="1030">
        <v>9</v>
      </c>
      <c r="I170" s="1082">
        <v>0.1578899675310593</v>
      </c>
      <c r="J170" s="1082">
        <v>9.4538501891356319E-2</v>
      </c>
    </row>
    <row r="171" spans="1:10">
      <c r="A171" s="2082"/>
      <c r="B171" s="450" t="s">
        <v>590</v>
      </c>
      <c r="C171" s="775">
        <v>40.529513314755675</v>
      </c>
      <c r="D171" s="288">
        <v>46</v>
      </c>
      <c r="E171" s="1079">
        <v>6.3949367420600922E-2</v>
      </c>
      <c r="F171" s="1080">
        <v>1.8326202159408788E-2</v>
      </c>
      <c r="G171" s="1053">
        <v>5.7680897561956499</v>
      </c>
      <c r="H171" s="1086">
        <v>4</v>
      </c>
      <c r="I171" s="1087">
        <v>6.9167803495050792E-2</v>
      </c>
      <c r="J171" s="1087">
        <v>6.5786187435931107E-2</v>
      </c>
    </row>
    <row r="172" spans="1:10">
      <c r="A172" s="2082"/>
      <c r="B172" s="288" t="s">
        <v>591</v>
      </c>
      <c r="C172" s="775">
        <v>342.56938276755608</v>
      </c>
      <c r="D172" s="288">
        <v>358</v>
      </c>
      <c r="E172" s="1079">
        <v>0.54052204267834503</v>
      </c>
      <c r="F172" s="1080">
        <v>3.7328773575522306E-2</v>
      </c>
      <c r="G172" s="775">
        <v>48.569140800108606</v>
      </c>
      <c r="H172" s="288">
        <v>30</v>
      </c>
      <c r="I172" s="286">
        <v>0.58241479047321132</v>
      </c>
      <c r="J172" s="286">
        <v>0.12786031771062514</v>
      </c>
    </row>
    <row r="173" spans="1:10">
      <c r="A173" s="2082"/>
      <c r="B173" s="288" t="s">
        <v>1024</v>
      </c>
      <c r="C173" s="775">
        <v>81.371010989346587</v>
      </c>
      <c r="D173" s="288">
        <v>59</v>
      </c>
      <c r="E173" s="1079">
        <v>0.12839099839989898</v>
      </c>
      <c r="F173" s="1080">
        <v>2.5057216042913034E-2</v>
      </c>
      <c r="G173" s="1049">
        <v>15.888597161663473</v>
      </c>
      <c r="H173" s="1030">
        <v>9</v>
      </c>
      <c r="I173" s="1082">
        <v>0.1905274385006786</v>
      </c>
      <c r="J173" s="1082">
        <v>0.10181853829286376</v>
      </c>
    </row>
    <row r="174" spans="1:10">
      <c r="A174" s="2211"/>
      <c r="B174" s="279" t="s">
        <v>166</v>
      </c>
      <c r="C174" s="1083">
        <v>633.77504656440624</v>
      </c>
      <c r="D174" s="279">
        <v>623</v>
      </c>
      <c r="E174" s="1084">
        <v>1</v>
      </c>
      <c r="F174" s="1085">
        <v>0</v>
      </c>
      <c r="G174" s="1083">
        <v>83.392698115798595</v>
      </c>
      <c r="H174" s="279">
        <v>52</v>
      </c>
      <c r="I174" s="1021">
        <v>1</v>
      </c>
      <c r="J174" s="1021">
        <v>0</v>
      </c>
    </row>
    <row r="175" spans="1:10">
      <c r="A175" s="2085" t="s">
        <v>947</v>
      </c>
      <c r="B175" s="450" t="s">
        <v>744</v>
      </c>
      <c r="C175" s="775">
        <v>8406.2843747541629</v>
      </c>
      <c r="D175" s="288">
        <v>8684</v>
      </c>
      <c r="E175" s="1079">
        <v>0.79732410649335816</v>
      </c>
      <c r="F175" s="1080">
        <v>7.1934202220502626E-3</v>
      </c>
      <c r="G175" s="775">
        <v>1008.1246797527001</v>
      </c>
      <c r="H175" s="288">
        <v>666</v>
      </c>
      <c r="I175" s="286">
        <v>0.79601198255000549</v>
      </c>
      <c r="J175" s="286">
        <v>2.5870981443786946E-2</v>
      </c>
    </row>
    <row r="176" spans="1:10">
      <c r="A176" s="2082"/>
      <c r="B176" s="450" t="s">
        <v>590</v>
      </c>
      <c r="C176" s="775">
        <v>251.77591734537938</v>
      </c>
      <c r="D176" s="288">
        <v>260</v>
      </c>
      <c r="E176" s="1079">
        <v>2.3880587354008106E-2</v>
      </c>
      <c r="F176" s="1080">
        <v>2.7320642785380353E-3</v>
      </c>
      <c r="G176" s="775">
        <v>46.93547473378117</v>
      </c>
      <c r="H176" s="288">
        <v>31</v>
      </c>
      <c r="I176" s="286">
        <v>3.7060098859922563E-2</v>
      </c>
      <c r="J176" s="286">
        <v>1.2128403900701907E-2</v>
      </c>
    </row>
    <row r="177" spans="1:10">
      <c r="A177" s="2082"/>
      <c r="B177" s="288" t="s">
        <v>591</v>
      </c>
      <c r="C177" s="775">
        <v>1555.454794875714</v>
      </c>
      <c r="D177" s="288">
        <v>1663</v>
      </c>
      <c r="E177" s="1079">
        <v>0.14753267308439794</v>
      </c>
      <c r="F177" s="1080">
        <v>6.3459977352573619E-3</v>
      </c>
      <c r="G177" s="775">
        <v>176.40583233459887</v>
      </c>
      <c r="H177" s="288">
        <v>127</v>
      </c>
      <c r="I177" s="286">
        <v>0.13928947396119118</v>
      </c>
      <c r="J177" s="286">
        <v>2.2229949672085532E-2</v>
      </c>
    </row>
    <row r="178" spans="1:10">
      <c r="A178" s="2082"/>
      <c r="B178" s="288" t="s">
        <v>1024</v>
      </c>
      <c r="C178" s="775">
        <v>329.60571709162582</v>
      </c>
      <c r="D178" s="288">
        <v>309</v>
      </c>
      <c r="E178" s="1079">
        <v>3.1262633068235769E-2</v>
      </c>
      <c r="F178" s="1080">
        <v>3.1141013195382003E-3</v>
      </c>
      <c r="G178" s="775">
        <v>35.003239588297063</v>
      </c>
      <c r="H178" s="288">
        <v>24</v>
      </c>
      <c r="I178" s="286">
        <v>2.7638444628880793E-2</v>
      </c>
      <c r="J178" s="286">
        <v>1.0524984445343211E-2</v>
      </c>
    </row>
    <row r="179" spans="1:10">
      <c r="A179" s="2211"/>
      <c r="B179" s="279" t="s">
        <v>166</v>
      </c>
      <c r="C179" s="1083">
        <v>10543.120804066883</v>
      </c>
      <c r="D179" s="279">
        <v>10916</v>
      </c>
      <c r="E179" s="1084">
        <v>1</v>
      </c>
      <c r="F179" s="1085">
        <v>0</v>
      </c>
      <c r="G179" s="1083">
        <v>1266.4692264093771</v>
      </c>
      <c r="H179" s="279">
        <v>848</v>
      </c>
      <c r="I179" s="1021">
        <v>1</v>
      </c>
      <c r="J179" s="1021">
        <v>0</v>
      </c>
    </row>
    <row r="180" spans="1:10">
      <c r="A180" s="2085" t="s">
        <v>948</v>
      </c>
      <c r="B180" s="450" t="s">
        <v>744</v>
      </c>
      <c r="C180" s="775">
        <v>215.08127846741132</v>
      </c>
      <c r="D180" s="288">
        <v>202</v>
      </c>
      <c r="E180" s="1079">
        <v>0.23576091667436411</v>
      </c>
      <c r="F180" s="1080">
        <v>2.6453185190258032E-2</v>
      </c>
      <c r="G180" s="775">
        <v>30.100794142575772</v>
      </c>
      <c r="H180" s="288">
        <v>22</v>
      </c>
      <c r="I180" s="286">
        <v>0.22571906089568466</v>
      </c>
      <c r="J180" s="286">
        <v>8.238740921548697E-2</v>
      </c>
    </row>
    <row r="181" spans="1:10">
      <c r="A181" s="2082"/>
      <c r="B181" s="450" t="s">
        <v>590</v>
      </c>
      <c r="C181" s="775">
        <v>63.507619936918438</v>
      </c>
      <c r="D181" s="288">
        <v>66</v>
      </c>
      <c r="E181" s="1079">
        <v>6.9613751595788628E-2</v>
      </c>
      <c r="F181" s="1080">
        <v>1.5860124991254981E-2</v>
      </c>
      <c r="G181" s="1049">
        <v>7.7808137308722216</v>
      </c>
      <c r="H181" s="1030">
        <v>6</v>
      </c>
      <c r="I181" s="1082">
        <v>5.8346565875236366E-2</v>
      </c>
      <c r="J181" s="1082">
        <v>4.6193475811233051E-2</v>
      </c>
    </row>
    <row r="182" spans="1:10">
      <c r="A182" s="2082"/>
      <c r="B182" s="288" t="s">
        <v>591</v>
      </c>
      <c r="C182" s="775">
        <v>579.11585287455387</v>
      </c>
      <c r="D182" s="288">
        <v>582</v>
      </c>
      <c r="E182" s="1079">
        <v>0.63479669317219622</v>
      </c>
      <c r="F182" s="1080">
        <v>3.0006277627998661E-2</v>
      </c>
      <c r="G182" s="775">
        <v>84.546877791989743</v>
      </c>
      <c r="H182" s="288">
        <v>56</v>
      </c>
      <c r="I182" s="286">
        <v>0.63399795256156344</v>
      </c>
      <c r="J182" s="286">
        <v>9.4932109125056133E-2</v>
      </c>
    </row>
    <row r="183" spans="1:10">
      <c r="A183" s="2082"/>
      <c r="B183" s="288" t="s">
        <v>1024</v>
      </c>
      <c r="C183" s="775">
        <v>54.580802668483592</v>
      </c>
      <c r="D183" s="288">
        <v>50</v>
      </c>
      <c r="E183" s="1079">
        <v>5.9828638557651158E-2</v>
      </c>
      <c r="F183" s="1080">
        <v>1.4780377073212685E-2</v>
      </c>
      <c r="G183" s="1049">
        <v>10.926641824157651</v>
      </c>
      <c r="H183" s="1030">
        <v>6</v>
      </c>
      <c r="I183" s="1082">
        <v>8.1936420667515525E-2</v>
      </c>
      <c r="J183" s="1082">
        <v>5.4050823878117542E-2</v>
      </c>
    </row>
    <row r="184" spans="1:10">
      <c r="A184" s="2211"/>
      <c r="B184" s="279" t="s">
        <v>166</v>
      </c>
      <c r="C184" s="1083">
        <v>912.28555394736713</v>
      </c>
      <c r="D184" s="279">
        <v>900</v>
      </c>
      <c r="E184" s="1084">
        <v>1</v>
      </c>
      <c r="F184" s="1085">
        <v>0</v>
      </c>
      <c r="G184" s="1083">
        <v>133.35512748959539</v>
      </c>
      <c r="H184" s="279">
        <v>90</v>
      </c>
      <c r="I184" s="1021">
        <v>1</v>
      </c>
      <c r="J184" s="1021">
        <v>0</v>
      </c>
    </row>
    <row r="185" spans="1:10">
      <c r="A185" s="2085" t="s">
        <v>949</v>
      </c>
      <c r="B185" s="450" t="s">
        <v>744</v>
      </c>
      <c r="C185" s="775">
        <v>147.72280517403323</v>
      </c>
      <c r="D185" s="288">
        <v>159</v>
      </c>
      <c r="E185" s="1079">
        <v>0.21663241773445444</v>
      </c>
      <c r="F185" s="1080">
        <v>2.8427926929170629E-2</v>
      </c>
      <c r="G185" s="1049">
        <v>15.3973111523743</v>
      </c>
      <c r="H185" s="1030">
        <v>13</v>
      </c>
      <c r="I185" s="1082">
        <v>0.1633598620832771</v>
      </c>
      <c r="J185" s="1082">
        <v>8.5730241701482662E-2</v>
      </c>
    </row>
    <row r="186" spans="1:10">
      <c r="A186" s="2082"/>
      <c r="B186" s="450" t="s">
        <v>590</v>
      </c>
      <c r="C186" s="775">
        <v>59.613976430782671</v>
      </c>
      <c r="D186" s="288">
        <v>66</v>
      </c>
      <c r="E186" s="1079">
        <v>8.7422655085318643E-2</v>
      </c>
      <c r="F186" s="1080">
        <v>1.9491600748453079E-2</v>
      </c>
      <c r="G186" s="1049">
        <v>14.02694606061409</v>
      </c>
      <c r="H186" s="1030">
        <v>9</v>
      </c>
      <c r="I186" s="1082">
        <v>0.14882078768396778</v>
      </c>
      <c r="J186" s="1082">
        <v>8.2534271981664353E-2</v>
      </c>
    </row>
    <row r="187" spans="1:10">
      <c r="A187" s="2082"/>
      <c r="B187" s="288" t="s">
        <v>591</v>
      </c>
      <c r="C187" s="775">
        <v>407.85429399499742</v>
      </c>
      <c r="D187" s="288">
        <v>445</v>
      </c>
      <c r="E187" s="1079">
        <v>0.59810982933491064</v>
      </c>
      <c r="F187" s="1080">
        <v>3.3833336757529767E-2</v>
      </c>
      <c r="G187" s="775">
        <v>57.144220386285824</v>
      </c>
      <c r="H187" s="288">
        <v>38</v>
      </c>
      <c r="I187" s="286">
        <v>0.60627936064801513</v>
      </c>
      <c r="J187" s="286">
        <v>0.11329806792119437</v>
      </c>
    </row>
    <row r="188" spans="1:10">
      <c r="A188" s="2082"/>
      <c r="B188" s="288" t="s">
        <v>1024</v>
      </c>
      <c r="C188" s="775">
        <v>66.714276881227505</v>
      </c>
      <c r="D188" s="288">
        <v>64</v>
      </c>
      <c r="E188" s="1079">
        <v>9.7835097845316257E-2</v>
      </c>
      <c r="F188" s="1080">
        <v>2.0501751959998954E-2</v>
      </c>
      <c r="G188" s="1049">
        <v>7.685465542065522</v>
      </c>
      <c r="H188" s="1030">
        <v>5</v>
      </c>
      <c r="I188" s="1082">
        <v>8.1539989584740041E-2</v>
      </c>
      <c r="J188" s="1082">
        <v>6.3461082056805937E-2</v>
      </c>
    </row>
    <row r="189" spans="1:10">
      <c r="A189" s="2211"/>
      <c r="B189" s="279" t="s">
        <v>166</v>
      </c>
      <c r="C189" s="1083">
        <v>681.90535248104084</v>
      </c>
      <c r="D189" s="279">
        <v>734</v>
      </c>
      <c r="E189" s="1084">
        <v>1</v>
      </c>
      <c r="F189" s="1085">
        <v>0</v>
      </c>
      <c r="G189" s="1083">
        <v>94.253943141339732</v>
      </c>
      <c r="H189" s="279">
        <v>65</v>
      </c>
      <c r="I189" s="1021">
        <v>1</v>
      </c>
      <c r="J189" s="1021">
        <v>0</v>
      </c>
    </row>
    <row r="190" spans="1:10">
      <c r="A190" s="2085" t="s">
        <v>950</v>
      </c>
      <c r="B190" s="450" t="s">
        <v>744</v>
      </c>
      <c r="C190" s="775">
        <v>287.21669756810121</v>
      </c>
      <c r="D190" s="288">
        <v>308</v>
      </c>
      <c r="E190" s="1079">
        <v>0.31142780008966325</v>
      </c>
      <c r="F190" s="1080">
        <v>2.7095006508532509E-2</v>
      </c>
      <c r="G190" s="775">
        <v>18.108378132000972</v>
      </c>
      <c r="H190" s="288">
        <v>14</v>
      </c>
      <c r="I190" s="286">
        <v>0.15616342052806662</v>
      </c>
      <c r="J190" s="286">
        <v>7.4948095851034152E-2</v>
      </c>
    </row>
    <row r="191" spans="1:10">
      <c r="A191" s="2082"/>
      <c r="B191" s="450" t="s">
        <v>590</v>
      </c>
      <c r="C191" s="775">
        <v>39.650728229025539</v>
      </c>
      <c r="D191" s="288">
        <v>46</v>
      </c>
      <c r="E191" s="1079">
        <v>4.2993109971925118E-2</v>
      </c>
      <c r="F191" s="1080">
        <v>1.1868416847947325E-2</v>
      </c>
      <c r="G191" s="1049">
        <v>6.3308068895582501</v>
      </c>
      <c r="H191" s="1030">
        <v>6</v>
      </c>
      <c r="I191" s="1082">
        <v>5.4595748518689771E-2</v>
      </c>
      <c r="J191" s="1082">
        <v>4.6906168680626366E-2</v>
      </c>
    </row>
    <row r="192" spans="1:10">
      <c r="A192" s="2082"/>
      <c r="B192" s="288" t="s">
        <v>591</v>
      </c>
      <c r="C192" s="775">
        <v>512.70548819116198</v>
      </c>
      <c r="D192" s="288">
        <v>590</v>
      </c>
      <c r="E192" s="1079">
        <v>0.5559243025674413</v>
      </c>
      <c r="F192" s="1080">
        <v>2.9071816020560783E-2</v>
      </c>
      <c r="G192" s="775">
        <v>74.201222412519058</v>
      </c>
      <c r="H192" s="288">
        <v>51</v>
      </c>
      <c r="I192" s="286">
        <v>0.63989809660675534</v>
      </c>
      <c r="J192" s="286">
        <v>9.910826897887956E-2</v>
      </c>
    </row>
    <row r="193" spans="1:10">
      <c r="A193" s="2082"/>
      <c r="B193" s="288" t="s">
        <v>1024</v>
      </c>
      <c r="C193" s="775">
        <v>82.684821144568957</v>
      </c>
      <c r="D193" s="288">
        <v>77</v>
      </c>
      <c r="E193" s="1079">
        <v>8.965478737097024E-2</v>
      </c>
      <c r="F193" s="1080">
        <v>1.6715740758297199E-2</v>
      </c>
      <c r="G193" s="775">
        <v>17.317465867924778</v>
      </c>
      <c r="H193" s="288">
        <v>11</v>
      </c>
      <c r="I193" s="286">
        <v>0.14934273434648818</v>
      </c>
      <c r="J193" s="286">
        <v>7.358869992307851E-2</v>
      </c>
    </row>
    <row r="194" spans="1:10">
      <c r="A194" s="2211"/>
      <c r="B194" s="279" t="s">
        <v>166</v>
      </c>
      <c r="C194" s="1083">
        <v>922.25773513285776</v>
      </c>
      <c r="D194" s="279">
        <v>1021</v>
      </c>
      <c r="E194" s="1084">
        <v>1</v>
      </c>
      <c r="F194" s="1085">
        <v>0</v>
      </c>
      <c r="G194" s="1083">
        <v>115.95787330200307</v>
      </c>
      <c r="H194" s="279">
        <v>82</v>
      </c>
      <c r="I194" s="1021">
        <v>1</v>
      </c>
      <c r="J194" s="1021">
        <v>0</v>
      </c>
    </row>
    <row r="195" spans="1:10">
      <c r="A195" s="2085" t="s">
        <v>951</v>
      </c>
      <c r="B195" s="450" t="s">
        <v>744</v>
      </c>
      <c r="C195" s="775">
        <v>1071.9960397346392</v>
      </c>
      <c r="D195" s="288">
        <v>1037</v>
      </c>
      <c r="E195" s="1079">
        <v>0.29630638645939822</v>
      </c>
      <c r="F195" s="1080">
        <v>1.4424173631765373E-2</v>
      </c>
      <c r="G195" s="775">
        <v>119.32753601908486</v>
      </c>
      <c r="H195" s="288">
        <v>73</v>
      </c>
      <c r="I195" s="286">
        <v>0.24794443207813729</v>
      </c>
      <c r="J195" s="286">
        <v>4.6846011452247198E-2</v>
      </c>
    </row>
    <row r="196" spans="1:10">
      <c r="A196" s="2082"/>
      <c r="B196" s="450" t="s">
        <v>590</v>
      </c>
      <c r="C196" s="775">
        <v>206.60686459918617</v>
      </c>
      <c r="D196" s="288">
        <v>207</v>
      </c>
      <c r="E196" s="1079">
        <v>5.710742502579122E-2</v>
      </c>
      <c r="F196" s="1080">
        <v>7.3300346524651054E-3</v>
      </c>
      <c r="G196" s="775">
        <v>33.07850691302658</v>
      </c>
      <c r="H196" s="288">
        <v>24</v>
      </c>
      <c r="I196" s="286">
        <v>6.8732095576258034E-2</v>
      </c>
      <c r="J196" s="286">
        <v>2.7446538830251711E-2</v>
      </c>
    </row>
    <row r="197" spans="1:10">
      <c r="A197" s="2082"/>
      <c r="B197" s="288" t="s">
        <v>591</v>
      </c>
      <c r="C197" s="775">
        <v>1795.0628860071804</v>
      </c>
      <c r="D197" s="288">
        <v>1779</v>
      </c>
      <c r="E197" s="1079">
        <v>0.49616656918977931</v>
      </c>
      <c r="F197" s="1080">
        <v>1.5793772232312264E-2</v>
      </c>
      <c r="G197" s="775">
        <v>238.31139269453979</v>
      </c>
      <c r="H197" s="288">
        <v>147</v>
      </c>
      <c r="I197" s="286">
        <v>0.4951747508634326</v>
      </c>
      <c r="J197" s="286">
        <v>5.4240071673012272E-2</v>
      </c>
    </row>
    <row r="198" spans="1:10">
      <c r="A198" s="2082"/>
      <c r="B198" s="288" t="s">
        <v>1024</v>
      </c>
      <c r="C198" s="775">
        <v>544.19763995509027</v>
      </c>
      <c r="D198" s="288">
        <v>480</v>
      </c>
      <c r="E198" s="1079">
        <v>0.15041961932503117</v>
      </c>
      <c r="F198" s="1080">
        <v>1.1292318286151347E-2</v>
      </c>
      <c r="G198" s="775">
        <v>90.549818567949714</v>
      </c>
      <c r="H198" s="288">
        <v>53</v>
      </c>
      <c r="I198" s="286">
        <v>0.18814872148217215</v>
      </c>
      <c r="J198" s="286">
        <v>4.2399364765201772E-2</v>
      </c>
    </row>
    <row r="199" spans="1:10">
      <c r="A199" s="2211"/>
      <c r="B199" s="279" t="s">
        <v>166</v>
      </c>
      <c r="C199" s="1083">
        <v>3617.8634302960963</v>
      </c>
      <c r="D199" s="279">
        <v>3503</v>
      </c>
      <c r="E199" s="1084">
        <v>1</v>
      </c>
      <c r="F199" s="1085">
        <v>0</v>
      </c>
      <c r="G199" s="1083">
        <v>481.26725419460092</v>
      </c>
      <c r="H199" s="279">
        <v>297</v>
      </c>
      <c r="I199" s="1021">
        <v>1</v>
      </c>
      <c r="J199" s="286">
        <v>0</v>
      </c>
    </row>
    <row r="200" spans="1:10">
      <c r="A200" s="2085" t="s">
        <v>1025</v>
      </c>
      <c r="B200" s="1022" t="s">
        <v>744</v>
      </c>
      <c r="C200" s="1064">
        <v>19627.800388655785</v>
      </c>
      <c r="D200" s="1022">
        <v>19904</v>
      </c>
      <c r="E200" s="1092">
        <v>0.42222361553411997</v>
      </c>
      <c r="F200" s="1096">
        <v>4.2646905552070858E-3</v>
      </c>
      <c r="G200" s="1064">
        <v>2205.628635</v>
      </c>
      <c r="H200" s="1022">
        <v>1443</v>
      </c>
      <c r="I200" s="1092">
        <v>0.38321535891273534</v>
      </c>
      <c r="J200" s="1092">
        <v>1.4967231359100519E-2</v>
      </c>
    </row>
    <row r="201" spans="1:10">
      <c r="A201" s="2082"/>
      <c r="B201" s="288" t="s">
        <v>590</v>
      </c>
      <c r="C201" s="775">
        <v>2990.0039914977674</v>
      </c>
      <c r="D201" s="288">
        <v>3083</v>
      </c>
      <c r="E201" s="1079">
        <v>6.4319499421916462E-2</v>
      </c>
      <c r="F201" s="1080">
        <v>2.1182220671812652E-3</v>
      </c>
      <c r="G201" s="775">
        <v>468.00789700000001</v>
      </c>
      <c r="H201" s="288">
        <v>328</v>
      </c>
      <c r="I201" s="1079">
        <v>8.131369505132012E-2</v>
      </c>
      <c r="J201" s="1079">
        <v>8.4143139609391699E-3</v>
      </c>
    </row>
    <row r="202" spans="1:10">
      <c r="A202" s="2082"/>
      <c r="B202" s="288" t="s">
        <v>591</v>
      </c>
      <c r="C202" s="775">
        <v>19155.037848808282</v>
      </c>
      <c r="D202" s="288">
        <v>19679</v>
      </c>
      <c r="E202" s="1079">
        <v>0.41205377964263235</v>
      </c>
      <c r="F202" s="1080">
        <v>4.2499333891070088E-3</v>
      </c>
      <c r="G202" s="775">
        <v>2407.3340184590338</v>
      </c>
      <c r="H202" s="288">
        <v>1521</v>
      </c>
      <c r="I202" s="1079">
        <v>0.41826051551358101</v>
      </c>
      <c r="J202" s="1079">
        <v>1.5185914425865527E-2</v>
      </c>
    </row>
    <row r="203" spans="1:10" ht="13.5" thickBot="1">
      <c r="A203" s="2086"/>
      <c r="B203" s="320" t="s">
        <v>1024</v>
      </c>
      <c r="C203" s="1093">
        <v>4713.9000244914414</v>
      </c>
      <c r="D203" s="320">
        <v>4218</v>
      </c>
      <c r="E203" s="1094">
        <v>0.10140310540133125</v>
      </c>
      <c r="F203" s="1095">
        <v>2.606420333474847E-3</v>
      </c>
      <c r="G203" s="1093">
        <v>674.61461517170892</v>
      </c>
      <c r="H203" s="320">
        <v>396</v>
      </c>
      <c r="I203" s="1094">
        <v>0.11721043052236364</v>
      </c>
      <c r="J203" s="1094">
        <v>9.9029587569858246E-3</v>
      </c>
    </row>
    <row r="204" spans="1:10" ht="51.75" customHeight="1">
      <c r="A204" s="2210" t="s">
        <v>1022</v>
      </c>
      <c r="B204" s="2210"/>
      <c r="C204" s="2210"/>
      <c r="D204" s="2210"/>
      <c r="E204" s="2210"/>
      <c r="F204" s="2210"/>
      <c r="G204" s="2210"/>
      <c r="H204" s="2210"/>
      <c r="I204" s="2210"/>
      <c r="J204" s="2210"/>
    </row>
    <row r="205" spans="1:10" s="20" customFormat="1">
      <c r="A205" s="504" t="s">
        <v>347</v>
      </c>
      <c r="D205" s="492"/>
      <c r="E205" s="492"/>
      <c r="F205" s="492"/>
      <c r="G205" s="492"/>
    </row>
    <row r="206" spans="1:10" s="20" customFormat="1">
      <c r="A206" s="505" t="s">
        <v>348</v>
      </c>
      <c r="D206" s="506"/>
      <c r="E206" s="492"/>
      <c r="F206" s="506"/>
      <c r="G206" s="492"/>
    </row>
  </sheetData>
  <mergeCells count="64">
    <mergeCell ref="A27:J27"/>
    <mergeCell ref="A5:U5"/>
    <mergeCell ref="A6:A8"/>
    <mergeCell ref="B6:K6"/>
    <mergeCell ref="L6:U6"/>
    <mergeCell ref="B7:C7"/>
    <mergeCell ref="D7:E7"/>
    <mergeCell ref="F7:G7"/>
    <mergeCell ref="H7:I7"/>
    <mergeCell ref="J7:K7"/>
    <mergeCell ref="L7:M7"/>
    <mergeCell ref="N7:O7"/>
    <mergeCell ref="P7:Q7"/>
    <mergeCell ref="R7:S7"/>
    <mergeCell ref="T7:U7"/>
    <mergeCell ref="A22:E22"/>
    <mergeCell ref="A78:A83"/>
    <mergeCell ref="A28:A29"/>
    <mergeCell ref="B28:F28"/>
    <mergeCell ref="G28:J28"/>
    <mergeCell ref="A30:A35"/>
    <mergeCell ref="A36:A41"/>
    <mergeCell ref="A42:A47"/>
    <mergeCell ref="A48:A53"/>
    <mergeCell ref="A54:A59"/>
    <mergeCell ref="A60:A65"/>
    <mergeCell ref="A66:A71"/>
    <mergeCell ref="A72:A77"/>
    <mergeCell ref="N118:O118"/>
    <mergeCell ref="A84:A89"/>
    <mergeCell ref="A90:A95"/>
    <mergeCell ref="A96:A101"/>
    <mergeCell ref="A102:A106"/>
    <mergeCell ref="A107:E107"/>
    <mergeCell ref="A116:Q116"/>
    <mergeCell ref="A165:A169"/>
    <mergeCell ref="P118:Q118"/>
    <mergeCell ref="A133:E133"/>
    <mergeCell ref="A137:J137"/>
    <mergeCell ref="A138:A139"/>
    <mergeCell ref="B138:F138"/>
    <mergeCell ref="G138:J138"/>
    <mergeCell ref="A117:A119"/>
    <mergeCell ref="B117:I117"/>
    <mergeCell ref="J117:Q117"/>
    <mergeCell ref="B118:C118"/>
    <mergeCell ref="D118:E118"/>
    <mergeCell ref="F118:G118"/>
    <mergeCell ref="H118:I118"/>
    <mergeCell ref="J118:K118"/>
    <mergeCell ref="L118:M118"/>
    <mergeCell ref="A140:A144"/>
    <mergeCell ref="A145:A149"/>
    <mergeCell ref="A150:A154"/>
    <mergeCell ref="A155:A159"/>
    <mergeCell ref="A160:A164"/>
    <mergeCell ref="A200:A203"/>
    <mergeCell ref="A204:J204"/>
    <mergeCell ref="A170:A174"/>
    <mergeCell ref="A175:A179"/>
    <mergeCell ref="A180:A184"/>
    <mergeCell ref="A185:A189"/>
    <mergeCell ref="A190:A194"/>
    <mergeCell ref="A195:A199"/>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
  <sheetViews>
    <sheetView zoomScaleNormal="100" workbookViewId="0">
      <selection activeCell="A3" sqref="A3"/>
    </sheetView>
  </sheetViews>
  <sheetFormatPr baseColWidth="10" defaultRowHeight="12.75"/>
  <cols>
    <col min="1" max="1" width="47.85546875" customWidth="1"/>
  </cols>
  <sheetData>
    <row r="1" spans="1:21" ht="25.5">
      <c r="A1" s="8" t="s">
        <v>1224</v>
      </c>
    </row>
    <row r="2" spans="1:21">
      <c r="A2" s="9"/>
    </row>
    <row r="3" spans="1:21" ht="15.75">
      <c r="A3" s="26" t="s">
        <v>69</v>
      </c>
    </row>
    <row r="5" spans="1:21">
      <c r="A5" s="77" t="s">
        <v>1156</v>
      </c>
    </row>
    <row r="6" spans="1:21" ht="13.5" thickBot="1">
      <c r="A6" s="2115" t="s">
        <v>1021</v>
      </c>
      <c r="B6" s="2115"/>
      <c r="C6" s="2115"/>
      <c r="D6" s="2115"/>
      <c r="E6" s="2115"/>
      <c r="F6" s="2115"/>
      <c r="G6" s="2115"/>
      <c r="H6" s="2115"/>
      <c r="I6" s="2115"/>
      <c r="J6" s="2115"/>
      <c r="K6" s="2115"/>
      <c r="L6" s="2115"/>
      <c r="M6" s="2115"/>
      <c r="N6" s="2115"/>
      <c r="O6" s="2115"/>
      <c r="P6" s="2115"/>
      <c r="Q6" s="2115"/>
      <c r="R6" s="2115"/>
      <c r="S6" s="2115"/>
      <c r="T6" s="2115"/>
      <c r="U6" s="2115"/>
    </row>
    <row r="7" spans="1:21">
      <c r="A7" s="2223"/>
      <c r="B7" s="2225" t="s">
        <v>102</v>
      </c>
      <c r="C7" s="2225"/>
      <c r="D7" s="2225"/>
      <c r="E7" s="2225"/>
      <c r="F7" s="2225"/>
      <c r="G7" s="2225"/>
      <c r="H7" s="2225"/>
      <c r="I7" s="2225"/>
      <c r="J7" s="2225"/>
      <c r="K7" s="2225"/>
      <c r="L7" s="2225" t="s">
        <v>82</v>
      </c>
      <c r="M7" s="2225"/>
      <c r="N7" s="2225"/>
      <c r="O7" s="2225"/>
      <c r="P7" s="2225"/>
      <c r="Q7" s="2225"/>
      <c r="R7" s="2225"/>
      <c r="S7" s="2225"/>
      <c r="T7" s="2225"/>
      <c r="U7" s="2225"/>
    </row>
    <row r="8" spans="1:21">
      <c r="A8" s="2208"/>
      <c r="B8" s="2220" t="s">
        <v>744</v>
      </c>
      <c r="C8" s="2220"/>
      <c r="D8" s="2220" t="s">
        <v>590</v>
      </c>
      <c r="E8" s="2220"/>
      <c r="F8" s="2220" t="s">
        <v>591</v>
      </c>
      <c r="G8" s="2220"/>
      <c r="H8" s="2220" t="s">
        <v>592</v>
      </c>
      <c r="I8" s="2220"/>
      <c r="J8" s="2220" t="s">
        <v>538</v>
      </c>
      <c r="K8" s="2220"/>
      <c r="L8" s="2220" t="s">
        <v>744</v>
      </c>
      <c r="M8" s="2220"/>
      <c r="N8" s="2220" t="s">
        <v>590</v>
      </c>
      <c r="O8" s="2220"/>
      <c r="P8" s="2220" t="s">
        <v>591</v>
      </c>
      <c r="Q8" s="2220"/>
      <c r="R8" s="2220" t="s">
        <v>592</v>
      </c>
      <c r="S8" s="2220"/>
      <c r="T8" s="2220" t="s">
        <v>538</v>
      </c>
      <c r="U8" s="2220"/>
    </row>
    <row r="9" spans="1:21">
      <c r="A9" s="2224"/>
      <c r="B9" s="966" t="s">
        <v>881</v>
      </c>
      <c r="C9" s="1281" t="s">
        <v>772</v>
      </c>
      <c r="D9" s="966" t="s">
        <v>881</v>
      </c>
      <c r="E9" s="1281" t="s">
        <v>772</v>
      </c>
      <c r="F9" s="966" t="s">
        <v>881</v>
      </c>
      <c r="G9" s="1281" t="s">
        <v>772</v>
      </c>
      <c r="H9" s="966" t="s">
        <v>881</v>
      </c>
      <c r="I9" s="1281" t="s">
        <v>772</v>
      </c>
      <c r="J9" s="966" t="s">
        <v>881</v>
      </c>
      <c r="K9" s="1281" t="s">
        <v>772</v>
      </c>
      <c r="L9" s="966" t="s">
        <v>881</v>
      </c>
      <c r="M9" s="1281" t="s">
        <v>772</v>
      </c>
      <c r="N9" s="966" t="s">
        <v>881</v>
      </c>
      <c r="O9" s="1281" t="s">
        <v>772</v>
      </c>
      <c r="P9" s="966" t="s">
        <v>881</v>
      </c>
      <c r="Q9" s="1281" t="s">
        <v>772</v>
      </c>
      <c r="R9" s="966" t="s">
        <v>881</v>
      </c>
      <c r="S9" s="1281" t="s">
        <v>772</v>
      </c>
      <c r="T9" s="966" t="s">
        <v>881</v>
      </c>
      <c r="U9" s="1281" t="s">
        <v>772</v>
      </c>
    </row>
    <row r="10" spans="1:21">
      <c r="A10" s="961" t="s">
        <v>940</v>
      </c>
      <c r="B10" s="962">
        <v>0.21593839687916552</v>
      </c>
      <c r="C10" s="962">
        <v>8.1434596364999053E-3</v>
      </c>
      <c r="D10" s="962">
        <v>5.4724722788637818E-2</v>
      </c>
      <c r="E10" s="962">
        <v>4.501319640600538E-3</v>
      </c>
      <c r="F10" s="962">
        <v>0.59527925071683496</v>
      </c>
      <c r="G10" s="962">
        <v>9.7141996772583863E-3</v>
      </c>
      <c r="H10" s="962">
        <v>0.12378498176411609</v>
      </c>
      <c r="I10" s="962">
        <v>6.5179082596346187E-3</v>
      </c>
      <c r="J10" s="962">
        <v>1.0272647851245804E-2</v>
      </c>
      <c r="K10" s="962">
        <v>1.9955743136414288E-3</v>
      </c>
      <c r="L10" s="1282">
        <v>0.18299494564779947</v>
      </c>
      <c r="M10" s="963">
        <v>2.7245469035218042E-2</v>
      </c>
      <c r="N10" s="964">
        <v>5.679626697099386E-2</v>
      </c>
      <c r="O10" s="964">
        <v>1.6308913197636398E-2</v>
      </c>
      <c r="P10" s="963">
        <v>0.61433768747342188</v>
      </c>
      <c r="Q10" s="963">
        <v>3.4298059516992864E-2</v>
      </c>
      <c r="R10" s="963">
        <v>0.13546350777178318</v>
      </c>
      <c r="S10" s="963">
        <v>2.4113774388381973E-2</v>
      </c>
      <c r="T10" s="1283">
        <v>1.0407592136001549E-2</v>
      </c>
      <c r="U10" s="1283">
        <v>7.1509819087571848E-3</v>
      </c>
    </row>
    <row r="11" spans="1:21">
      <c r="A11" t="s">
        <v>941</v>
      </c>
      <c r="B11" s="962">
        <v>0.3931573213237517</v>
      </c>
      <c r="C11" s="962">
        <v>9.2684061696697729E-3</v>
      </c>
      <c r="D11" s="962">
        <v>4.08913332345478E-2</v>
      </c>
      <c r="E11" s="962">
        <v>3.7577973739901325E-3</v>
      </c>
      <c r="F11" s="962">
        <v>0.42666861020068447</v>
      </c>
      <c r="G11" s="962">
        <v>9.3849512741606966E-3</v>
      </c>
      <c r="H11" s="962">
        <v>0.12409189922591858</v>
      </c>
      <c r="I11" s="962">
        <v>6.2558280458569759E-3</v>
      </c>
      <c r="J11" s="962">
        <v>1.5190836015097735E-2</v>
      </c>
      <c r="K11" s="962">
        <v>2.3208693541268508E-3</v>
      </c>
      <c r="L11" s="1282">
        <v>0.36862167078440217</v>
      </c>
      <c r="M11" s="963">
        <v>3.3921438410268338E-2</v>
      </c>
      <c r="N11" s="964">
        <v>4.7658798001087757E-2</v>
      </c>
      <c r="O11" s="964">
        <v>1.4979827832221713E-2</v>
      </c>
      <c r="P11" s="963">
        <v>0.41705366009046652</v>
      </c>
      <c r="Q11" s="963">
        <v>3.4669633518882005E-2</v>
      </c>
      <c r="R11" s="963">
        <v>0.14375790675247849</v>
      </c>
      <c r="S11" s="963">
        <v>2.4669091155889878E-2</v>
      </c>
      <c r="T11" s="963">
        <v>2.2907964371565195E-2</v>
      </c>
      <c r="U11" s="963">
        <v>1.0519618220890153E-2</v>
      </c>
    </row>
    <row r="12" spans="1:21">
      <c r="A12" t="s">
        <v>942</v>
      </c>
      <c r="B12" s="962">
        <v>0.23544851812489406</v>
      </c>
      <c r="C12" s="962">
        <v>1.51955629487435E-2</v>
      </c>
      <c r="D12" s="962">
        <v>6.4516678132195665E-2</v>
      </c>
      <c r="E12" s="962">
        <v>8.7987194379971143E-3</v>
      </c>
      <c r="F12" s="962">
        <v>0.47597156212727626</v>
      </c>
      <c r="G12" s="962">
        <v>1.7886829895259887E-2</v>
      </c>
      <c r="H12" s="962">
        <v>0.20338502345924991</v>
      </c>
      <c r="I12" s="962">
        <v>1.4416145751768382E-2</v>
      </c>
      <c r="J12" s="962">
        <v>2.0678218156384123E-2</v>
      </c>
      <c r="K12" s="962">
        <v>5.0966488152586597E-3</v>
      </c>
      <c r="L12" s="1282">
        <v>0.20315343173770298</v>
      </c>
      <c r="M12" s="963">
        <v>5.0148376195674409E-2</v>
      </c>
      <c r="N12" s="964">
        <v>8.0985042547032565E-2</v>
      </c>
      <c r="O12" s="964">
        <v>3.4003305517782474E-2</v>
      </c>
      <c r="P12" s="963">
        <v>0.48702669460828418</v>
      </c>
      <c r="Q12" s="963">
        <v>6.229901872691427E-2</v>
      </c>
      <c r="R12" s="963">
        <v>0.21116563553097145</v>
      </c>
      <c r="S12" s="963">
        <v>5.0870027584093529E-2</v>
      </c>
      <c r="T12" s="1284">
        <v>1.7669195576008857E-2</v>
      </c>
      <c r="U12" s="1284">
        <v>1.6420815095561852E-2</v>
      </c>
    </row>
    <row r="13" spans="1:21">
      <c r="A13" t="s">
        <v>943</v>
      </c>
      <c r="B13" s="962">
        <v>0.30942558689296912</v>
      </c>
      <c r="C13" s="962">
        <v>1.0498937585029944E-2</v>
      </c>
      <c r="D13" s="962">
        <v>0.14273228819218542</v>
      </c>
      <c r="E13" s="962">
        <v>7.944770351604756E-3</v>
      </c>
      <c r="F13" s="962">
        <v>0.42786871289423017</v>
      </c>
      <c r="G13" s="962">
        <v>1.123738123972042E-2</v>
      </c>
      <c r="H13" s="962">
        <v>9.1206123905311173E-2</v>
      </c>
      <c r="I13" s="962">
        <v>6.5389301226491574E-3</v>
      </c>
      <c r="J13" s="962">
        <v>2.8767288115304403E-2</v>
      </c>
      <c r="K13" s="962">
        <v>3.7964100368141941E-3</v>
      </c>
      <c r="L13" s="1282">
        <v>0.2618323615174874</v>
      </c>
      <c r="M13" s="963">
        <v>3.4457338426494476E-2</v>
      </c>
      <c r="N13" s="964">
        <v>0.1943881297581706</v>
      </c>
      <c r="O13" s="964">
        <v>3.1016326892128122E-2</v>
      </c>
      <c r="P13" s="963">
        <v>0.39325243232263568</v>
      </c>
      <c r="Q13" s="963">
        <v>3.828532136861755E-2</v>
      </c>
      <c r="R13" s="963">
        <v>0.11309041130662566</v>
      </c>
      <c r="S13" s="963">
        <v>2.4822477922427703E-2</v>
      </c>
      <c r="T13" s="963">
        <v>3.7436665095080673E-2</v>
      </c>
      <c r="U13" s="963">
        <v>1.4878385283021123E-2</v>
      </c>
    </row>
    <row r="14" spans="1:21">
      <c r="A14" t="s">
        <v>947</v>
      </c>
      <c r="B14" s="962">
        <v>0.78888734198524801</v>
      </c>
      <c r="C14" s="962">
        <v>7.2602258541953667E-3</v>
      </c>
      <c r="D14" s="962">
        <v>2.3627898528748317E-2</v>
      </c>
      <c r="E14" s="962">
        <v>2.7021268301595006E-3</v>
      </c>
      <c r="F14" s="962">
        <v>0.14597157840542324</v>
      </c>
      <c r="G14" s="962">
        <v>6.2813908052462529E-3</v>
      </c>
      <c r="H14" s="962">
        <v>3.0931832242132376E-2</v>
      </c>
      <c r="I14" s="962">
        <v>3.0801047567935807E-3</v>
      </c>
      <c r="J14" s="962">
        <v>1.0581348838447711E-2</v>
      </c>
      <c r="K14" s="962">
        <v>1.8203129673662684E-3</v>
      </c>
      <c r="L14" s="1282">
        <v>0.78772315148182614</v>
      </c>
      <c r="M14" s="963">
        <v>2.610016038286176E-2</v>
      </c>
      <c r="N14" s="964">
        <v>3.6674193992214589E-2</v>
      </c>
      <c r="O14" s="964">
        <v>1.1996980188520785E-2</v>
      </c>
      <c r="P14" s="963">
        <v>0.13783905996674181</v>
      </c>
      <c r="Q14" s="963">
        <v>2.2003176296077443E-2</v>
      </c>
      <c r="R14" s="963">
        <v>2.7350646953044126E-2</v>
      </c>
      <c r="S14" s="963">
        <v>1.0410390210655724E-2</v>
      </c>
      <c r="T14" s="1283">
        <v>1.0412947606173485E-2</v>
      </c>
      <c r="U14" s="1283">
        <v>6.4791629013884631E-3</v>
      </c>
    </row>
    <row r="15" spans="1:21">
      <c r="A15" s="169" t="s">
        <v>951</v>
      </c>
      <c r="B15" s="962">
        <v>0.31917415713420766</v>
      </c>
      <c r="C15" s="962">
        <v>9.4352878109820997E-3</v>
      </c>
      <c r="D15" s="962">
        <v>8.8310145406135243E-2</v>
      </c>
      <c r="E15" s="962">
        <v>5.7431761510513294E-3</v>
      </c>
      <c r="F15" s="962">
        <v>0.46774991223941365</v>
      </c>
      <c r="G15" s="962">
        <v>1.0099223983134469E-2</v>
      </c>
      <c r="H15" s="962">
        <v>0.10657613362260784</v>
      </c>
      <c r="I15" s="962">
        <v>6.2457131068268884E-3</v>
      </c>
      <c r="J15" s="962">
        <v>1.8189651597635411E-2</v>
      </c>
      <c r="K15" s="962">
        <v>2.7048878867487669E-3</v>
      </c>
      <c r="L15" s="1282">
        <v>0.24520975975555853</v>
      </c>
      <c r="M15" s="963">
        <v>3.0249695434039776E-2</v>
      </c>
      <c r="N15" s="964">
        <v>0.10118218725532174</v>
      </c>
      <c r="O15" s="964">
        <v>2.1204442541771062E-2</v>
      </c>
      <c r="P15" s="963">
        <v>0.49658799387268482</v>
      </c>
      <c r="Q15" s="963">
        <v>3.5155953766383606E-2</v>
      </c>
      <c r="R15" s="963">
        <v>0.13731065366141185</v>
      </c>
      <c r="S15" s="963">
        <v>2.420016500661034E-2</v>
      </c>
      <c r="T15" s="964">
        <v>1.9709405455023074E-2</v>
      </c>
      <c r="U15" s="964">
        <v>9.773568749952416E-3</v>
      </c>
    </row>
    <row r="16" spans="1:21" ht="13.5" thickBot="1">
      <c r="A16" s="965" t="s">
        <v>166</v>
      </c>
      <c r="B16" s="1285">
        <v>0.41550408391263699</v>
      </c>
      <c r="C16" s="1285">
        <v>4.218197708778534E-3</v>
      </c>
      <c r="D16" s="1285">
        <v>6.3295878538710451E-2</v>
      </c>
      <c r="E16" s="1285">
        <v>2.0841907985393497E-3</v>
      </c>
      <c r="F16" s="1285">
        <v>0.40549609717251012</v>
      </c>
      <c r="G16" s="1285">
        <v>4.2026114251755417E-3</v>
      </c>
      <c r="H16" s="1285">
        <v>9.9789312737463359E-2</v>
      </c>
      <c r="I16" s="1285">
        <v>2.5654445999491503E-3</v>
      </c>
      <c r="J16" s="1285">
        <v>1.5914627638678621E-2</v>
      </c>
      <c r="K16" s="1285">
        <v>1.0711817666021368E-3</v>
      </c>
      <c r="L16" s="1286">
        <v>0.37597145713375885</v>
      </c>
      <c r="M16" s="1285">
        <v>1.474883406004145E-2</v>
      </c>
      <c r="N16" s="1101">
        <v>7.9776626125093869E-2</v>
      </c>
      <c r="O16" s="1101">
        <v>8.2501622026266205E-3</v>
      </c>
      <c r="P16" s="1285">
        <v>0.41035415679925208</v>
      </c>
      <c r="Q16" s="1285">
        <v>1.4977973692716515E-2</v>
      </c>
      <c r="R16" s="1285">
        <v>0.11499480730573557</v>
      </c>
      <c r="S16" s="1285">
        <v>9.7138199338257011E-3</v>
      </c>
      <c r="T16" s="1285">
        <v>1.8902952539194072E-2</v>
      </c>
      <c r="U16" s="1285">
        <v>4.1466638497839031E-3</v>
      </c>
    </row>
    <row r="17" spans="1:11" ht="69.75" customHeight="1">
      <c r="A17" s="2219" t="s">
        <v>1022</v>
      </c>
      <c r="B17" s="2219"/>
      <c r="C17" s="2219"/>
      <c r="D17" s="2219"/>
      <c r="E17" s="2219"/>
    </row>
    <row r="18" spans="1:11" s="20" customFormat="1">
      <c r="A18" s="504" t="s">
        <v>347</v>
      </c>
      <c r="D18" s="492"/>
      <c r="E18" s="492"/>
      <c r="F18" s="492"/>
      <c r="G18" s="492"/>
    </row>
    <row r="19" spans="1:11" s="20" customFormat="1">
      <c r="A19" s="505" t="s">
        <v>348</v>
      </c>
      <c r="D19" s="506"/>
      <c r="E19" s="492"/>
      <c r="F19" s="506"/>
      <c r="G19" s="492"/>
    </row>
    <row r="20" spans="1:11" ht="12.75" customHeight="1">
      <c r="A20" s="1560"/>
      <c r="B20" s="1560"/>
      <c r="C20" s="1560"/>
      <c r="D20" s="1560"/>
      <c r="E20" s="1560"/>
    </row>
    <row r="21" spans="1:11" ht="12.75" customHeight="1">
      <c r="A21" s="1560"/>
      <c r="B21" s="1560"/>
      <c r="C21" s="1560"/>
      <c r="D21" s="1560"/>
      <c r="E21" s="1560"/>
    </row>
    <row r="22" spans="1:11">
      <c r="A22" s="325" t="s">
        <v>1156</v>
      </c>
      <c r="B22" s="1308"/>
      <c r="C22" s="1308"/>
      <c r="D22" s="1308"/>
      <c r="E22" s="1308"/>
      <c r="F22" s="1308"/>
      <c r="G22" s="1308"/>
      <c r="H22" s="1308"/>
      <c r="I22" s="1308"/>
      <c r="J22" s="1308"/>
    </row>
    <row r="23" spans="1:11" ht="13.5" thickBot="1">
      <c r="A23" s="2115" t="s">
        <v>1021</v>
      </c>
      <c r="B23" s="2115"/>
      <c r="C23" s="2115"/>
      <c r="D23" s="2115"/>
      <c r="E23" s="2115"/>
      <c r="F23" s="2115"/>
      <c r="G23" s="2115"/>
      <c r="H23" s="2115"/>
      <c r="I23" s="2115"/>
      <c r="J23" s="2115"/>
    </row>
    <row r="24" spans="1:11">
      <c r="A24" s="2079"/>
      <c r="B24" s="2214" t="s">
        <v>102</v>
      </c>
      <c r="C24" s="2214"/>
      <c r="D24" s="2214"/>
      <c r="E24" s="2214"/>
      <c r="F24" s="2221"/>
      <c r="G24" s="2222" t="s">
        <v>82</v>
      </c>
      <c r="H24" s="2214"/>
      <c r="I24" s="2214"/>
      <c r="J24" s="2214"/>
    </row>
    <row r="25" spans="1:11" ht="36" customHeight="1">
      <c r="A25" s="2114"/>
      <c r="B25" s="1077" t="s">
        <v>1023</v>
      </c>
      <c r="C25" s="1077" t="s">
        <v>770</v>
      </c>
      <c r="D25" s="1077" t="s">
        <v>769</v>
      </c>
      <c r="E25" s="1077" t="s">
        <v>771</v>
      </c>
      <c r="F25" s="1078" t="s">
        <v>772</v>
      </c>
      <c r="G25" s="1077" t="s">
        <v>770</v>
      </c>
      <c r="H25" s="1077" t="s">
        <v>769</v>
      </c>
      <c r="I25" s="1077" t="s">
        <v>771</v>
      </c>
      <c r="J25" s="1077" t="s">
        <v>772</v>
      </c>
    </row>
    <row r="26" spans="1:11">
      <c r="A26" s="2082" t="s">
        <v>940</v>
      </c>
      <c r="B26" s="1308" t="s">
        <v>744</v>
      </c>
      <c r="C26" s="775">
        <v>1933.8404043135502</v>
      </c>
      <c r="D26" s="288">
        <v>2006</v>
      </c>
      <c r="E26" s="1079">
        <v>0.21593839687916552</v>
      </c>
      <c r="F26" s="1080">
        <v>8.1434596364999053E-3</v>
      </c>
      <c r="G26" s="775">
        <v>212.74176182557119</v>
      </c>
      <c r="H26" s="288">
        <v>138</v>
      </c>
      <c r="I26" s="286">
        <v>0.18299494564779947</v>
      </c>
      <c r="J26" s="286">
        <v>2.7245469035218042E-2</v>
      </c>
    </row>
    <row r="27" spans="1:11">
      <c r="A27" s="2082"/>
      <c r="B27" s="1308" t="s">
        <v>590</v>
      </c>
      <c r="C27" s="775">
        <v>490.08829172120727</v>
      </c>
      <c r="D27" s="288">
        <v>511</v>
      </c>
      <c r="E27" s="1079">
        <v>5.4724722788637818E-2</v>
      </c>
      <c r="F27" s="1080">
        <v>4.501319640600538E-3</v>
      </c>
      <c r="G27" s="775">
        <v>66.028806739723365</v>
      </c>
      <c r="H27" s="288">
        <v>47</v>
      </c>
      <c r="I27" s="286">
        <v>5.679626697099386E-2</v>
      </c>
      <c r="J27" s="286">
        <v>1.6308913197636398E-2</v>
      </c>
      <c r="K27" s="1081"/>
    </row>
    <row r="28" spans="1:11">
      <c r="A28" s="2082"/>
      <c r="B28" s="288" t="s">
        <v>591</v>
      </c>
      <c r="C28" s="775">
        <v>5331.0346076612032</v>
      </c>
      <c r="D28" s="288">
        <v>5307</v>
      </c>
      <c r="E28" s="1079">
        <v>0.59527925071683496</v>
      </c>
      <c r="F28" s="1080">
        <v>9.7141996772583863E-3</v>
      </c>
      <c r="G28" s="775">
        <v>714.20159461936782</v>
      </c>
      <c r="H28" s="288">
        <v>424</v>
      </c>
      <c r="I28" s="286">
        <v>0.61433768747342188</v>
      </c>
      <c r="J28" s="286">
        <v>3.4298059516992864E-2</v>
      </c>
      <c r="K28" s="1081"/>
    </row>
    <row r="29" spans="1:11">
      <c r="A29" s="2082"/>
      <c r="B29" s="288" t="s">
        <v>592</v>
      </c>
      <c r="C29" s="775">
        <v>1108.5587493576504</v>
      </c>
      <c r="D29" s="288">
        <v>997</v>
      </c>
      <c r="E29" s="1079">
        <v>0.12378498176411609</v>
      </c>
      <c r="F29" s="1080">
        <v>6.5179082596346187E-3</v>
      </c>
      <c r="G29" s="775">
        <v>157.48383215953405</v>
      </c>
      <c r="H29" s="288">
        <v>86</v>
      </c>
      <c r="I29" s="286">
        <v>0.13546350777178318</v>
      </c>
      <c r="J29" s="286">
        <v>2.4113774388381973E-2</v>
      </c>
      <c r="K29" s="1081"/>
    </row>
    <row r="30" spans="1:11">
      <c r="A30" s="2082"/>
      <c r="B30" s="288" t="s">
        <v>538</v>
      </c>
      <c r="C30" s="775">
        <v>91.996892452342806</v>
      </c>
      <c r="D30" s="288">
        <v>103</v>
      </c>
      <c r="E30" s="1079">
        <v>1.0272647851245804E-2</v>
      </c>
      <c r="F30" s="1080">
        <v>1.9955743136414288E-3</v>
      </c>
      <c r="G30" s="1049">
        <v>12.099402415388813</v>
      </c>
      <c r="H30" s="1030">
        <v>9</v>
      </c>
      <c r="I30" s="1082">
        <v>1.0407592136001549E-2</v>
      </c>
      <c r="J30" s="1082">
        <v>7.1509819087571848E-3</v>
      </c>
      <c r="K30" s="1081"/>
    </row>
    <row r="31" spans="1:11" ht="12.75" customHeight="1">
      <c r="A31" s="2087"/>
      <c r="B31" s="366" t="s">
        <v>166</v>
      </c>
      <c r="C31" s="1460">
        <v>8955.5189455059517</v>
      </c>
      <c r="D31" s="366">
        <v>8924</v>
      </c>
      <c r="E31" s="1461">
        <v>1</v>
      </c>
      <c r="F31" s="1085">
        <v>0</v>
      </c>
      <c r="G31" s="1460">
        <v>1162.5553977595853</v>
      </c>
      <c r="H31" s="366">
        <v>704</v>
      </c>
      <c r="I31" s="1462">
        <v>1</v>
      </c>
      <c r="J31" s="1462">
        <v>0</v>
      </c>
      <c r="K31" s="1081"/>
    </row>
    <row r="32" spans="1:11">
      <c r="A32" s="2085" t="s">
        <v>941</v>
      </c>
      <c r="B32" s="1308" t="s">
        <v>744</v>
      </c>
      <c r="C32" s="775">
        <v>3994.2307173432268</v>
      </c>
      <c r="D32" s="288">
        <v>3794</v>
      </c>
      <c r="E32" s="1079">
        <v>0.3931573213237517</v>
      </c>
      <c r="F32" s="1080">
        <v>9.2684061696697729E-3</v>
      </c>
      <c r="G32" s="775">
        <v>433.82788330410324</v>
      </c>
      <c r="H32" s="288">
        <v>258</v>
      </c>
      <c r="I32" s="286">
        <v>0.36862167078440217</v>
      </c>
      <c r="J32" s="286">
        <v>3.3921438410268338E-2</v>
      </c>
      <c r="K32" s="1081"/>
    </row>
    <row r="33" spans="1:11">
      <c r="A33" s="2082"/>
      <c r="B33" s="1308" t="s">
        <v>590</v>
      </c>
      <c r="C33" s="775">
        <v>415.43018639109243</v>
      </c>
      <c r="D33" s="288">
        <v>378</v>
      </c>
      <c r="E33" s="1079">
        <v>4.08913332345478E-2</v>
      </c>
      <c r="F33" s="1080">
        <v>3.7577973739901325E-3</v>
      </c>
      <c r="G33" s="775">
        <v>56.089256536744557</v>
      </c>
      <c r="H33" s="288">
        <v>37</v>
      </c>
      <c r="I33" s="286">
        <v>4.7658798001087757E-2</v>
      </c>
      <c r="J33" s="286">
        <v>1.4979827832221713E-2</v>
      </c>
      <c r="K33" s="1081"/>
    </row>
    <row r="34" spans="1:11">
      <c r="A34" s="2082"/>
      <c r="B34" s="288" t="s">
        <v>591</v>
      </c>
      <c r="C34" s="775">
        <v>4334.684302079565</v>
      </c>
      <c r="D34" s="288">
        <v>4322</v>
      </c>
      <c r="E34" s="1079">
        <v>0.42666861020068453</v>
      </c>
      <c r="F34" s="1080">
        <v>9.3849512741606966E-3</v>
      </c>
      <c r="G34" s="775">
        <v>490.82710247683002</v>
      </c>
      <c r="H34" s="288">
        <v>303</v>
      </c>
      <c r="I34" s="286">
        <v>0.41705366009046652</v>
      </c>
      <c r="J34" s="286">
        <v>3.4669633518882005E-2</v>
      </c>
      <c r="K34" s="1081"/>
    </row>
    <row r="35" spans="1:11">
      <c r="A35" s="2082"/>
      <c r="B35" s="288" t="s">
        <v>592</v>
      </c>
      <c r="C35" s="775">
        <v>1260.6955251215377</v>
      </c>
      <c r="D35" s="288">
        <v>1054</v>
      </c>
      <c r="E35" s="1079">
        <v>0.12409189922591859</v>
      </c>
      <c r="F35" s="1080">
        <v>6.2558280458569759E-3</v>
      </c>
      <c r="G35" s="775">
        <v>169.1875256870963</v>
      </c>
      <c r="H35" s="288">
        <v>89</v>
      </c>
      <c r="I35" s="286">
        <v>0.14375790675247849</v>
      </c>
      <c r="J35" s="286">
        <v>2.4669091155889878E-2</v>
      </c>
      <c r="K35" s="1081"/>
    </row>
    <row r="36" spans="1:11">
      <c r="A36" s="2082"/>
      <c r="B36" s="288" t="s">
        <v>538</v>
      </c>
      <c r="C36" s="775">
        <v>154.32932452925832</v>
      </c>
      <c r="D36" s="288">
        <v>160</v>
      </c>
      <c r="E36" s="1079">
        <v>1.5190836015097738E-2</v>
      </c>
      <c r="F36" s="1080">
        <v>2.3208693541268508E-3</v>
      </c>
      <c r="G36" s="775">
        <v>26.960199255172117</v>
      </c>
      <c r="H36" s="288">
        <v>20</v>
      </c>
      <c r="I36" s="286">
        <v>2.2907964371565195E-2</v>
      </c>
      <c r="J36" s="286">
        <v>1.0519618220890153E-2</v>
      </c>
      <c r="K36" s="1081"/>
    </row>
    <row r="37" spans="1:11" ht="12.75" customHeight="1">
      <c r="A37" s="2087"/>
      <c r="B37" s="366" t="s">
        <v>166</v>
      </c>
      <c r="C37" s="1460">
        <v>10159.370055464677</v>
      </c>
      <c r="D37" s="366">
        <v>9708</v>
      </c>
      <c r="E37" s="1461">
        <v>1</v>
      </c>
      <c r="F37" s="1085">
        <v>0</v>
      </c>
      <c r="G37" s="1460">
        <v>1176.8919672599461</v>
      </c>
      <c r="H37" s="366">
        <v>707</v>
      </c>
      <c r="I37" s="1462">
        <v>1</v>
      </c>
      <c r="J37" s="1462">
        <v>0</v>
      </c>
      <c r="K37" s="1081"/>
    </row>
    <row r="38" spans="1:11">
      <c r="A38" s="2085" t="s">
        <v>942</v>
      </c>
      <c r="B38" s="1308" t="s">
        <v>744</v>
      </c>
      <c r="C38" s="775">
        <v>615.04258063517329</v>
      </c>
      <c r="D38" s="288">
        <v>640</v>
      </c>
      <c r="E38" s="1079">
        <v>0.23544851812489406</v>
      </c>
      <c r="F38" s="1080">
        <v>1.51955629487435E-2</v>
      </c>
      <c r="G38" s="775">
        <v>68.016212503241235</v>
      </c>
      <c r="H38" s="288">
        <v>45</v>
      </c>
      <c r="I38" s="286">
        <v>0.20315343173770298</v>
      </c>
      <c r="J38" s="286">
        <v>5.0148376195674409E-2</v>
      </c>
      <c r="K38" s="1081"/>
    </row>
    <row r="39" spans="1:11" ht="12.75" customHeight="1">
      <c r="A39" s="2082"/>
      <c r="B39" s="1308" t="s">
        <v>590</v>
      </c>
      <c r="C39" s="775">
        <v>168.53155215606787</v>
      </c>
      <c r="D39" s="288">
        <v>173</v>
      </c>
      <c r="E39" s="1079">
        <v>6.4516678132195665E-2</v>
      </c>
      <c r="F39" s="1080">
        <v>8.7987194379971143E-3</v>
      </c>
      <c r="G39" s="775">
        <v>27.113969064401104</v>
      </c>
      <c r="H39" s="288">
        <v>18</v>
      </c>
      <c r="I39" s="286">
        <v>8.0985042547032565E-2</v>
      </c>
      <c r="J39" s="286">
        <v>3.4003305517782474E-2</v>
      </c>
      <c r="K39" s="1081"/>
    </row>
    <row r="40" spans="1:11" ht="12.75" customHeight="1">
      <c r="A40" s="2082"/>
      <c r="B40" s="288" t="s">
        <v>591</v>
      </c>
      <c r="C40" s="775">
        <v>1243.3409231500402</v>
      </c>
      <c r="D40" s="288">
        <v>1343</v>
      </c>
      <c r="E40" s="1079">
        <v>0.47597156212727632</v>
      </c>
      <c r="F40" s="1080">
        <v>1.7886829895259887E-2</v>
      </c>
      <c r="G40" s="775">
        <v>163.05760071037221</v>
      </c>
      <c r="H40" s="288">
        <v>109</v>
      </c>
      <c r="I40" s="286">
        <v>0.48702669460828418</v>
      </c>
      <c r="J40" s="286">
        <v>6.229901872691427E-2</v>
      </c>
      <c r="K40" s="1081"/>
    </row>
    <row r="41" spans="1:11" ht="12.75" customHeight="1">
      <c r="A41" s="2082"/>
      <c r="B41" s="288" t="s">
        <v>592</v>
      </c>
      <c r="C41" s="775">
        <v>531.28578037840066</v>
      </c>
      <c r="D41" s="288">
        <v>511</v>
      </c>
      <c r="E41" s="1079">
        <v>0.20338502345924994</v>
      </c>
      <c r="F41" s="1080">
        <v>1.4416145751768382E-2</v>
      </c>
      <c r="G41" s="775">
        <v>70.698715826767838</v>
      </c>
      <c r="H41" s="288">
        <v>49</v>
      </c>
      <c r="I41" s="286">
        <v>0.21116563553097145</v>
      </c>
      <c r="J41" s="286">
        <v>5.0870027584093529E-2</v>
      </c>
      <c r="K41" s="1081"/>
    </row>
    <row r="42" spans="1:11" ht="12.75" customHeight="1">
      <c r="A42" s="2082"/>
      <c r="B42" s="288" t="s">
        <v>538</v>
      </c>
      <c r="C42" s="775">
        <v>54.015989393882329</v>
      </c>
      <c r="D42" s="288">
        <v>58</v>
      </c>
      <c r="E42" s="1079">
        <v>2.0678218156384126E-2</v>
      </c>
      <c r="F42" s="1080">
        <v>5.0966488152586597E-3</v>
      </c>
      <c r="G42" s="1053">
        <v>5.9156852570958041</v>
      </c>
      <c r="H42" s="1086">
        <v>4</v>
      </c>
      <c r="I42" s="1087">
        <v>1.7669195576008857E-2</v>
      </c>
      <c r="J42" s="1087">
        <v>1.6420815095561852E-2</v>
      </c>
      <c r="K42" s="1081"/>
    </row>
    <row r="43" spans="1:11" ht="12.75" customHeight="1">
      <c r="A43" s="2087"/>
      <c r="B43" s="366" t="s">
        <v>166</v>
      </c>
      <c r="C43" s="1460">
        <v>2612.216825713564</v>
      </c>
      <c r="D43" s="366">
        <v>2725</v>
      </c>
      <c r="E43" s="1461">
        <v>1</v>
      </c>
      <c r="F43" s="1085">
        <v>0</v>
      </c>
      <c r="G43" s="1460">
        <v>334.80218336187818</v>
      </c>
      <c r="H43" s="366">
        <v>225</v>
      </c>
      <c r="I43" s="1462">
        <v>1</v>
      </c>
      <c r="J43" s="1462">
        <v>0</v>
      </c>
      <c r="K43" s="1081"/>
    </row>
    <row r="44" spans="1:11">
      <c r="A44" s="2085" t="s">
        <v>943</v>
      </c>
      <c r="B44" s="1308" t="s">
        <v>744</v>
      </c>
      <c r="C44" s="775">
        <v>2002.9579767193277</v>
      </c>
      <c r="D44" s="288">
        <v>2076</v>
      </c>
      <c r="E44" s="1079">
        <v>0.30942558689296912</v>
      </c>
      <c r="F44" s="1080">
        <v>1.0498937585029944E-2</v>
      </c>
      <c r="G44" s="775">
        <v>220.06046170418617</v>
      </c>
      <c r="H44" s="288">
        <v>151</v>
      </c>
      <c r="I44" s="286">
        <v>0.2618323615174874</v>
      </c>
      <c r="J44" s="286">
        <v>3.4457338426494476E-2</v>
      </c>
      <c r="K44" s="1081"/>
    </row>
    <row r="45" spans="1:11">
      <c r="A45" s="2082"/>
      <c r="B45" s="1308" t="s">
        <v>590</v>
      </c>
      <c r="C45" s="775">
        <v>923.92739088131214</v>
      </c>
      <c r="D45" s="288">
        <v>979</v>
      </c>
      <c r="E45" s="1079">
        <v>0.14273228819218542</v>
      </c>
      <c r="F45" s="1080">
        <v>7.944770351604756E-3</v>
      </c>
      <c r="G45" s="775">
        <v>163.3760675589341</v>
      </c>
      <c r="H45" s="288">
        <v>120</v>
      </c>
      <c r="I45" s="286">
        <v>0.1943881297581706</v>
      </c>
      <c r="J45" s="286">
        <v>3.1016326892128122E-2</v>
      </c>
      <c r="K45" s="1081"/>
    </row>
    <row r="46" spans="1:11">
      <c r="A46" s="2082"/>
      <c r="B46" s="288" t="s">
        <v>591</v>
      </c>
      <c r="C46" s="775">
        <v>2769.6579978583677</v>
      </c>
      <c r="D46" s="288">
        <v>2955</v>
      </c>
      <c r="E46" s="1079">
        <v>0.42786871289423073</v>
      </c>
      <c r="F46" s="1080">
        <v>1.123738123972042E-2</v>
      </c>
      <c r="G46" s="775">
        <v>330.51419359189345</v>
      </c>
      <c r="H46" s="288">
        <v>214</v>
      </c>
      <c r="I46" s="286">
        <v>0.39325243232263579</v>
      </c>
      <c r="J46" s="286">
        <v>3.828532136861755E-2</v>
      </c>
      <c r="K46" s="1081"/>
    </row>
    <row r="47" spans="1:11">
      <c r="A47" s="2082"/>
      <c r="B47" s="288" t="s">
        <v>592</v>
      </c>
      <c r="C47" s="775">
        <v>590.39084400277682</v>
      </c>
      <c r="D47" s="288">
        <v>552</v>
      </c>
      <c r="E47" s="1079">
        <v>9.1206123905311284E-2</v>
      </c>
      <c r="F47" s="1080">
        <v>6.5389301226491574E-3</v>
      </c>
      <c r="G47" s="775">
        <v>95.04832780110803</v>
      </c>
      <c r="H47" s="288">
        <v>60</v>
      </c>
      <c r="I47" s="286">
        <v>0.11309041130662568</v>
      </c>
      <c r="J47" s="286">
        <v>2.4822477922427703E-2</v>
      </c>
      <c r="K47" s="1081"/>
    </row>
    <row r="48" spans="1:11">
      <c r="A48" s="2082"/>
      <c r="B48" s="288" t="s">
        <v>538</v>
      </c>
      <c r="C48" s="775">
        <v>186.2149467912713</v>
      </c>
      <c r="D48" s="288">
        <v>214</v>
      </c>
      <c r="E48" s="1079">
        <v>2.8767288115304438E-2</v>
      </c>
      <c r="F48" s="1080">
        <v>3.7964100368141941E-3</v>
      </c>
      <c r="G48" s="775">
        <v>31.464138954184317</v>
      </c>
      <c r="H48" s="288">
        <v>24</v>
      </c>
      <c r="I48" s="286">
        <v>3.7436665095080687E-2</v>
      </c>
      <c r="J48" s="286">
        <v>1.4878385283021123E-2</v>
      </c>
      <c r="K48" s="1081"/>
    </row>
    <row r="49" spans="1:12" ht="12.75" customHeight="1">
      <c r="A49" s="2087"/>
      <c r="B49" s="366" t="s">
        <v>166</v>
      </c>
      <c r="C49" s="1460">
        <v>6473.1491562530491</v>
      </c>
      <c r="D49" s="366">
        <v>6776</v>
      </c>
      <c r="E49" s="1461">
        <v>1</v>
      </c>
      <c r="F49" s="1085">
        <v>0</v>
      </c>
      <c r="G49" s="1460">
        <v>840.4631896103059</v>
      </c>
      <c r="H49" s="366">
        <v>569</v>
      </c>
      <c r="I49" s="1462">
        <v>1</v>
      </c>
      <c r="J49" s="1462">
        <v>0</v>
      </c>
      <c r="K49" s="1081"/>
    </row>
    <row r="50" spans="1:12">
      <c r="A50" s="2085" t="s">
        <v>947</v>
      </c>
      <c r="B50" s="1308" t="s">
        <v>744</v>
      </c>
      <c r="C50" s="775">
        <v>8406.2843747541629</v>
      </c>
      <c r="D50" s="288">
        <v>8684</v>
      </c>
      <c r="E50" s="1079">
        <v>0.78888734198524801</v>
      </c>
      <c r="F50" s="1080">
        <v>7.2602258541953667E-3</v>
      </c>
      <c r="G50" s="775">
        <v>1008.1246797527001</v>
      </c>
      <c r="H50" s="288">
        <v>666</v>
      </c>
      <c r="I50" s="286">
        <v>0.78772315148182614</v>
      </c>
      <c r="J50" s="286">
        <v>2.610016038286176E-2</v>
      </c>
    </row>
    <row r="51" spans="1:12" ht="12.75" customHeight="1">
      <c r="A51" s="2082"/>
      <c r="B51" s="1308" t="s">
        <v>590</v>
      </c>
      <c r="C51" s="775">
        <v>251.77591734537938</v>
      </c>
      <c r="D51" s="288">
        <v>260</v>
      </c>
      <c r="E51" s="1079">
        <v>2.3627898528748317E-2</v>
      </c>
      <c r="F51" s="1080">
        <v>2.7021268301595006E-3</v>
      </c>
      <c r="G51" s="775">
        <v>46.93547473378117</v>
      </c>
      <c r="H51" s="288">
        <v>31</v>
      </c>
      <c r="I51" s="286">
        <v>3.6674193992214589E-2</v>
      </c>
      <c r="J51" s="286">
        <v>1.1996980188520785E-2</v>
      </c>
    </row>
    <row r="52" spans="1:12" ht="12.75" customHeight="1">
      <c r="A52" s="2082"/>
      <c r="B52" s="288" t="s">
        <v>591</v>
      </c>
      <c r="C52" s="775">
        <v>1555.454794875714</v>
      </c>
      <c r="D52" s="288">
        <v>1663</v>
      </c>
      <c r="E52" s="1079">
        <v>0.14597157840542321</v>
      </c>
      <c r="F52" s="1080">
        <v>6.2813908052462529E-3</v>
      </c>
      <c r="G52" s="775">
        <v>176.40583233459887</v>
      </c>
      <c r="H52" s="288">
        <v>127</v>
      </c>
      <c r="I52" s="286">
        <v>0.13783905996674184</v>
      </c>
      <c r="J52" s="286">
        <v>2.2003176296077443E-2</v>
      </c>
    </row>
    <row r="53" spans="1:12" ht="12.75" customHeight="1">
      <c r="A53" s="2082"/>
      <c r="B53" s="288" t="s">
        <v>592</v>
      </c>
      <c r="C53" s="775">
        <v>329.60571709162582</v>
      </c>
      <c r="D53" s="288">
        <v>309</v>
      </c>
      <c r="E53" s="1079">
        <v>3.0931832242132366E-2</v>
      </c>
      <c r="F53" s="1080">
        <v>3.0801047567935807E-3</v>
      </c>
      <c r="G53" s="775">
        <v>35.003239588297063</v>
      </c>
      <c r="H53" s="288">
        <v>24</v>
      </c>
      <c r="I53" s="286">
        <v>2.7350646953044136E-2</v>
      </c>
      <c r="J53" s="286">
        <v>1.0410390210655724E-2</v>
      </c>
    </row>
    <row r="54" spans="1:12" ht="12.75" customHeight="1">
      <c r="A54" s="2082"/>
      <c r="B54" s="288" t="s">
        <v>538</v>
      </c>
      <c r="C54" s="775">
        <v>112.75352343798845</v>
      </c>
      <c r="D54" s="288">
        <v>128</v>
      </c>
      <c r="E54" s="1079">
        <v>1.0581348838447708E-2</v>
      </c>
      <c r="F54" s="1080">
        <v>1.8203129673662684E-3</v>
      </c>
      <c r="G54" s="1049">
        <v>13.326445275866043</v>
      </c>
      <c r="H54" s="1030">
        <v>10</v>
      </c>
      <c r="I54" s="1082">
        <v>1.0412947606173489E-2</v>
      </c>
      <c r="J54" s="1082">
        <v>6.4791629013884631E-3</v>
      </c>
    </row>
    <row r="55" spans="1:12" ht="12.75" customHeight="1">
      <c r="A55" s="2087"/>
      <c r="B55" s="366" t="s">
        <v>166</v>
      </c>
      <c r="C55" s="1460">
        <v>10655.874327504875</v>
      </c>
      <c r="D55" s="366">
        <v>11044</v>
      </c>
      <c r="E55" s="1461">
        <v>1</v>
      </c>
      <c r="F55" s="1085">
        <v>0</v>
      </c>
      <c r="G55" s="1460">
        <v>1279.795671685243</v>
      </c>
      <c r="H55" s="366">
        <v>858</v>
      </c>
      <c r="I55" s="1462">
        <v>1</v>
      </c>
      <c r="J55" s="1462">
        <v>0</v>
      </c>
    </row>
    <row r="56" spans="1:12">
      <c r="A56" s="2216" t="s">
        <v>951</v>
      </c>
      <c r="B56" s="1308" t="s">
        <v>744</v>
      </c>
      <c r="C56" s="1064">
        <v>2675.444334890336</v>
      </c>
      <c r="D56" s="1064">
        <v>2704</v>
      </c>
      <c r="E56" s="1079">
        <v>0.31917415713420766</v>
      </c>
      <c r="F56" s="1080">
        <v>9.4352878109820997E-3</v>
      </c>
      <c r="G56" s="775">
        <v>262.85763599925309</v>
      </c>
      <c r="H56" s="288">
        <v>185</v>
      </c>
      <c r="I56" s="286">
        <v>0.24520975975555853</v>
      </c>
      <c r="J56" s="286">
        <v>3.0249695434039776E-2</v>
      </c>
    </row>
    <row r="57" spans="1:12">
      <c r="A57" s="2217"/>
      <c r="B57" s="1308" t="s">
        <v>590</v>
      </c>
      <c r="C57" s="775">
        <v>740.25065300270876</v>
      </c>
      <c r="D57" s="775">
        <v>782</v>
      </c>
      <c r="E57" s="1079">
        <v>8.8310145406135243E-2</v>
      </c>
      <c r="F57" s="1080">
        <v>5.7431761510513294E-3</v>
      </c>
      <c r="G57" s="775">
        <v>108.46432284620647</v>
      </c>
      <c r="H57" s="288">
        <v>75</v>
      </c>
      <c r="I57" s="286">
        <v>0.10118218725532174</v>
      </c>
      <c r="J57" s="286">
        <v>2.1204442541771062E-2</v>
      </c>
    </row>
    <row r="58" spans="1:12">
      <c r="A58" s="2217"/>
      <c r="B58" s="288" t="s">
        <v>591</v>
      </c>
      <c r="C58" s="775">
        <v>3920.8652231834076</v>
      </c>
      <c r="D58" s="775">
        <v>4089</v>
      </c>
      <c r="E58" s="1079">
        <v>0.46774991223941365</v>
      </c>
      <c r="F58" s="1080">
        <v>1.0099223983134469E-2</v>
      </c>
      <c r="G58" s="775">
        <v>532.32769472597045</v>
      </c>
      <c r="H58" s="288">
        <v>344</v>
      </c>
      <c r="I58" s="286">
        <v>0.49658799387268482</v>
      </c>
      <c r="J58" s="286">
        <v>3.5155953766383606E-2</v>
      </c>
    </row>
    <row r="59" spans="1:12">
      <c r="A59" s="2217"/>
      <c r="B59" s="288" t="s">
        <v>592</v>
      </c>
      <c r="C59" s="775">
        <v>893.36340853944955</v>
      </c>
      <c r="D59" s="775">
        <v>795</v>
      </c>
      <c r="E59" s="1079">
        <v>0.10657613362260784</v>
      </c>
      <c r="F59" s="1080">
        <v>6.2457131068268884E-3</v>
      </c>
      <c r="G59" s="726">
        <v>147.19297410890567</v>
      </c>
      <c r="H59" s="1463">
        <v>88</v>
      </c>
      <c r="I59" s="725">
        <v>0.13731065366141185</v>
      </c>
      <c r="J59" s="725">
        <v>2.420016500661034E-2</v>
      </c>
    </row>
    <row r="60" spans="1:12">
      <c r="A60" s="2217"/>
      <c r="B60" s="288" t="s">
        <v>538</v>
      </c>
      <c r="C60" s="775">
        <v>152.47287173083873</v>
      </c>
      <c r="D60" s="775">
        <v>162</v>
      </c>
      <c r="E60" s="1079">
        <v>1.8189651597635411E-2</v>
      </c>
      <c r="F60" s="1080">
        <v>2.7048878867487669E-3</v>
      </c>
      <c r="G60" s="726">
        <v>21.127901801391118</v>
      </c>
      <c r="H60" s="1463">
        <v>15</v>
      </c>
      <c r="I60" s="725">
        <v>1.9709405455023074E-2</v>
      </c>
      <c r="J60" s="725">
        <v>9.773568749952416E-3</v>
      </c>
    </row>
    <row r="61" spans="1:12">
      <c r="A61" s="2218"/>
      <c r="B61" s="366" t="s">
        <v>166</v>
      </c>
      <c r="C61" s="1460">
        <v>8382.3964913467426</v>
      </c>
      <c r="D61" s="1460">
        <v>8532</v>
      </c>
      <c r="E61" s="1461">
        <v>1</v>
      </c>
      <c r="F61" s="1085">
        <v>0</v>
      </c>
      <c r="G61" s="1460">
        <v>1071.9705294817268</v>
      </c>
      <c r="H61" s="366">
        <v>707</v>
      </c>
      <c r="I61" s="1462">
        <v>1</v>
      </c>
      <c r="J61" s="286">
        <v>0</v>
      </c>
    </row>
    <row r="62" spans="1:12">
      <c r="A62" s="2085" t="s">
        <v>1025</v>
      </c>
      <c r="B62" s="1308" t="s">
        <v>744</v>
      </c>
      <c r="C62" s="775">
        <v>19627.800388655749</v>
      </c>
      <c r="D62" s="288">
        <v>19904</v>
      </c>
      <c r="E62" s="1079">
        <v>0.41550408391263705</v>
      </c>
      <c r="F62" s="1080">
        <v>4.218197708778534E-3</v>
      </c>
      <c r="G62" s="775">
        <v>2205.628635</v>
      </c>
      <c r="H62" s="288">
        <v>1443</v>
      </c>
      <c r="I62" s="1079">
        <v>0.37597145713375885</v>
      </c>
      <c r="J62" s="1092">
        <v>1.474883406004145E-2</v>
      </c>
      <c r="L62" s="251"/>
    </row>
    <row r="63" spans="1:12">
      <c r="A63" s="2082"/>
      <c r="B63" s="1308" t="s">
        <v>590</v>
      </c>
      <c r="C63" s="775">
        <v>2990.0039914977674</v>
      </c>
      <c r="D63" s="288">
        <v>3083</v>
      </c>
      <c r="E63" s="1079">
        <v>6.3295878538710451E-2</v>
      </c>
      <c r="F63" s="1080">
        <v>2.0841907985393497E-3</v>
      </c>
      <c r="G63" s="775">
        <v>468.00789700000001</v>
      </c>
      <c r="H63" s="288">
        <v>328</v>
      </c>
      <c r="I63" s="1079">
        <v>7.9776626125093869E-2</v>
      </c>
      <c r="J63" s="1079">
        <v>8.2501622026266205E-3</v>
      </c>
      <c r="L63" s="251"/>
    </row>
    <row r="64" spans="1:12">
      <c r="A64" s="2082"/>
      <c r="B64" s="288" t="s">
        <v>591</v>
      </c>
      <c r="C64" s="775">
        <v>19155.037848808282</v>
      </c>
      <c r="D64" s="288">
        <v>19679</v>
      </c>
      <c r="E64" s="1079">
        <v>0.40549609717250967</v>
      </c>
      <c r="F64" s="1080">
        <v>5.6072768173676686E-2</v>
      </c>
      <c r="G64" s="775">
        <v>2407.3340184590338</v>
      </c>
      <c r="H64" s="288">
        <v>1521</v>
      </c>
      <c r="I64" s="1079">
        <f>G64/SUM(G62:G66)</f>
        <v>0.41035415683904231</v>
      </c>
      <c r="J64" s="1079">
        <v>1.4977973692716515E-2</v>
      </c>
      <c r="L64" s="251"/>
    </row>
    <row r="65" spans="1:12">
      <c r="A65" s="2082"/>
      <c r="B65" s="288" t="s">
        <v>592</v>
      </c>
      <c r="C65" s="775">
        <v>4713.9000244914414</v>
      </c>
      <c r="D65" s="288">
        <v>4218</v>
      </c>
      <c r="E65" s="1079">
        <v>9.9789312737463373E-2</v>
      </c>
      <c r="F65" s="1080">
        <v>3.4229093713880721E-2</v>
      </c>
      <c r="G65" s="775">
        <v>674.61461517170892</v>
      </c>
      <c r="H65" s="288">
        <v>396</v>
      </c>
      <c r="I65" s="1079">
        <f>G65/SUM(G62:G66)</f>
        <v>0.11499480731688606</v>
      </c>
      <c r="J65" s="1079">
        <v>9.7138199338257011E-3</v>
      </c>
      <c r="L65" s="251"/>
    </row>
    <row r="66" spans="1:12" ht="13.5" thickBot="1">
      <c r="A66" s="2086"/>
      <c r="B66" s="320" t="s">
        <v>538</v>
      </c>
      <c r="C66" s="1093">
        <v>751.78354833558228</v>
      </c>
      <c r="D66" s="320">
        <v>825</v>
      </c>
      <c r="E66" s="1094">
        <v>1.5914627638678621E-2</v>
      </c>
      <c r="F66" s="1095">
        <v>1.429209622158732E-2</v>
      </c>
      <c r="G66" s="1093">
        <v>110.89377295909821</v>
      </c>
      <c r="H66" s="320">
        <v>82</v>
      </c>
      <c r="I66" s="1094">
        <f>G66/SUM(G62:G66)</f>
        <v>1.8902952541027002E-2</v>
      </c>
      <c r="J66" s="1094">
        <v>0</v>
      </c>
      <c r="L66" s="251"/>
    </row>
    <row r="67" spans="1:12" ht="78.75" customHeight="1">
      <c r="A67" s="2219" t="s">
        <v>1022</v>
      </c>
      <c r="B67" s="2219"/>
      <c r="C67" s="2219"/>
      <c r="D67" s="2219"/>
      <c r="E67" s="2219"/>
      <c r="F67" s="1308"/>
      <c r="G67" s="1308"/>
      <c r="H67" s="1308"/>
      <c r="I67" s="1308"/>
      <c r="J67" s="1308"/>
    </row>
    <row r="68" spans="1:12" s="20" customFormat="1">
      <c r="A68" s="504" t="s">
        <v>347</v>
      </c>
      <c r="D68" s="492"/>
      <c r="E68" s="492"/>
      <c r="F68" s="492"/>
      <c r="G68" s="492"/>
    </row>
    <row r="69" spans="1:12" s="20" customFormat="1">
      <c r="A69" s="505" t="s">
        <v>348</v>
      </c>
      <c r="D69" s="506"/>
      <c r="E69" s="492"/>
      <c r="F69" s="506"/>
      <c r="G69" s="492"/>
    </row>
  </sheetData>
  <mergeCells count="27">
    <mergeCell ref="A6:U6"/>
    <mergeCell ref="A7:A9"/>
    <mergeCell ref="B7:K7"/>
    <mergeCell ref="L7:U7"/>
    <mergeCell ref="B8:C8"/>
    <mergeCell ref="D8:E8"/>
    <mergeCell ref="F8:G8"/>
    <mergeCell ref="H8:I8"/>
    <mergeCell ref="J8:K8"/>
    <mergeCell ref="L8:M8"/>
    <mergeCell ref="A38:A43"/>
    <mergeCell ref="N8:O8"/>
    <mergeCell ref="P8:Q8"/>
    <mergeCell ref="R8:S8"/>
    <mergeCell ref="T8:U8"/>
    <mergeCell ref="A17:E17"/>
    <mergeCell ref="A23:J23"/>
    <mergeCell ref="A24:A25"/>
    <mergeCell ref="B24:F24"/>
    <mergeCell ref="G24:J24"/>
    <mergeCell ref="A26:A31"/>
    <mergeCell ref="A32:A37"/>
    <mergeCell ref="A44:A49"/>
    <mergeCell ref="A50:A55"/>
    <mergeCell ref="A56:A61"/>
    <mergeCell ref="A62:A66"/>
    <mergeCell ref="A67:E67"/>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6"/>
  <sheetViews>
    <sheetView zoomScaleNormal="100" workbookViewId="0">
      <selection activeCell="A3" sqref="A3"/>
    </sheetView>
  </sheetViews>
  <sheetFormatPr baseColWidth="10" defaultRowHeight="12.75"/>
  <cols>
    <col min="2" max="2" width="19.42578125" customWidth="1"/>
    <col min="3" max="3" width="14" customWidth="1"/>
    <col min="4" max="4" width="14.85546875" customWidth="1"/>
    <col min="8" max="8" width="11.140625" bestFit="1" customWidth="1"/>
    <col min="9" max="9" width="15.28515625" bestFit="1" customWidth="1"/>
    <col min="13" max="13" width="14" bestFit="1" customWidth="1"/>
    <col min="14" max="14" width="10.28515625" bestFit="1" customWidth="1"/>
    <col min="15" max="15" width="9" customWidth="1"/>
    <col min="16" max="16" width="11.85546875" bestFit="1" customWidth="1"/>
  </cols>
  <sheetData>
    <row r="1" spans="1:16" ht="25.5">
      <c r="A1" s="8" t="s">
        <v>1069</v>
      </c>
    </row>
    <row r="2" spans="1:16">
      <c r="A2" s="9"/>
    </row>
    <row r="3" spans="1:16" ht="15.75">
      <c r="A3" s="26" t="s">
        <v>69</v>
      </c>
    </row>
    <row r="5" spans="1:16" ht="13.5" thickBot="1">
      <c r="A5" s="2115" t="s">
        <v>925</v>
      </c>
      <c r="B5" s="2115"/>
      <c r="C5" s="2115"/>
      <c r="D5" s="2115"/>
      <c r="E5" s="2115"/>
      <c r="F5" s="2115"/>
      <c r="G5" s="2115"/>
      <c r="H5" s="2115"/>
      <c r="I5" s="2115"/>
      <c r="J5" s="2115"/>
      <c r="K5" s="2115"/>
      <c r="L5" s="2115"/>
      <c r="M5" s="2115"/>
      <c r="N5" s="2115"/>
      <c r="O5" s="2115"/>
      <c r="P5" s="2115"/>
    </row>
    <row r="6" spans="1:16">
      <c r="A6" s="2208"/>
      <c r="B6" s="2208"/>
      <c r="C6" s="2233" t="s">
        <v>102</v>
      </c>
      <c r="D6" s="2233"/>
      <c r="E6" s="2233"/>
      <c r="F6" s="2233"/>
      <c r="G6" s="2233"/>
      <c r="H6" s="2233"/>
      <c r="I6" s="2233"/>
      <c r="J6" s="2233" t="s">
        <v>82</v>
      </c>
      <c r="K6" s="2233"/>
      <c r="L6" s="2233"/>
      <c r="M6" s="2233"/>
      <c r="N6" s="2233"/>
      <c r="O6" s="2233"/>
      <c r="P6" s="2233"/>
    </row>
    <row r="7" spans="1:16" ht="108">
      <c r="A7" s="2233"/>
      <c r="B7" s="2233"/>
      <c r="C7" s="1464" t="s">
        <v>926</v>
      </c>
      <c r="D7" s="1464" t="s">
        <v>927</v>
      </c>
      <c r="E7" s="1464" t="s">
        <v>508</v>
      </c>
      <c r="F7" s="1464" t="s">
        <v>928</v>
      </c>
      <c r="G7" s="1464" t="s">
        <v>929</v>
      </c>
      <c r="H7" s="1464" t="s">
        <v>930</v>
      </c>
      <c r="I7" s="1464" t="s">
        <v>931</v>
      </c>
      <c r="J7" s="1464" t="s">
        <v>926</v>
      </c>
      <c r="K7" s="1464" t="s">
        <v>927</v>
      </c>
      <c r="L7" s="1464" t="s">
        <v>508</v>
      </c>
      <c r="M7" s="1464" t="s">
        <v>928</v>
      </c>
      <c r="N7" s="1464" t="s">
        <v>929</v>
      </c>
      <c r="O7" s="1464" t="s">
        <v>930</v>
      </c>
      <c r="P7" s="1464" t="s">
        <v>931</v>
      </c>
    </row>
    <row r="8" spans="1:16">
      <c r="A8" s="2231" t="s">
        <v>932</v>
      </c>
      <c r="B8" s="1008" t="s">
        <v>933</v>
      </c>
      <c r="C8" s="1009">
        <v>40666.849315069689</v>
      </c>
      <c r="D8" s="1009">
        <v>40666.849315069703</v>
      </c>
      <c r="E8" s="1009">
        <v>40666.849315069681</v>
      </c>
      <c r="F8" s="1009">
        <v>40666.849315069703</v>
      </c>
      <c r="G8" s="1009">
        <v>40666.849315069776</v>
      </c>
      <c r="H8" s="1009">
        <v>40666.849315069747</v>
      </c>
      <c r="I8" s="1009">
        <v>40666.84931506963</v>
      </c>
      <c r="J8" s="1009">
        <v>5005.9666825766153</v>
      </c>
      <c r="K8" s="1009">
        <v>5005.9666825766135</v>
      </c>
      <c r="L8" s="1009">
        <v>5005.9666825766135</v>
      </c>
      <c r="M8" s="1009">
        <v>5005.9666825766135</v>
      </c>
      <c r="N8" s="1009">
        <v>5005.9666825766117</v>
      </c>
      <c r="O8" s="1009">
        <v>5005.9666825766153</v>
      </c>
      <c r="P8" s="1009">
        <v>5005.9666825766144</v>
      </c>
    </row>
    <row r="9" spans="1:16">
      <c r="A9" s="2231"/>
      <c r="B9" s="1008" t="s">
        <v>786</v>
      </c>
      <c r="C9" s="1009">
        <v>40298</v>
      </c>
      <c r="D9" s="1009">
        <v>40298</v>
      </c>
      <c r="E9" s="1009">
        <v>40298</v>
      </c>
      <c r="F9" s="1009">
        <v>40298</v>
      </c>
      <c r="G9" s="1009">
        <v>40298</v>
      </c>
      <c r="H9" s="1009">
        <v>40298</v>
      </c>
      <c r="I9" s="1009">
        <v>40298</v>
      </c>
      <c r="J9" s="1009">
        <v>3182</v>
      </c>
      <c r="K9" s="1009">
        <v>3182</v>
      </c>
      <c r="L9" s="1009">
        <v>3182</v>
      </c>
      <c r="M9" s="1009">
        <v>3182</v>
      </c>
      <c r="N9" s="1009">
        <v>3182</v>
      </c>
      <c r="O9" s="1009">
        <v>3182</v>
      </c>
      <c r="P9" s="1009">
        <v>3182</v>
      </c>
    </row>
    <row r="10" spans="1:16">
      <c r="A10" s="2231"/>
      <c r="B10" s="1008" t="s">
        <v>109</v>
      </c>
      <c r="C10" s="1010">
        <v>36.763477148003545</v>
      </c>
      <c r="D10" s="1010">
        <v>90.623651161666814</v>
      </c>
      <c r="E10" s="1010">
        <v>3.6689038905424232</v>
      </c>
      <c r="F10" s="1010">
        <v>5.394641586251649</v>
      </c>
      <c r="G10" s="1010">
        <v>11.949880126642594</v>
      </c>
      <c r="H10" s="1010">
        <v>35.662866957928237</v>
      </c>
      <c r="I10" s="1010">
        <v>1.1504183354652715</v>
      </c>
      <c r="J10" s="1010">
        <v>39.492363441807598</v>
      </c>
      <c r="K10" s="1010">
        <v>93.159828968837544</v>
      </c>
      <c r="L10" s="1010">
        <v>3.6195375652016182</v>
      </c>
      <c r="M10" s="1010">
        <v>5.3731640276632682</v>
      </c>
      <c r="N10" s="1010">
        <v>14.90874907054047</v>
      </c>
      <c r="O10" s="1010">
        <v>39.442611055939643</v>
      </c>
      <c r="P10" s="1010">
        <v>1.1933795610577029</v>
      </c>
    </row>
    <row r="11" spans="1:16">
      <c r="A11" s="2231"/>
      <c r="B11" s="1008" t="s">
        <v>110</v>
      </c>
      <c r="C11" s="1010">
        <v>16.417920702088924</v>
      </c>
      <c r="D11" s="1010">
        <v>70</v>
      </c>
      <c r="E11" s="1010">
        <v>4</v>
      </c>
      <c r="F11" s="1010">
        <v>5</v>
      </c>
      <c r="G11" s="1010">
        <v>0.40001172779112354</v>
      </c>
      <c r="H11" s="1010">
        <v>5</v>
      </c>
      <c r="I11" s="1010">
        <v>1</v>
      </c>
      <c r="J11" s="1010">
        <v>16.361200813876902</v>
      </c>
      <c r="K11" s="1010">
        <v>70</v>
      </c>
      <c r="L11" s="1010">
        <v>3</v>
      </c>
      <c r="M11" s="1010">
        <v>4</v>
      </c>
      <c r="N11" s="1010">
        <v>0.8</v>
      </c>
      <c r="O11" s="1010">
        <v>6</v>
      </c>
      <c r="P11" s="1010">
        <v>1</v>
      </c>
    </row>
    <row r="12" spans="1:16">
      <c r="A12" s="2231"/>
      <c r="B12" s="1008" t="s">
        <v>121</v>
      </c>
      <c r="C12" s="1010">
        <v>56.813601979972738</v>
      </c>
      <c r="D12" s="1010">
        <v>88.06899454454404</v>
      </c>
      <c r="E12" s="1010">
        <v>2.2542250371361914</v>
      </c>
      <c r="F12" s="1010">
        <v>3.9930746761656457</v>
      </c>
      <c r="G12" s="1010">
        <v>36.225561267669129</v>
      </c>
      <c r="H12" s="1010">
        <v>68.210248359346778</v>
      </c>
      <c r="I12" s="1010">
        <v>1.3867332232307099</v>
      </c>
      <c r="J12" s="1010">
        <v>61.028521254700721</v>
      </c>
      <c r="K12" s="1010">
        <v>89.481887471767294</v>
      </c>
      <c r="L12" s="1010">
        <v>2.2340176682925605</v>
      </c>
      <c r="M12" s="1010">
        <v>4.0882459390359358</v>
      </c>
      <c r="N12" s="1010">
        <v>42.798215020475816</v>
      </c>
      <c r="O12" s="1010">
        <v>71.57928850015432</v>
      </c>
      <c r="P12" s="1010">
        <v>1.4045300574191066</v>
      </c>
    </row>
    <row r="13" spans="1:16">
      <c r="A13" s="2235"/>
      <c r="B13" s="976" t="s">
        <v>112</v>
      </c>
      <c r="C13" s="1011">
        <f t="shared" ref="C13:P13" si="0">1.14*1.64*C12/SQRT(C9)</f>
        <v>0.52912621353078759</v>
      </c>
      <c r="D13" s="1011">
        <f t="shared" si="0"/>
        <v>0.82021931348843058</v>
      </c>
      <c r="E13" s="1011">
        <f t="shared" si="0"/>
        <v>2.0994436486646863E-2</v>
      </c>
      <c r="F13" s="1011">
        <f t="shared" si="0"/>
        <v>3.7188990138136251E-2</v>
      </c>
      <c r="G13" s="1011">
        <f t="shared" si="0"/>
        <v>0.33738213031002973</v>
      </c>
      <c r="H13" s="1011">
        <f t="shared" si="0"/>
        <v>0.6352674215427927</v>
      </c>
      <c r="I13" s="1011">
        <f t="shared" si="0"/>
        <v>1.2915162461342715E-2</v>
      </c>
      <c r="J13" s="1011">
        <f t="shared" si="0"/>
        <v>2.0226999265146457</v>
      </c>
      <c r="K13" s="1011">
        <f t="shared" si="0"/>
        <v>2.965744597647356</v>
      </c>
      <c r="L13" s="1011">
        <f t="shared" si="0"/>
        <v>7.4043206038516385E-2</v>
      </c>
      <c r="M13" s="1011">
        <f t="shared" si="0"/>
        <v>0.13549885513283419</v>
      </c>
      <c r="N13" s="1011">
        <f t="shared" si="0"/>
        <v>1.4184834335996064</v>
      </c>
      <c r="O13" s="1011">
        <f t="shared" si="0"/>
        <v>2.3723894764709019</v>
      </c>
      <c r="P13" s="1011">
        <f t="shared" si="0"/>
        <v>4.6551068017405293E-2</v>
      </c>
    </row>
    <row r="14" spans="1:16">
      <c r="A14" s="2231" t="s">
        <v>575</v>
      </c>
      <c r="B14" s="1012" t="s">
        <v>933</v>
      </c>
      <c r="C14" s="1009">
        <v>8133.3698630131303</v>
      </c>
      <c r="D14" s="1009">
        <v>8133.369863013133</v>
      </c>
      <c r="E14" s="1009">
        <v>8133.3698630131412</v>
      </c>
      <c r="F14" s="1009">
        <v>8133.369863013133</v>
      </c>
      <c r="G14" s="1009">
        <v>8133.3698630131303</v>
      </c>
      <c r="H14" s="1009">
        <v>8133.3698630131348</v>
      </c>
      <c r="I14" s="1009">
        <v>8133.369863013133</v>
      </c>
      <c r="J14" s="1009">
        <v>985.60788604529694</v>
      </c>
      <c r="K14" s="1009">
        <v>985.60788604529682</v>
      </c>
      <c r="L14" s="1009">
        <v>985.60788604529694</v>
      </c>
      <c r="M14" s="1009">
        <v>985.60788604529682</v>
      </c>
      <c r="N14" s="1009">
        <v>985.60788604529671</v>
      </c>
      <c r="O14" s="1009">
        <v>985.60788604529682</v>
      </c>
      <c r="P14" s="1009">
        <v>985.60788604529682</v>
      </c>
    </row>
    <row r="15" spans="1:16">
      <c r="A15" s="2231"/>
      <c r="B15" s="1008" t="s">
        <v>786</v>
      </c>
      <c r="C15" s="1009">
        <v>6987</v>
      </c>
      <c r="D15" s="1009">
        <v>6987</v>
      </c>
      <c r="E15" s="1009">
        <v>6987</v>
      </c>
      <c r="F15" s="1009">
        <v>6987</v>
      </c>
      <c r="G15" s="1009">
        <v>6987</v>
      </c>
      <c r="H15" s="1009">
        <v>6987</v>
      </c>
      <c r="I15" s="1009">
        <v>6987</v>
      </c>
      <c r="J15" s="1009">
        <v>537</v>
      </c>
      <c r="K15" s="1009">
        <v>537</v>
      </c>
      <c r="L15" s="1009">
        <v>537</v>
      </c>
      <c r="M15" s="1009">
        <v>537</v>
      </c>
      <c r="N15" s="1009">
        <v>537</v>
      </c>
      <c r="O15" s="1009">
        <v>537</v>
      </c>
      <c r="P15" s="1009">
        <v>537</v>
      </c>
    </row>
    <row r="16" spans="1:16">
      <c r="A16" s="2231"/>
      <c r="B16" s="1008" t="s">
        <v>109</v>
      </c>
      <c r="C16" s="1010">
        <v>39.527252409004873</v>
      </c>
      <c r="D16" s="1010">
        <v>94.125178444917452</v>
      </c>
      <c r="E16" s="1010">
        <v>3.1881176433606235</v>
      </c>
      <c r="F16" s="1010">
        <v>4.4759405596782136</v>
      </c>
      <c r="G16" s="1010">
        <v>25.348863421473954</v>
      </c>
      <c r="H16" s="1010">
        <v>63.497729946111711</v>
      </c>
      <c r="I16" s="1010">
        <v>1.6860076594758611</v>
      </c>
      <c r="J16" s="1010">
        <v>41.429430721791512</v>
      </c>
      <c r="K16" s="1010">
        <v>94.60817215106502</v>
      </c>
      <c r="L16" s="1010">
        <v>3.1114872105349414</v>
      </c>
      <c r="M16" s="1010">
        <v>4.3675130929413468</v>
      </c>
      <c r="N16" s="1010">
        <v>28.074884656452504</v>
      </c>
      <c r="O16" s="1010">
        <v>64.058802547200187</v>
      </c>
      <c r="P16" s="1010">
        <v>1.6168254090768734</v>
      </c>
    </row>
    <row r="17" spans="1:16">
      <c r="A17" s="2231"/>
      <c r="B17" s="1008" t="s">
        <v>110</v>
      </c>
      <c r="C17" s="1010">
        <v>14.875676445836522</v>
      </c>
      <c r="D17" s="1010">
        <v>66</v>
      </c>
      <c r="E17" s="1010">
        <v>3</v>
      </c>
      <c r="F17" s="1010">
        <v>4</v>
      </c>
      <c r="G17" s="1010">
        <v>4</v>
      </c>
      <c r="H17" s="1010">
        <v>30</v>
      </c>
      <c r="I17" s="1010">
        <v>2</v>
      </c>
      <c r="J17" s="1010">
        <v>13.8806064</v>
      </c>
      <c r="K17" s="1010">
        <v>68</v>
      </c>
      <c r="L17" s="1010">
        <v>3</v>
      </c>
      <c r="M17" s="1010">
        <v>4</v>
      </c>
      <c r="N17" s="1010">
        <v>4</v>
      </c>
      <c r="O17" s="1010">
        <v>30</v>
      </c>
      <c r="P17" s="1010">
        <v>2</v>
      </c>
    </row>
    <row r="18" spans="1:16">
      <c r="A18" s="2231"/>
      <c r="B18" s="1008" t="s">
        <v>121</v>
      </c>
      <c r="C18" s="1010">
        <v>63.549618384941041</v>
      </c>
      <c r="D18" s="1010">
        <v>100.48274473672399</v>
      </c>
      <c r="E18" s="1010">
        <v>2.1551101491767723</v>
      </c>
      <c r="F18" s="1010">
        <v>3.6601911522360147</v>
      </c>
      <c r="G18" s="1010">
        <v>52.850199298271512</v>
      </c>
      <c r="H18" s="1010">
        <v>92.485418330821858</v>
      </c>
      <c r="I18" s="1010">
        <v>1.6471977989426658</v>
      </c>
      <c r="J18" s="1010">
        <v>70.034800006695605</v>
      </c>
      <c r="K18" s="1010">
        <v>101.6089744564599</v>
      </c>
      <c r="L18" s="1010">
        <v>2.1753806816744272</v>
      </c>
      <c r="M18" s="1010">
        <v>3.5817498925333138</v>
      </c>
      <c r="N18" s="1010">
        <v>60.345343157962859</v>
      </c>
      <c r="O18" s="1010">
        <v>89.355867985189448</v>
      </c>
      <c r="P18" s="1010">
        <v>1.6124781586465968</v>
      </c>
    </row>
    <row r="19" spans="1:16">
      <c r="A19" s="2235"/>
      <c r="B19" s="1013" t="s">
        <v>112</v>
      </c>
      <c r="C19" s="1011">
        <f t="shared" ref="C19:P19" si="1">1.14*1.64*C18/SQRT(C15)</f>
        <v>1.4213998809085837</v>
      </c>
      <c r="D19" s="1011">
        <f t="shared" si="1"/>
        <v>2.2474747296986397</v>
      </c>
      <c r="E19" s="1011">
        <f t="shared" si="1"/>
        <v>4.8202859234015939E-2</v>
      </c>
      <c r="F19" s="1011">
        <f t="shared" si="1"/>
        <v>8.1866664192648403E-2</v>
      </c>
      <c r="G19" s="1011">
        <f t="shared" si="1"/>
        <v>1.1820884042689872</v>
      </c>
      <c r="H19" s="1011">
        <f t="shared" si="1"/>
        <v>2.0686003463454581</v>
      </c>
      <c r="I19" s="1011">
        <f t="shared" si="1"/>
        <v>3.684249905432628E-2</v>
      </c>
      <c r="J19" s="1011">
        <f t="shared" si="1"/>
        <v>5.65035129004987</v>
      </c>
      <c r="K19" s="1011">
        <f t="shared" si="1"/>
        <v>8.1977302690350182</v>
      </c>
      <c r="L19" s="1011">
        <f t="shared" si="1"/>
        <v>0.17550796232549437</v>
      </c>
      <c r="M19" s="1011">
        <f t="shared" si="1"/>
        <v>0.28897269820113347</v>
      </c>
      <c r="N19" s="1011">
        <f t="shared" si="1"/>
        <v>4.8686137110193677</v>
      </c>
      <c r="O19" s="1011">
        <f t="shared" si="1"/>
        <v>7.2091595020671342</v>
      </c>
      <c r="P19" s="1011">
        <f t="shared" si="1"/>
        <v>0.13009343987581862</v>
      </c>
    </row>
    <row r="20" spans="1:16">
      <c r="A20" s="2230" t="s">
        <v>576</v>
      </c>
      <c r="B20" s="1012" t="s">
        <v>933</v>
      </c>
      <c r="C20" s="1014">
        <v>8289.7808219170838</v>
      </c>
      <c r="D20" s="1014">
        <v>8289.7808219170802</v>
      </c>
      <c r="E20" s="1014">
        <v>8289.7808219170802</v>
      </c>
      <c r="F20" s="1014">
        <v>8289.7808219170802</v>
      </c>
      <c r="G20" s="1014">
        <v>8289.7808219170838</v>
      </c>
      <c r="H20" s="1014">
        <v>8289.7808219170838</v>
      </c>
      <c r="I20" s="1014">
        <v>8289.7808219170784</v>
      </c>
      <c r="J20" s="1014">
        <v>1038.622490122583</v>
      </c>
      <c r="K20" s="1014">
        <v>1038.6224901225828</v>
      </c>
      <c r="L20" s="1014">
        <v>1038.622490122583</v>
      </c>
      <c r="M20" s="1014">
        <v>1038.6224901225828</v>
      </c>
      <c r="N20" s="1014">
        <v>1038.6224901225828</v>
      </c>
      <c r="O20" s="1014">
        <v>1038.622490122583</v>
      </c>
      <c r="P20" s="1014">
        <v>1038.6224901225828</v>
      </c>
    </row>
    <row r="21" spans="1:16">
      <c r="A21" s="2231"/>
      <c r="B21" s="1008" t="s">
        <v>786</v>
      </c>
      <c r="C21" s="1009">
        <v>9805</v>
      </c>
      <c r="D21" s="1009">
        <v>9805</v>
      </c>
      <c r="E21" s="1009">
        <v>9805</v>
      </c>
      <c r="F21" s="1009">
        <v>9805</v>
      </c>
      <c r="G21" s="1009">
        <v>9805</v>
      </c>
      <c r="H21" s="1009">
        <v>9805</v>
      </c>
      <c r="I21" s="1009">
        <v>9805</v>
      </c>
      <c r="J21" s="1009">
        <v>765</v>
      </c>
      <c r="K21" s="1009">
        <v>765</v>
      </c>
      <c r="L21" s="1009">
        <v>765</v>
      </c>
      <c r="M21" s="1009">
        <v>765</v>
      </c>
      <c r="N21" s="1009">
        <v>765</v>
      </c>
      <c r="O21" s="1009">
        <v>765</v>
      </c>
      <c r="P21" s="1009">
        <v>765</v>
      </c>
    </row>
    <row r="22" spans="1:16">
      <c r="A22" s="2231"/>
      <c r="B22" s="1008" t="s">
        <v>109</v>
      </c>
      <c r="C22" s="1010">
        <v>34.522050657004328</v>
      </c>
      <c r="D22" s="1010">
        <v>85.683168543800733</v>
      </c>
      <c r="E22" s="1010">
        <v>2.0780598918520421</v>
      </c>
      <c r="F22" s="1010">
        <v>2.856895968134384</v>
      </c>
      <c r="G22" s="1010">
        <v>28.450639786520778</v>
      </c>
      <c r="H22" s="1010">
        <v>74.266946537584047</v>
      </c>
      <c r="I22" s="1010">
        <v>1.6230430521452697</v>
      </c>
      <c r="J22" s="1010">
        <v>38.229686449521736</v>
      </c>
      <c r="K22" s="1010">
        <v>90.308293482263352</v>
      </c>
      <c r="L22" s="1010">
        <v>2.0543023618154583</v>
      </c>
      <c r="M22" s="1010">
        <v>2.9503097212506031</v>
      </c>
      <c r="N22" s="1010">
        <v>30.633662405023831</v>
      </c>
      <c r="O22" s="1010">
        <v>76.257434083088512</v>
      </c>
      <c r="P22" s="1010">
        <v>1.5734681977438314</v>
      </c>
    </row>
    <row r="23" spans="1:16">
      <c r="A23" s="2231"/>
      <c r="B23" s="1008" t="s">
        <v>110</v>
      </c>
      <c r="C23" s="1010">
        <v>9.5</v>
      </c>
      <c r="D23" s="1010">
        <v>59</v>
      </c>
      <c r="E23" s="1010">
        <v>2</v>
      </c>
      <c r="F23" s="1010">
        <v>2</v>
      </c>
      <c r="G23" s="1010">
        <v>5.6098148179031915</v>
      </c>
      <c r="H23" s="1010">
        <v>40</v>
      </c>
      <c r="I23" s="1010">
        <v>2</v>
      </c>
      <c r="J23" s="1010">
        <v>10.553331043194056</v>
      </c>
      <c r="K23" s="1010">
        <v>60</v>
      </c>
      <c r="L23" s="1010">
        <v>2</v>
      </c>
      <c r="M23" s="1010">
        <v>2</v>
      </c>
      <c r="N23" s="1010">
        <v>6.0060000000000002</v>
      </c>
      <c r="O23" s="1010">
        <v>50</v>
      </c>
      <c r="P23" s="1010">
        <v>2</v>
      </c>
    </row>
    <row r="24" spans="1:16">
      <c r="A24" s="2231"/>
      <c r="B24" s="1008" t="s">
        <v>121</v>
      </c>
      <c r="C24" s="1010">
        <v>62.211293436973101</v>
      </c>
      <c r="D24" s="1010">
        <v>105.43177890586219</v>
      </c>
      <c r="E24" s="1010">
        <v>1.6680928660038379</v>
      </c>
      <c r="F24" s="1010">
        <v>2.7854463692496942</v>
      </c>
      <c r="G24" s="1010">
        <v>57.55084328649771</v>
      </c>
      <c r="H24" s="1010">
        <v>101.43855422125841</v>
      </c>
      <c r="I24" s="1010">
        <v>1.4480854139811361</v>
      </c>
      <c r="J24" s="1010">
        <v>63.561282763347016</v>
      </c>
      <c r="K24" s="1010">
        <v>100.28086887395743</v>
      </c>
      <c r="L24" s="1010">
        <v>1.5293367185193101</v>
      </c>
      <c r="M24" s="1010">
        <v>2.7297346792232031</v>
      </c>
      <c r="N24" s="1010">
        <v>56.987722239467359</v>
      </c>
      <c r="O24" s="1010">
        <v>93.396556221617402</v>
      </c>
      <c r="P24" s="1010">
        <v>1.3266425657417393</v>
      </c>
    </row>
    <row r="25" spans="1:16" ht="13.5" thickBot="1">
      <c r="A25" s="2232"/>
      <c r="B25" s="1015" t="s">
        <v>112</v>
      </c>
      <c r="C25" s="1016">
        <f t="shared" ref="C25:P25" si="2">1.14*1.64*C24/SQRT(C21)</f>
        <v>1.1746111829450101</v>
      </c>
      <c r="D25" s="1016">
        <f t="shared" si="2"/>
        <v>1.9906569964837091</v>
      </c>
      <c r="E25" s="1016">
        <f t="shared" si="2"/>
        <v>3.1495254741551848E-2</v>
      </c>
      <c r="F25" s="1016">
        <f t="shared" si="2"/>
        <v>5.2592001774227334E-2</v>
      </c>
      <c r="G25" s="1016">
        <f t="shared" si="2"/>
        <v>1.0866172422652181</v>
      </c>
      <c r="H25" s="1016">
        <f t="shared" si="2"/>
        <v>1.9152609371604989</v>
      </c>
      <c r="I25" s="1016">
        <f t="shared" si="2"/>
        <v>2.7341294918502766E-2</v>
      </c>
      <c r="J25" s="1016">
        <f t="shared" si="2"/>
        <v>4.2964586375831466</v>
      </c>
      <c r="K25" s="1016">
        <f t="shared" si="2"/>
        <v>6.7785385462093135</v>
      </c>
      <c r="L25" s="1016">
        <f t="shared" si="2"/>
        <v>0.10337632704046695</v>
      </c>
      <c r="M25" s="1016">
        <f t="shared" si="2"/>
        <v>0.18451786419297886</v>
      </c>
      <c r="N25" s="1016">
        <f t="shared" si="2"/>
        <v>3.8521153256702405</v>
      </c>
      <c r="O25" s="1016">
        <f t="shared" si="2"/>
        <v>6.313189779270556</v>
      </c>
      <c r="P25" s="1016">
        <f t="shared" si="2"/>
        <v>8.9675108222539282E-2</v>
      </c>
    </row>
    <row r="26" spans="1:16" ht="65.25" customHeight="1">
      <c r="A26" s="1773" t="s">
        <v>934</v>
      </c>
      <c r="B26" s="2155"/>
      <c r="C26" s="2155"/>
      <c r="D26" s="2155"/>
      <c r="E26" s="2155"/>
      <c r="F26" s="2155"/>
      <c r="G26" s="2155"/>
      <c r="H26" s="2155"/>
      <c r="I26" s="1017"/>
      <c r="J26" s="1017"/>
      <c r="K26" s="1017"/>
      <c r="L26" s="1017"/>
      <c r="M26" s="1017"/>
      <c r="N26" s="1017"/>
      <c r="O26" s="1017"/>
    </row>
    <row r="27" spans="1:16" ht="12.75" customHeight="1">
      <c r="A27" s="441"/>
      <c r="B27" s="762"/>
      <c r="C27" s="762"/>
      <c r="D27" s="762"/>
      <c r="E27" s="762"/>
      <c r="F27" s="762"/>
      <c r="G27" s="762"/>
      <c r="H27" s="762"/>
      <c r="I27" s="1017"/>
      <c r="J27" s="1017"/>
      <c r="K27" s="1017"/>
      <c r="L27" s="1017"/>
      <c r="M27" s="1017"/>
      <c r="N27" s="1017"/>
      <c r="O27" s="1017"/>
    </row>
    <row r="28" spans="1:16" ht="12.75" customHeight="1">
      <c r="A28" s="441"/>
      <c r="B28" s="762"/>
      <c r="C28" s="762"/>
      <c r="D28" s="762"/>
      <c r="E28" s="762"/>
      <c r="F28" s="762"/>
      <c r="G28" s="762"/>
      <c r="H28" s="762"/>
      <c r="I28" s="1017"/>
      <c r="J28" s="1017"/>
      <c r="K28" s="1017"/>
      <c r="L28" s="1017"/>
      <c r="M28" s="1017"/>
      <c r="N28" s="1017"/>
      <c r="O28" s="1017"/>
    </row>
    <row r="29" spans="1:16" ht="13.5" thickBot="1">
      <c r="A29" s="2115" t="s">
        <v>925</v>
      </c>
      <c r="B29" s="2115"/>
      <c r="C29" s="2115"/>
      <c r="D29" s="2115"/>
      <c r="E29" s="2115"/>
      <c r="F29" s="2115"/>
      <c r="G29" s="2115"/>
      <c r="H29" s="2115"/>
      <c r="I29" s="2115"/>
      <c r="J29" s="2115"/>
      <c r="K29" s="2115"/>
      <c r="L29" s="2115"/>
      <c r="M29" s="2115"/>
      <c r="N29" s="2115"/>
      <c r="O29" s="2115"/>
      <c r="P29" s="2115"/>
    </row>
    <row r="30" spans="1:16">
      <c r="A30" s="2208"/>
      <c r="B30" s="2208"/>
      <c r="C30" s="2233" t="s">
        <v>102</v>
      </c>
      <c r="D30" s="2233"/>
      <c r="E30" s="2233"/>
      <c r="F30" s="2233"/>
      <c r="G30" s="2233"/>
      <c r="H30" s="2233"/>
      <c r="I30" s="2233"/>
      <c r="J30" s="2233" t="s">
        <v>82</v>
      </c>
      <c r="K30" s="2233"/>
      <c r="L30" s="2233"/>
      <c r="M30" s="2233"/>
      <c r="N30" s="2233"/>
      <c r="O30" s="2233"/>
      <c r="P30" s="2233"/>
    </row>
    <row r="31" spans="1:16" ht="108">
      <c r="A31" s="2233"/>
      <c r="B31" s="2233"/>
      <c r="C31" s="1464" t="s">
        <v>926</v>
      </c>
      <c r="D31" s="1464" t="s">
        <v>927</v>
      </c>
      <c r="E31" s="1464" t="s">
        <v>508</v>
      </c>
      <c r="F31" s="1464" t="s">
        <v>928</v>
      </c>
      <c r="G31" s="1464" t="s">
        <v>929</v>
      </c>
      <c r="H31" s="1464" t="s">
        <v>930</v>
      </c>
      <c r="I31" s="1464" t="s">
        <v>931</v>
      </c>
      <c r="J31" s="1464" t="s">
        <v>926</v>
      </c>
      <c r="K31" s="1464" t="s">
        <v>927</v>
      </c>
      <c r="L31" s="1464" t="s">
        <v>508</v>
      </c>
      <c r="M31" s="1464" t="s">
        <v>928</v>
      </c>
      <c r="N31" s="1464" t="s">
        <v>929</v>
      </c>
      <c r="O31" s="1464" t="s">
        <v>930</v>
      </c>
      <c r="P31" s="1464" t="s">
        <v>931</v>
      </c>
    </row>
    <row r="32" spans="1:16">
      <c r="A32" s="2228" t="s">
        <v>268</v>
      </c>
      <c r="B32" s="1008" t="s">
        <v>933</v>
      </c>
      <c r="C32" s="1009">
        <v>28161.641895662811</v>
      </c>
      <c r="D32" s="1009">
        <v>28161.641895662804</v>
      </c>
      <c r="E32" s="1009">
        <v>28161.641895662819</v>
      </c>
      <c r="F32" s="1009">
        <v>28161.641895662804</v>
      </c>
      <c r="G32" s="1009">
        <v>28161.641895662811</v>
      </c>
      <c r="H32" s="1009">
        <v>28161.6418956628</v>
      </c>
      <c r="I32" s="1009">
        <v>28161.641895662764</v>
      </c>
      <c r="J32" s="1009">
        <v>3429.7436599845464</v>
      </c>
      <c r="K32" s="1009">
        <v>3429.7436599845446</v>
      </c>
      <c r="L32" s="1009">
        <v>3429.743659984545</v>
      </c>
      <c r="M32" s="1009">
        <v>3429.7436599845446</v>
      </c>
      <c r="N32" s="1009">
        <v>3429.7436599845469</v>
      </c>
      <c r="O32" s="1009">
        <v>3429.7436599845469</v>
      </c>
      <c r="P32" s="1009">
        <v>3429.7436599845478</v>
      </c>
    </row>
    <row r="33" spans="1:16">
      <c r="A33" s="2228"/>
      <c r="B33" s="1008" t="s">
        <v>786</v>
      </c>
      <c r="C33" s="1009">
        <v>27943</v>
      </c>
      <c r="D33" s="1009">
        <v>27943</v>
      </c>
      <c r="E33" s="1009">
        <v>27943</v>
      </c>
      <c r="F33" s="1009">
        <v>27943</v>
      </c>
      <c r="G33" s="1009">
        <v>27943</v>
      </c>
      <c r="H33" s="1009">
        <v>27943</v>
      </c>
      <c r="I33" s="1009">
        <v>27943</v>
      </c>
      <c r="J33" s="1009">
        <v>2190</v>
      </c>
      <c r="K33" s="1009">
        <v>2190</v>
      </c>
      <c r="L33" s="1009">
        <v>2190</v>
      </c>
      <c r="M33" s="1009">
        <v>2190</v>
      </c>
      <c r="N33" s="1009">
        <v>2190</v>
      </c>
      <c r="O33" s="1009">
        <v>2190</v>
      </c>
      <c r="P33" s="1009">
        <v>2190</v>
      </c>
    </row>
    <row r="34" spans="1:16">
      <c r="A34" s="2228"/>
      <c r="B34" s="1008" t="s">
        <v>109</v>
      </c>
      <c r="C34" s="1010">
        <v>41.988203693657987</v>
      </c>
      <c r="D34" s="1010">
        <v>95.191769380258563</v>
      </c>
      <c r="E34" s="1010">
        <v>3.4521587506373921</v>
      </c>
      <c r="F34" s="1010">
        <v>4.8811341732348579</v>
      </c>
      <c r="G34" s="1010">
        <v>16.989973176132768</v>
      </c>
      <c r="H34" s="1010">
        <v>45.816981817620466</v>
      </c>
      <c r="I34" s="1010">
        <v>1.3103019405896628</v>
      </c>
      <c r="J34" s="1010">
        <v>42.523715617730282</v>
      </c>
      <c r="K34" s="1010">
        <v>95.009400322264057</v>
      </c>
      <c r="L34" s="1010">
        <v>3.3925901143714219</v>
      </c>
      <c r="M34" s="1010">
        <v>4.7935436564983211</v>
      </c>
      <c r="N34" s="1010">
        <v>17.346916412570877</v>
      </c>
      <c r="O34" s="1010">
        <v>45.993549410904862</v>
      </c>
      <c r="P34" s="1010">
        <v>1.2894031431070239</v>
      </c>
    </row>
    <row r="35" spans="1:16">
      <c r="A35" s="2228"/>
      <c r="B35" s="1008" t="s">
        <v>110</v>
      </c>
      <c r="C35" s="1010">
        <v>18.082807383078272</v>
      </c>
      <c r="D35" s="1010">
        <v>70</v>
      </c>
      <c r="E35" s="1010">
        <v>3</v>
      </c>
      <c r="F35" s="1010">
        <v>4</v>
      </c>
      <c r="G35" s="1010">
        <v>1.4351176004824959</v>
      </c>
      <c r="H35" s="1010">
        <v>10</v>
      </c>
      <c r="I35" s="1010">
        <v>1</v>
      </c>
      <c r="J35" s="1010">
        <v>17.872</v>
      </c>
      <c r="K35" s="1010">
        <v>70</v>
      </c>
      <c r="L35" s="1010">
        <v>3</v>
      </c>
      <c r="M35" s="1010">
        <v>4</v>
      </c>
      <c r="N35" s="1010">
        <v>1.7170000000000001</v>
      </c>
      <c r="O35" s="1010">
        <v>10</v>
      </c>
      <c r="P35" s="1010">
        <v>1</v>
      </c>
    </row>
    <row r="36" spans="1:16">
      <c r="A36" s="2228"/>
      <c r="B36" s="1008" t="s">
        <v>121</v>
      </c>
      <c r="C36" s="1010">
        <v>63.945989975875854</v>
      </c>
      <c r="D36" s="1010">
        <v>98.331456329439305</v>
      </c>
      <c r="E36" s="1010">
        <v>2.2104665090399531</v>
      </c>
      <c r="F36" s="1010">
        <v>3.7482421263710952</v>
      </c>
      <c r="G36" s="1010">
        <v>44.251608413192848</v>
      </c>
      <c r="H36" s="1010">
        <v>82.003848647454376</v>
      </c>
      <c r="I36" s="1010">
        <v>1.4562567122887689</v>
      </c>
      <c r="J36" s="1010">
        <v>62.510849834972561</v>
      </c>
      <c r="K36" s="1010">
        <v>94.500292850441326</v>
      </c>
      <c r="L36" s="1010">
        <v>2.1650986003296637</v>
      </c>
      <c r="M36" s="1010">
        <v>3.6083960897816563</v>
      </c>
      <c r="N36" s="1010">
        <v>42.253040731641988</v>
      </c>
      <c r="O36" s="1010">
        <v>77.30191636393748</v>
      </c>
      <c r="P36" s="1010">
        <v>1.3967288958485962</v>
      </c>
    </row>
    <row r="37" spans="1:16">
      <c r="A37" s="2234"/>
      <c r="B37" s="976" t="s">
        <v>112</v>
      </c>
      <c r="C37" s="1011">
        <f>1.14*1.64*C36/SQRT(C33)</f>
        <v>0.71519669565057697</v>
      </c>
      <c r="D37" s="1011">
        <f>1.14*1.64*D36/SQRT(D33)</f>
        <v>1.099777056729518</v>
      </c>
      <c r="E37" s="1011">
        <f>1.14*1.64*E36/SQRT(E33)</f>
        <v>2.4722712772263827E-2</v>
      </c>
      <c r="F37" s="1011">
        <f>1.14*1.64*F36/SQRT(F33)</f>
        <v>4.192179031539315E-2</v>
      </c>
      <c r="G37" s="1011">
        <f t="shared" ref="G37:M37" si="3">1.14*1.64*G36/SQRT(G33)</f>
        <v>0.49492711155583785</v>
      </c>
      <c r="H37" s="1011">
        <f t="shared" si="3"/>
        <v>0.91716277448226502</v>
      </c>
      <c r="I37" s="1011">
        <f t="shared" si="3"/>
        <v>1.6287338565574145E-2</v>
      </c>
      <c r="J37" s="1011">
        <f t="shared" si="3"/>
        <v>2.4973651394711762</v>
      </c>
      <c r="K37" s="1011">
        <f t="shared" si="3"/>
        <v>3.7753723978725202</v>
      </c>
      <c r="L37" s="1011">
        <f t="shared" si="3"/>
        <v>8.6497652523611898E-2</v>
      </c>
      <c r="M37" s="1011">
        <f t="shared" si="3"/>
        <v>0.14415869609539711</v>
      </c>
      <c r="N37" s="1011">
        <f>1.14*1.64*N36/SQRT(N33)</f>
        <v>1.6880472948045422</v>
      </c>
      <c r="O37" s="1011">
        <f>1.14*1.64*O36/SQRT(O33)</f>
        <v>3.0882816607239407</v>
      </c>
      <c r="P37" s="1011">
        <f>1.14*1.64*P36/SQRT(P33)</f>
        <v>5.580058602615353E-2</v>
      </c>
    </row>
    <row r="38" spans="1:16">
      <c r="A38" s="2227" t="s">
        <v>269</v>
      </c>
      <c r="B38" s="1012" t="s">
        <v>933</v>
      </c>
      <c r="C38" s="1014">
        <v>28928.35810433709</v>
      </c>
      <c r="D38" s="1014">
        <v>28928.358104337098</v>
      </c>
      <c r="E38" s="1014">
        <v>28928.358104337109</v>
      </c>
      <c r="F38" s="1014">
        <v>28928.358104337098</v>
      </c>
      <c r="G38" s="1014">
        <v>28928.358104337069</v>
      </c>
      <c r="H38" s="1014">
        <v>28928.358104337094</v>
      </c>
      <c r="I38" s="1014">
        <v>28928.358104337083</v>
      </c>
      <c r="J38" s="1014">
        <v>3600.4533987599502</v>
      </c>
      <c r="K38" s="1014">
        <v>3600.4533987599507</v>
      </c>
      <c r="L38" s="1014">
        <v>3600.4533987599498</v>
      </c>
      <c r="M38" s="1014">
        <v>3600.4533987599507</v>
      </c>
      <c r="N38" s="1014">
        <v>3600.453398759953</v>
      </c>
      <c r="O38" s="1014">
        <v>3600.4533987599507</v>
      </c>
      <c r="P38" s="1014">
        <v>3600.453398759953</v>
      </c>
    </row>
    <row r="39" spans="1:16">
      <c r="A39" s="2228"/>
      <c r="B39" s="1008" t="s">
        <v>786</v>
      </c>
      <c r="C39" s="1009">
        <v>29147</v>
      </c>
      <c r="D39" s="1009">
        <v>29147</v>
      </c>
      <c r="E39" s="1009">
        <v>29147</v>
      </c>
      <c r="F39" s="1009">
        <v>29147</v>
      </c>
      <c r="G39" s="1009">
        <v>29147</v>
      </c>
      <c r="H39" s="1009">
        <v>29147</v>
      </c>
      <c r="I39" s="1009">
        <v>29147</v>
      </c>
      <c r="J39" s="1009">
        <v>2294</v>
      </c>
      <c r="K39" s="1009">
        <v>2294</v>
      </c>
      <c r="L39" s="1009">
        <v>2294</v>
      </c>
      <c r="M39" s="1009">
        <v>2294</v>
      </c>
      <c r="N39" s="1009">
        <v>2294</v>
      </c>
      <c r="O39" s="1009">
        <v>2294</v>
      </c>
      <c r="P39" s="1009">
        <v>2294</v>
      </c>
    </row>
    <row r="40" spans="1:16">
      <c r="A40" s="2228"/>
      <c r="B40" s="1008" t="s">
        <v>109</v>
      </c>
      <c r="C40" s="1010">
        <v>31.811968825695182</v>
      </c>
      <c r="D40" s="1010">
        <v>85.745323450272508</v>
      </c>
      <c r="E40" s="1010">
        <v>3.2888525446588854</v>
      </c>
      <c r="F40" s="1010">
        <v>4.909018507616878</v>
      </c>
      <c r="G40" s="1010">
        <v>15.539066624738107</v>
      </c>
      <c r="H40" s="1010">
        <v>44.666283153583585</v>
      </c>
      <c r="I40" s="1010">
        <v>1.2807927083575636</v>
      </c>
      <c r="J40" s="1010">
        <v>36.770757089418169</v>
      </c>
      <c r="K40" s="1010">
        <v>90.97184729645916</v>
      </c>
      <c r="L40" s="1010">
        <v>3.2451249036002165</v>
      </c>
      <c r="M40" s="1010">
        <v>4.9510896377756408</v>
      </c>
      <c r="N40" s="1010">
        <v>20.726518224431867</v>
      </c>
      <c r="O40" s="1010">
        <v>50.560815320980979</v>
      </c>
      <c r="P40" s="1010">
        <v>1.3274693126002963</v>
      </c>
    </row>
    <row r="41" spans="1:16">
      <c r="A41" s="2228"/>
      <c r="B41" s="1008" t="s">
        <v>110</v>
      </c>
      <c r="C41" s="1010">
        <v>12.85003339429381</v>
      </c>
      <c r="D41" s="1010">
        <v>65</v>
      </c>
      <c r="E41" s="1010">
        <v>3</v>
      </c>
      <c r="F41" s="1010">
        <v>4</v>
      </c>
      <c r="G41" s="1010">
        <v>1</v>
      </c>
      <c r="H41" s="1010">
        <v>10</v>
      </c>
      <c r="I41" s="1010">
        <v>1</v>
      </c>
      <c r="J41" s="1010">
        <v>13.124727999999999</v>
      </c>
      <c r="K41" s="1010">
        <v>69</v>
      </c>
      <c r="L41" s="1010">
        <v>3</v>
      </c>
      <c r="M41" s="1010">
        <v>4</v>
      </c>
      <c r="N41" s="1010">
        <v>1.7</v>
      </c>
      <c r="O41" s="1010">
        <v>15</v>
      </c>
      <c r="P41" s="1010">
        <v>1</v>
      </c>
    </row>
    <row r="42" spans="1:16">
      <c r="A42" s="2228"/>
      <c r="B42" s="1008" t="s">
        <v>121</v>
      </c>
      <c r="C42" s="1010">
        <v>52.475834257105099</v>
      </c>
      <c r="D42" s="1010">
        <v>86.490985675396999</v>
      </c>
      <c r="E42" s="1010">
        <v>2.2561027483995924</v>
      </c>
      <c r="F42" s="1010">
        <v>4.0395188825800021</v>
      </c>
      <c r="G42" s="1010">
        <v>41.996166618077773</v>
      </c>
      <c r="H42" s="1010">
        <v>76.228569219287749</v>
      </c>
      <c r="I42" s="1010">
        <v>1.450973156266459</v>
      </c>
      <c r="J42" s="1010">
        <v>62.834563507617915</v>
      </c>
      <c r="K42" s="1010">
        <v>91.349830905943747</v>
      </c>
      <c r="L42" s="1010">
        <v>2.2430676440599049</v>
      </c>
      <c r="M42" s="1010">
        <v>4.2387397912609632</v>
      </c>
      <c r="N42" s="1010">
        <v>53.459251276638142</v>
      </c>
      <c r="O42" s="1010">
        <v>80.766395510644031</v>
      </c>
      <c r="P42" s="1010">
        <v>1.4721685187694791</v>
      </c>
    </row>
    <row r="43" spans="1:16" ht="13.5" thickBot="1">
      <c r="A43" s="2229"/>
      <c r="B43" s="765" t="s">
        <v>112</v>
      </c>
      <c r="C43" s="1018">
        <f>1.14*1.64*C42/SQRT(C39)</f>
        <v>0.57466020122393913</v>
      </c>
      <c r="D43" s="1018">
        <f>1.14*1.64*D42/SQRT(D39)</f>
        <v>0.94715840035550869</v>
      </c>
      <c r="E43" s="1018">
        <f>1.14*1.64*E42/SQRT(E39)</f>
        <v>2.4706466847673789E-2</v>
      </c>
      <c r="F43" s="1016">
        <f>1.14*1.64*F42/SQRT(F39)</f>
        <v>4.4236566541045894E-2</v>
      </c>
      <c r="G43" s="1018">
        <f t="shared" ref="G43:M43" si="4">1.14*1.64*G42/SQRT(G39)</f>
        <v>0.45989789206850051</v>
      </c>
      <c r="H43" s="1018">
        <f t="shared" si="4"/>
        <v>0.83477519789287968</v>
      </c>
      <c r="I43" s="1018">
        <f t="shared" si="4"/>
        <v>1.5889533492032488E-2</v>
      </c>
      <c r="J43" s="1018">
        <f t="shared" si="4"/>
        <v>2.4527348119699495</v>
      </c>
      <c r="K43" s="1018">
        <f t="shared" si="4"/>
        <v>3.5658226591072366</v>
      </c>
      <c r="L43" s="1016">
        <f t="shared" si="4"/>
        <v>8.7557703739314457E-2</v>
      </c>
      <c r="M43" s="1016">
        <f t="shared" si="4"/>
        <v>0.16545837298046251</v>
      </c>
      <c r="N43" s="1016">
        <f>1.14*1.64*N42/SQRT(N39)</f>
        <v>2.0867713453943626</v>
      </c>
      <c r="O43" s="1016">
        <f>1.14*1.64*O42/SQRT(O39)</f>
        <v>3.1527003427384845</v>
      </c>
      <c r="P43" s="1016">
        <f>1.14*1.64*P42/SQRT(P39)</f>
        <v>5.7465808203384247E-2</v>
      </c>
    </row>
    <row r="44" spans="1:16" ht="69.75" customHeight="1">
      <c r="A44" s="1773" t="s">
        <v>934</v>
      </c>
      <c r="B44" s="2155"/>
      <c r="C44" s="2155"/>
      <c r="D44" s="2155"/>
      <c r="E44" s="2155"/>
      <c r="F44" s="2155"/>
      <c r="G44" s="2155"/>
      <c r="H44" s="2155"/>
    </row>
    <row r="47" spans="1:16" ht="30.75" customHeight="1" thickBot="1">
      <c r="A47" s="2078" t="s">
        <v>935</v>
      </c>
      <c r="B47" s="2078"/>
      <c r="C47" s="2078"/>
      <c r="D47" s="2078"/>
    </row>
    <row r="48" spans="1:16">
      <c r="A48" s="450"/>
      <c r="B48" s="450"/>
      <c r="C48" s="1019" t="s">
        <v>102</v>
      </c>
      <c r="D48" s="1019" t="s">
        <v>82</v>
      </c>
    </row>
    <row r="49" spans="1:4" ht="28.5" customHeight="1">
      <c r="A49" s="279"/>
      <c r="B49" s="279"/>
      <c r="C49" s="1465" t="s">
        <v>936</v>
      </c>
      <c r="D49" s="1465" t="s">
        <v>936</v>
      </c>
    </row>
    <row r="50" spans="1:4">
      <c r="A50" s="2227" t="s">
        <v>268</v>
      </c>
      <c r="B50" s="450" t="s">
        <v>109</v>
      </c>
      <c r="C50" s="284">
        <v>1.3579796164632325</v>
      </c>
      <c r="D50" s="284">
        <v>1.3633218045508557</v>
      </c>
    </row>
    <row r="51" spans="1:4">
      <c r="A51" s="2228"/>
      <c r="B51" s="450" t="s">
        <v>770</v>
      </c>
      <c r="C51" s="721">
        <v>36900.254026078335</v>
      </c>
      <c r="D51" s="721">
        <v>4422.322255</v>
      </c>
    </row>
    <row r="52" spans="1:4">
      <c r="A52" s="2228"/>
      <c r="B52" s="450" t="s">
        <v>769</v>
      </c>
      <c r="C52" s="721">
        <v>37187</v>
      </c>
      <c r="D52" s="721">
        <v>2882</v>
      </c>
    </row>
    <row r="53" spans="1:4">
      <c r="A53" s="2228"/>
      <c r="B53" s="450" t="s">
        <v>110</v>
      </c>
      <c r="C53" s="284">
        <v>1</v>
      </c>
      <c r="D53" s="284">
        <v>1</v>
      </c>
    </row>
    <row r="54" spans="1:4">
      <c r="A54" s="2228"/>
      <c r="B54" s="450" t="s">
        <v>121</v>
      </c>
      <c r="C54" s="284">
        <v>0.91482326787046053</v>
      </c>
      <c r="D54" s="284">
        <v>0.88454585966939547</v>
      </c>
    </row>
    <row r="55" spans="1:4">
      <c r="A55" s="2234"/>
      <c r="B55" s="279" t="s">
        <v>112</v>
      </c>
      <c r="C55" s="1021">
        <f>1.14*1.64*C54/SQRT(C52)</f>
        <v>8.8693201074080564E-3</v>
      </c>
      <c r="D55" s="1021">
        <f>1.14*1.64*D54/SQRT(D52)</f>
        <v>3.0805060435779415E-2</v>
      </c>
    </row>
    <row r="56" spans="1:4">
      <c r="A56" s="2227" t="s">
        <v>269</v>
      </c>
      <c r="B56" s="1022" t="s">
        <v>109</v>
      </c>
      <c r="C56" s="1023">
        <v>1.4447603945223377</v>
      </c>
      <c r="D56" s="1023">
        <v>1.5057703783229706</v>
      </c>
    </row>
    <row r="57" spans="1:4">
      <c r="A57" s="2228"/>
      <c r="B57" s="288" t="s">
        <v>770</v>
      </c>
      <c r="C57" s="775">
        <v>37051.230124791175</v>
      </c>
      <c r="D57" s="775">
        <v>4779.4913980000001</v>
      </c>
    </row>
    <row r="58" spans="1:4">
      <c r="A58" s="2228"/>
      <c r="B58" s="288" t="s">
        <v>769</v>
      </c>
      <c r="C58" s="775">
        <v>38007</v>
      </c>
      <c r="D58" s="775">
        <v>3062</v>
      </c>
    </row>
    <row r="59" spans="1:4">
      <c r="A59" s="2228"/>
      <c r="B59" s="288" t="s">
        <v>110</v>
      </c>
      <c r="C59" s="286">
        <v>1</v>
      </c>
      <c r="D59" s="286">
        <v>1</v>
      </c>
    </row>
    <row r="60" spans="1:4">
      <c r="A60" s="2228"/>
      <c r="B60" s="288" t="s">
        <v>121</v>
      </c>
      <c r="C60" s="286">
        <v>1.0311831649179857</v>
      </c>
      <c r="D60" s="286">
        <v>1.0970306539267651</v>
      </c>
    </row>
    <row r="61" spans="1:4" ht="13.5" thickBot="1">
      <c r="A61" s="2229"/>
      <c r="B61" s="320" t="s">
        <v>112</v>
      </c>
      <c r="C61" s="1024">
        <f>1.14*1.64*C60/SQRT(C58)</f>
        <v>9.8890077687196053E-3</v>
      </c>
      <c r="D61" s="1024">
        <f>1.14*1.64*D60/SQRT(D58)</f>
        <v>3.7065073808545679E-2</v>
      </c>
    </row>
    <row r="62" spans="1:4">
      <c r="A62" s="2226" t="s">
        <v>932</v>
      </c>
      <c r="B62" s="450" t="s">
        <v>109</v>
      </c>
      <c r="C62" s="284">
        <v>1.3958225941487967</v>
      </c>
      <c r="D62" s="284">
        <v>1.436110133720844</v>
      </c>
    </row>
    <row r="63" spans="1:4">
      <c r="A63" s="2226"/>
      <c r="B63" s="450" t="s">
        <v>770</v>
      </c>
      <c r="C63" s="721">
        <v>46783.889097659761</v>
      </c>
      <c r="D63" s="721">
        <v>5974.0183223227514</v>
      </c>
    </row>
    <row r="64" spans="1:4">
      <c r="A64" s="2226"/>
      <c r="B64" s="450" t="s">
        <v>769</v>
      </c>
      <c r="C64" s="721">
        <v>47233</v>
      </c>
      <c r="D64" s="721">
        <v>3807</v>
      </c>
    </row>
    <row r="65" spans="1:4">
      <c r="A65" s="2226"/>
      <c r="B65" s="450" t="s">
        <v>110</v>
      </c>
      <c r="C65" s="284">
        <v>1</v>
      </c>
      <c r="D65" s="284">
        <v>1</v>
      </c>
    </row>
    <row r="66" spans="1:4">
      <c r="A66" s="2226"/>
      <c r="B66" s="450" t="s">
        <v>121</v>
      </c>
      <c r="C66" s="284">
        <v>0.96343166226161847</v>
      </c>
      <c r="D66" s="284">
        <v>1.0074652972053584</v>
      </c>
    </row>
    <row r="67" spans="1:4">
      <c r="A67" s="2205"/>
      <c r="B67" s="279" t="s">
        <v>112</v>
      </c>
      <c r="C67" s="1021">
        <f>1.14*1.64*C66/SQRT(C64)</f>
        <v>8.2879447821736958E-3</v>
      </c>
      <c r="D67" s="1021">
        <f>1.14*1.64*D66/SQRT(D64)</f>
        <v>3.0527227027143937E-2</v>
      </c>
    </row>
    <row r="68" spans="1:4">
      <c r="A68" s="2226" t="s">
        <v>575</v>
      </c>
      <c r="B68" s="450" t="s">
        <v>109</v>
      </c>
      <c r="C68" s="284">
        <v>1.4389252665329528</v>
      </c>
      <c r="D68" s="284">
        <v>1.4410064434295311</v>
      </c>
    </row>
    <row r="69" spans="1:4">
      <c r="A69" s="2226"/>
      <c r="B69" s="450" t="s">
        <v>770</v>
      </c>
      <c r="C69" s="721">
        <v>13712.923886390285</v>
      </c>
      <c r="D69" s="721">
        <v>1593.5558735445809</v>
      </c>
    </row>
    <row r="70" spans="1:4">
      <c r="A70" s="2226"/>
      <c r="B70" s="450" t="s">
        <v>769</v>
      </c>
      <c r="C70" s="721">
        <v>11917</v>
      </c>
      <c r="D70" s="721">
        <v>896</v>
      </c>
    </row>
    <row r="71" spans="1:4">
      <c r="A71" s="2226"/>
      <c r="B71" s="450" t="s">
        <v>110</v>
      </c>
      <c r="C71" s="284">
        <v>1</v>
      </c>
      <c r="D71" s="284">
        <v>1</v>
      </c>
    </row>
    <row r="72" spans="1:4">
      <c r="A72" s="2226"/>
      <c r="B72" s="450" t="s">
        <v>121</v>
      </c>
      <c r="C72" s="284">
        <v>1.0006322770128004</v>
      </c>
      <c r="D72" s="284">
        <v>0.96237343049440527</v>
      </c>
    </row>
    <row r="73" spans="1:4">
      <c r="A73" s="2205"/>
      <c r="B73" s="279" t="s">
        <v>112</v>
      </c>
      <c r="C73" s="1021">
        <f>1.14*1.64*C72/SQRT(C70)</f>
        <v>1.7137194955227215E-2</v>
      </c>
      <c r="D73" s="1021">
        <f>1.14*1.64*D72/SQRT(D70)</f>
        <v>6.010883612741922E-2</v>
      </c>
    </row>
    <row r="74" spans="1:4">
      <c r="A74" s="2083" t="s">
        <v>576</v>
      </c>
      <c r="B74" s="1022" t="s">
        <v>109</v>
      </c>
      <c r="C74" s="1023">
        <v>1.3828699586066435</v>
      </c>
      <c r="D74" s="1023">
        <v>1.4380954907377621</v>
      </c>
    </row>
    <row r="75" spans="1:4">
      <c r="A75" s="2080"/>
      <c r="B75" s="288" t="s">
        <v>770</v>
      </c>
      <c r="C75" s="775">
        <v>13454.671166819549</v>
      </c>
      <c r="D75" s="775">
        <v>1634.2394576693907</v>
      </c>
    </row>
    <row r="76" spans="1:4">
      <c r="A76" s="2080"/>
      <c r="B76" s="288" t="s">
        <v>769</v>
      </c>
      <c r="C76" s="775">
        <v>16044</v>
      </c>
      <c r="D76" s="775">
        <v>1241</v>
      </c>
    </row>
    <row r="77" spans="1:4">
      <c r="A77" s="2080"/>
      <c r="B77" s="288" t="s">
        <v>110</v>
      </c>
      <c r="C77" s="286">
        <v>1</v>
      </c>
      <c r="D77" s="286">
        <v>1</v>
      </c>
    </row>
    <row r="78" spans="1:4">
      <c r="A78" s="2080"/>
      <c r="B78" s="288" t="s">
        <v>121</v>
      </c>
      <c r="C78" s="286">
        <v>0.991977071086248</v>
      </c>
      <c r="D78" s="286">
        <v>1.0259840457548373</v>
      </c>
    </row>
    <row r="79" spans="1:4" ht="13.5" thickBot="1">
      <c r="A79" s="2084"/>
      <c r="B79" s="320" t="s">
        <v>112</v>
      </c>
      <c r="C79" s="1024">
        <f>1.14*1.64*C78/SQRT(C76)</f>
        <v>1.4641784365434739E-2</v>
      </c>
      <c r="D79" s="1024">
        <f>1.14*1.64*D78/SQRT(D76)</f>
        <v>5.4450693584406365E-2</v>
      </c>
    </row>
    <row r="80" spans="1:4">
      <c r="A80" s="2083" t="s">
        <v>166</v>
      </c>
      <c r="B80" s="1022" t="s">
        <v>109</v>
      </c>
      <c r="C80" s="1023">
        <v>1.401458589403338</v>
      </c>
      <c r="D80" s="1023">
        <v>1.4373106679074203</v>
      </c>
    </row>
    <row r="81" spans="1:4">
      <c r="A81" s="2080"/>
      <c r="B81" s="288" t="s">
        <v>770</v>
      </c>
      <c r="C81" s="775">
        <v>73951.484150869888</v>
      </c>
      <c r="D81" s="775">
        <v>9201.8136535367303</v>
      </c>
    </row>
    <row r="82" spans="1:4">
      <c r="A82" s="2080"/>
      <c r="B82" s="288" t="s">
        <v>769</v>
      </c>
      <c r="C82" s="775">
        <v>75194</v>
      </c>
      <c r="D82" s="775">
        <v>5944</v>
      </c>
    </row>
    <row r="83" spans="1:4">
      <c r="A83" s="2080"/>
      <c r="B83" s="288" t="s">
        <v>110</v>
      </c>
      <c r="C83" s="286">
        <v>1</v>
      </c>
      <c r="D83" s="286">
        <v>1</v>
      </c>
    </row>
    <row r="84" spans="1:4">
      <c r="A84" s="2080"/>
      <c r="B84" s="288" t="s">
        <v>121</v>
      </c>
      <c r="C84" s="286">
        <v>0.97581822389474193</v>
      </c>
      <c r="D84" s="286">
        <v>1.0030350101157595</v>
      </c>
    </row>
    <row r="85" spans="1:4" ht="13.5" thickBot="1">
      <c r="A85" s="2084"/>
      <c r="B85" s="320" t="s">
        <v>112</v>
      </c>
      <c r="C85" s="1024">
        <f>1.14*1.64*C84/SQRT(C82)</f>
        <v>6.6531303121239753E-3</v>
      </c>
      <c r="D85" s="1024">
        <f>1.14*1.64*D84/SQRT(D82)</f>
        <v>2.4323462118101616E-2</v>
      </c>
    </row>
    <row r="86" spans="1:4" ht="54.75" customHeight="1">
      <c r="A86" s="2215" t="s">
        <v>937</v>
      </c>
      <c r="B86" s="2215"/>
      <c r="C86" s="2215"/>
      <c r="D86" s="2215"/>
    </row>
  </sheetData>
  <mergeCells count="23">
    <mergeCell ref="A14:A19"/>
    <mergeCell ref="A5:P5"/>
    <mergeCell ref="A6:B7"/>
    <mergeCell ref="C6:I6"/>
    <mergeCell ref="J6:P6"/>
    <mergeCell ref="A8:A13"/>
    <mergeCell ref="A56:A61"/>
    <mergeCell ref="A20:A25"/>
    <mergeCell ref="A26:H26"/>
    <mergeCell ref="A29:P29"/>
    <mergeCell ref="A30:B31"/>
    <mergeCell ref="C30:I30"/>
    <mergeCell ref="J30:P30"/>
    <mergeCell ref="A32:A37"/>
    <mergeCell ref="A38:A43"/>
    <mergeCell ref="A44:H44"/>
    <mergeCell ref="A47:D47"/>
    <mergeCell ref="A50:A55"/>
    <mergeCell ref="A62:A67"/>
    <mergeCell ref="A68:A73"/>
    <mergeCell ref="A74:A79"/>
    <mergeCell ref="A80:A85"/>
    <mergeCell ref="A86:D86"/>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zoomScaleNormal="100" workbookViewId="0">
      <selection activeCell="A3" sqref="A3"/>
    </sheetView>
  </sheetViews>
  <sheetFormatPr baseColWidth="10" defaultRowHeight="12.75"/>
  <cols>
    <col min="1" max="1" width="47.7109375" bestFit="1" customWidth="1"/>
    <col min="2" max="2" width="18.28515625" bestFit="1" customWidth="1"/>
    <col min="3" max="3" width="15.7109375" customWidth="1"/>
    <col min="4" max="4" width="18" customWidth="1"/>
    <col min="5" max="5" width="14.85546875" customWidth="1"/>
    <col min="6" max="6" width="17.42578125" customWidth="1"/>
  </cols>
  <sheetData>
    <row r="1" spans="1:6" ht="25.5">
      <c r="A1" s="8" t="s">
        <v>1070</v>
      </c>
    </row>
    <row r="2" spans="1:6">
      <c r="A2" s="9"/>
    </row>
    <row r="3" spans="1:6" ht="15.75">
      <c r="A3" s="26" t="s">
        <v>69</v>
      </c>
    </row>
    <row r="5" spans="1:6" ht="13.5" thickBot="1">
      <c r="A5" s="2115" t="s">
        <v>1012</v>
      </c>
      <c r="B5" s="2115"/>
      <c r="C5" s="2115"/>
      <c r="D5" s="2115"/>
      <c r="E5" s="2115"/>
      <c r="F5" s="2115"/>
    </row>
    <row r="6" spans="1:6">
      <c r="A6" s="2114"/>
      <c r="B6" s="2114"/>
      <c r="C6" s="2209" t="s">
        <v>102</v>
      </c>
      <c r="D6" s="2209"/>
      <c r="E6" s="2209" t="s">
        <v>82</v>
      </c>
      <c r="F6" s="2209"/>
    </row>
    <row r="7" spans="1:6" ht="36">
      <c r="A7" s="2209"/>
      <c r="B7" s="2209"/>
      <c r="C7" s="1026" t="s">
        <v>1013</v>
      </c>
      <c r="D7" s="1026" t="s">
        <v>1014</v>
      </c>
      <c r="E7" s="1026" t="s">
        <v>1013</v>
      </c>
      <c r="F7" s="1026" t="s">
        <v>1014</v>
      </c>
    </row>
    <row r="8" spans="1:6">
      <c r="A8" s="2083" t="s">
        <v>940</v>
      </c>
      <c r="B8" s="1022" t="s">
        <v>933</v>
      </c>
      <c r="C8" s="721">
        <v>8955.5189455059535</v>
      </c>
      <c r="D8" s="721">
        <v>8955.5189455059572</v>
      </c>
      <c r="E8" s="721">
        <v>1162.5553977595853</v>
      </c>
      <c r="F8" s="721">
        <v>1162.5553977595853</v>
      </c>
    </row>
    <row r="9" spans="1:6">
      <c r="A9" s="2080"/>
      <c r="B9" s="288" t="s">
        <v>786</v>
      </c>
      <c r="C9" s="450">
        <v>8924</v>
      </c>
      <c r="D9" s="450">
        <v>8924</v>
      </c>
      <c r="E9" s="450">
        <v>704</v>
      </c>
      <c r="F9" s="450">
        <v>704</v>
      </c>
    </row>
    <row r="10" spans="1:6">
      <c r="A10" s="2080"/>
      <c r="B10" s="288" t="s">
        <v>109</v>
      </c>
      <c r="C10" s="284">
        <v>14.440333520531206</v>
      </c>
      <c r="D10" s="284">
        <v>25.724966482888799</v>
      </c>
      <c r="E10" s="284">
        <v>15.966320184278995</v>
      </c>
      <c r="F10" s="284">
        <v>27.855149304285408</v>
      </c>
    </row>
    <row r="11" spans="1:6">
      <c r="A11" s="2080"/>
      <c r="B11" s="288" t="s">
        <v>121</v>
      </c>
      <c r="C11" s="284">
        <v>27.951083869943371</v>
      </c>
      <c r="D11" s="284">
        <v>34.104460581720311</v>
      </c>
      <c r="E11" s="284">
        <v>29.6261221894374</v>
      </c>
      <c r="F11" s="284">
        <v>37.852546811032539</v>
      </c>
    </row>
    <row r="12" spans="1:6">
      <c r="A12" s="2205"/>
      <c r="B12" s="1063" t="s">
        <v>772</v>
      </c>
      <c r="C12" s="1021">
        <f>1.14*1.64*C11/SQRT(C9)</f>
        <v>0.55318140360719315</v>
      </c>
      <c r="D12" s="1021">
        <f>1.14*1.64*D11/SQRT(D9)</f>
        <v>0.67496321293462791</v>
      </c>
      <c r="E12" s="1021">
        <f>1.14*1.64*E11/SQRT(E9)</f>
        <v>2.0875514094344099</v>
      </c>
      <c r="F12" s="1021">
        <f>1.14*1.64*F11/SQRT(F9)</f>
        <v>2.6672116229313887</v>
      </c>
    </row>
    <row r="13" spans="1:6">
      <c r="A13" s="2080" t="s">
        <v>941</v>
      </c>
      <c r="B13" s="450" t="s">
        <v>933</v>
      </c>
      <c r="C13" s="721">
        <v>10159.370055464682</v>
      </c>
      <c r="D13" s="721">
        <v>10159.370055464684</v>
      </c>
      <c r="E13" s="721">
        <v>1176.8919672599461</v>
      </c>
      <c r="F13" s="721">
        <v>1176.8919672599466</v>
      </c>
    </row>
    <row r="14" spans="1:6">
      <c r="A14" s="2080"/>
      <c r="B14" s="450" t="s">
        <v>786</v>
      </c>
      <c r="C14" s="450">
        <v>9708</v>
      </c>
      <c r="D14" s="450">
        <v>9708</v>
      </c>
      <c r="E14" s="450">
        <v>707</v>
      </c>
      <c r="F14" s="450">
        <v>707</v>
      </c>
    </row>
    <row r="15" spans="1:6">
      <c r="A15" s="2080"/>
      <c r="B15" s="450" t="s">
        <v>109</v>
      </c>
      <c r="C15" s="284">
        <v>9.7559145564887721</v>
      </c>
      <c r="D15" s="284">
        <v>26.487519560908737</v>
      </c>
      <c r="E15" s="284">
        <v>11.84766535051677</v>
      </c>
      <c r="F15" s="284">
        <v>28.760926980290755</v>
      </c>
    </row>
    <row r="16" spans="1:6">
      <c r="A16" s="2080"/>
      <c r="B16" s="450" t="s">
        <v>121</v>
      </c>
      <c r="C16" s="284">
        <v>24.417919370168253</v>
      </c>
      <c r="D16" s="284">
        <v>46.840298547454104</v>
      </c>
      <c r="E16" s="284">
        <v>28.783149803369991</v>
      </c>
      <c r="F16" s="284">
        <v>47.82916555891407</v>
      </c>
    </row>
    <row r="17" spans="1:6">
      <c r="A17" s="2205"/>
      <c r="B17" s="1063" t="s">
        <v>772</v>
      </c>
      <c r="C17" s="1021">
        <f>1.14*1.64*C16/SQRT(C14)</f>
        <v>0.46333218682597938</v>
      </c>
      <c r="D17" s="1021">
        <f>1.14*1.64*D16/SQRT(D14)</f>
        <v>0.88879882141342781</v>
      </c>
      <c r="E17" s="1021">
        <f>1.14*1.64*E16/SQRT(E14)</f>
        <v>2.0238452903717161</v>
      </c>
      <c r="F17" s="1021">
        <f>1.14*1.64*F16/SQRT(F14)</f>
        <v>3.3630381705995189</v>
      </c>
    </row>
    <row r="18" spans="1:6">
      <c r="A18" s="2080" t="s">
        <v>942</v>
      </c>
      <c r="B18" s="450" t="s">
        <v>933</v>
      </c>
      <c r="C18" s="721">
        <v>2612.2168257135654</v>
      </c>
      <c r="D18" s="721">
        <v>2612.2168257135636</v>
      </c>
      <c r="E18" s="721">
        <v>334.80218336187818</v>
      </c>
      <c r="F18" s="721">
        <v>334.80218336187824</v>
      </c>
    </row>
    <row r="19" spans="1:6">
      <c r="A19" s="2080"/>
      <c r="B19" s="450" t="s">
        <v>786</v>
      </c>
      <c r="C19" s="450">
        <v>2725</v>
      </c>
      <c r="D19" s="450">
        <v>2725</v>
      </c>
      <c r="E19" s="450">
        <v>225</v>
      </c>
      <c r="F19" s="450">
        <v>225</v>
      </c>
    </row>
    <row r="20" spans="1:6">
      <c r="A20" s="2080"/>
      <c r="B20" s="450" t="s">
        <v>109</v>
      </c>
      <c r="C20" s="284">
        <v>16.857269692466904</v>
      </c>
      <c r="D20" s="284">
        <v>37.078519150005341</v>
      </c>
      <c r="E20" s="284">
        <v>18.747657033513899</v>
      </c>
      <c r="F20" s="284">
        <v>35.285066684885017</v>
      </c>
    </row>
    <row r="21" spans="1:6">
      <c r="A21" s="2080"/>
      <c r="B21" s="450" t="s">
        <v>121</v>
      </c>
      <c r="C21" s="284">
        <v>31.844552942734488</v>
      </c>
      <c r="D21" s="284">
        <v>54.775359435535748</v>
      </c>
      <c r="E21" s="284">
        <v>30.903711568479537</v>
      </c>
      <c r="F21" s="284">
        <v>39.758957134654061</v>
      </c>
    </row>
    <row r="22" spans="1:6">
      <c r="A22" s="2205"/>
      <c r="B22" s="1063" t="s">
        <v>772</v>
      </c>
      <c r="C22" s="1021">
        <f>1.14*1.64*C21/SQRT(C19)</f>
        <v>1.140513951978773</v>
      </c>
      <c r="D22" s="1021">
        <f>1.14*1.64*D21/SQRT(D19)</f>
        <v>1.9617817142298428</v>
      </c>
      <c r="E22" s="1021">
        <f>1.14*1.64*E21/SQRT(E19)</f>
        <v>3.8518386098952888</v>
      </c>
      <c r="F22" s="1021">
        <f>1.14*1.64*F21/SQRT(F19)</f>
        <v>4.9555564172632813</v>
      </c>
    </row>
    <row r="23" spans="1:6">
      <c r="A23" s="2080" t="s">
        <v>943</v>
      </c>
      <c r="B23" s="450" t="s">
        <v>933</v>
      </c>
      <c r="C23" s="721">
        <v>6473.1491562530537</v>
      </c>
      <c r="D23" s="721">
        <v>6473.1491562530537</v>
      </c>
      <c r="E23" s="721">
        <v>840.46318961030579</v>
      </c>
      <c r="F23" s="721">
        <v>840.46318961030602</v>
      </c>
    </row>
    <row r="24" spans="1:6">
      <c r="A24" s="2080"/>
      <c r="B24" s="450" t="s">
        <v>786</v>
      </c>
      <c r="C24" s="450">
        <v>6776</v>
      </c>
      <c r="D24" s="450">
        <v>6776</v>
      </c>
      <c r="E24" s="450">
        <v>569</v>
      </c>
      <c r="F24" s="450">
        <v>569</v>
      </c>
    </row>
    <row r="25" spans="1:6">
      <c r="A25" s="2080"/>
      <c r="B25" s="450" t="s">
        <v>109</v>
      </c>
      <c r="C25" s="284">
        <v>9.624051534885222</v>
      </c>
      <c r="D25" s="284">
        <v>34.667738105424178</v>
      </c>
      <c r="E25" s="284">
        <v>10.075794111900072</v>
      </c>
      <c r="F25" s="284">
        <v>35.955416398181143</v>
      </c>
    </row>
    <row r="26" spans="1:6">
      <c r="A26" s="2080"/>
      <c r="B26" s="450" t="s">
        <v>121</v>
      </c>
      <c r="C26" s="284">
        <v>18.435289534157061</v>
      </c>
      <c r="D26" s="284">
        <v>52.213201142990712</v>
      </c>
      <c r="E26" s="284">
        <v>19.204104938565528</v>
      </c>
      <c r="F26" s="284">
        <v>48.597035830688711</v>
      </c>
    </row>
    <row r="27" spans="1:6">
      <c r="A27" s="2205"/>
      <c r="B27" s="1063" t="s">
        <v>772</v>
      </c>
      <c r="C27" s="1021">
        <f>1.14*1.64*C26/SQRT(C24)</f>
        <v>0.41870867943675877</v>
      </c>
      <c r="D27" s="1021">
        <f>1.14*1.64*D26/SQRT(D24)</f>
        <v>1.185884304081104</v>
      </c>
      <c r="E27" s="1021">
        <f>1.14*1.64*E26/SQRT(E24)</f>
        <v>1.5051737533156295</v>
      </c>
      <c r="F27" s="1021">
        <f>1.14*1.64*F26/SQRT(F24)</f>
        <v>3.8089243448362264</v>
      </c>
    </row>
    <row r="28" spans="1:6">
      <c r="A28" s="2080" t="s">
        <v>944</v>
      </c>
      <c r="B28" s="450" t="s">
        <v>933</v>
      </c>
      <c r="C28" s="721">
        <v>1149.935818560549</v>
      </c>
      <c r="D28" s="721">
        <v>1149.9358185605493</v>
      </c>
      <c r="E28" s="721">
        <v>101.83478230303311</v>
      </c>
      <c r="F28" s="721">
        <v>101.83478230303308</v>
      </c>
    </row>
    <row r="29" spans="1:6">
      <c r="A29" s="2080"/>
      <c r="B29" s="450" t="s">
        <v>786</v>
      </c>
      <c r="C29" s="450">
        <v>1260</v>
      </c>
      <c r="D29" s="450">
        <v>1260</v>
      </c>
      <c r="E29" s="450">
        <v>81</v>
      </c>
      <c r="F29" s="450">
        <v>81</v>
      </c>
    </row>
    <row r="30" spans="1:6">
      <c r="A30" s="2080"/>
      <c r="B30" s="450" t="s">
        <v>109</v>
      </c>
      <c r="C30" s="284">
        <v>12.391565854059401</v>
      </c>
      <c r="D30" s="284">
        <v>106.51061539303622</v>
      </c>
      <c r="E30" s="284">
        <v>14.87671335293469</v>
      </c>
      <c r="F30" s="284">
        <v>124.99347082641974</v>
      </c>
    </row>
    <row r="31" spans="1:6">
      <c r="A31" s="2080"/>
      <c r="B31" s="450" t="s">
        <v>121</v>
      </c>
      <c r="C31" s="284">
        <v>24.00457642727233</v>
      </c>
      <c r="D31" s="284">
        <v>111.07038395387606</v>
      </c>
      <c r="E31" s="284">
        <v>25.615987411335077</v>
      </c>
      <c r="F31" s="284">
        <v>122.03821996708568</v>
      </c>
    </row>
    <row r="32" spans="1:6">
      <c r="A32" s="2205"/>
      <c r="B32" s="1063" t="s">
        <v>772</v>
      </c>
      <c r="C32" s="1021">
        <f>1.14*1.64*C31/SQRT(C29)</f>
        <v>1.2643213561969824</v>
      </c>
      <c r="D32" s="1021">
        <f>1.14*1.64*D31/SQRT(D29)</f>
        <v>5.8500785839461367</v>
      </c>
      <c r="E32" s="1021">
        <f>1.14*1.64*E31/SQRT(E29)</f>
        <v>5.3212944515813394</v>
      </c>
      <c r="F32" s="1021">
        <f>1.14*1.64*F31/SQRT(F29)</f>
        <v>25.351406227829258</v>
      </c>
    </row>
    <row r="33" spans="1:6">
      <c r="A33" s="2080" t="s">
        <v>945</v>
      </c>
      <c r="B33" s="450" t="s">
        <v>933</v>
      </c>
      <c r="C33" s="721">
        <v>335.68463288727509</v>
      </c>
      <c r="D33" s="721">
        <v>335.68463288727514</v>
      </c>
      <c r="E33" s="721">
        <v>42.626675978806091</v>
      </c>
      <c r="F33" s="721">
        <v>42.626675978806098</v>
      </c>
    </row>
    <row r="34" spans="1:6">
      <c r="A34" s="2080"/>
      <c r="B34" s="450" t="s">
        <v>786</v>
      </c>
      <c r="C34" s="450">
        <v>355</v>
      </c>
      <c r="D34" s="450">
        <v>355</v>
      </c>
      <c r="E34" s="450">
        <v>26</v>
      </c>
      <c r="F34" s="450">
        <v>26</v>
      </c>
    </row>
    <row r="35" spans="1:6">
      <c r="A35" s="2080"/>
      <c r="B35" s="450" t="s">
        <v>109</v>
      </c>
      <c r="C35" s="284">
        <v>15.883099791528332</v>
      </c>
      <c r="D35" s="284">
        <v>90.102808961104301</v>
      </c>
      <c r="E35" s="284">
        <v>15.985262836112152</v>
      </c>
      <c r="F35" s="284">
        <v>114.43124517787422</v>
      </c>
    </row>
    <row r="36" spans="1:6">
      <c r="A36" s="2080"/>
      <c r="B36" s="450" t="s">
        <v>121</v>
      </c>
      <c r="C36" s="284">
        <v>18.184824528872959</v>
      </c>
      <c r="D36" s="284">
        <v>75.508096712428724</v>
      </c>
      <c r="E36" s="284">
        <v>18.282922424640816</v>
      </c>
      <c r="F36" s="284">
        <v>84.164776162934331</v>
      </c>
    </row>
    <row r="37" spans="1:6">
      <c r="A37" s="2205"/>
      <c r="B37" s="1063" t="s">
        <v>772</v>
      </c>
      <c r="C37" s="1021">
        <f>1.14*1.64*C36/SQRT(C34)</f>
        <v>1.804444951992362</v>
      </c>
      <c r="D37" s="1021">
        <f>1.14*1.64*D36/SQRT(D34)</f>
        <v>7.4925223353660506</v>
      </c>
      <c r="E37" s="1021">
        <f>1.14*1.64*E36/SQRT(E34)</f>
        <v>6.7035930484258728</v>
      </c>
      <c r="F37" s="1021">
        <f>1.14*1.64*F36/SQRT(F34)</f>
        <v>30.859749623383884</v>
      </c>
    </row>
    <row r="38" spans="1:6">
      <c r="A38" s="2080" t="s">
        <v>946</v>
      </c>
      <c r="B38" s="450" t="s">
        <v>933</v>
      </c>
      <c r="C38" s="721">
        <v>648.12281068718369</v>
      </c>
      <c r="D38" s="721">
        <v>648.1228106871838</v>
      </c>
      <c r="E38" s="721">
        <v>87.641108614283894</v>
      </c>
      <c r="F38" s="721">
        <v>87.641108614283894</v>
      </c>
    </row>
    <row r="39" spans="1:6">
      <c r="A39" s="2080"/>
      <c r="B39" s="450" t="s">
        <v>786</v>
      </c>
      <c r="C39" s="450">
        <v>635</v>
      </c>
      <c r="D39" s="450">
        <v>635</v>
      </c>
      <c r="E39" s="450">
        <v>55</v>
      </c>
      <c r="F39" s="450">
        <v>55</v>
      </c>
    </row>
    <row r="40" spans="1:6">
      <c r="A40" s="2080"/>
      <c r="B40" s="450" t="s">
        <v>109</v>
      </c>
      <c r="C40" s="284">
        <v>16.371254449164198</v>
      </c>
      <c r="D40" s="284">
        <v>36.209524894529743</v>
      </c>
      <c r="E40" s="284">
        <v>13.156766891802855</v>
      </c>
      <c r="F40" s="284">
        <v>37.170662535222405</v>
      </c>
    </row>
    <row r="41" spans="1:6">
      <c r="A41" s="2080"/>
      <c r="B41" s="450" t="s">
        <v>121</v>
      </c>
      <c r="C41" s="284">
        <v>31.71828544385215</v>
      </c>
      <c r="D41" s="284">
        <v>48.705256061842533</v>
      </c>
      <c r="E41" s="284">
        <v>17.807039140862791</v>
      </c>
      <c r="F41" s="284">
        <v>59.99266320519957</v>
      </c>
    </row>
    <row r="42" spans="1:6">
      <c r="A42" s="2205"/>
      <c r="B42" s="1063" t="s">
        <v>772</v>
      </c>
      <c r="C42" s="1021">
        <f>1.14*1.64*C41/SQRT(C39)</f>
        <v>2.3532688162262261</v>
      </c>
      <c r="D42" s="1021">
        <f>1.14*1.64*D41/SQRT(D39)</f>
        <v>3.61357994837212</v>
      </c>
      <c r="E42" s="1021">
        <f>1.14*1.64*E41/SQRT(E39)</f>
        <v>4.4890978087609037</v>
      </c>
      <c r="F42" s="1021">
        <f>1.14*1.64*F41/SQRT(F39)</f>
        <v>15.123959171751642</v>
      </c>
    </row>
    <row r="43" spans="1:6">
      <c r="A43" s="2080" t="s">
        <v>947</v>
      </c>
      <c r="B43" s="450" t="s">
        <v>933</v>
      </c>
      <c r="C43" s="721">
        <v>10655.874327504882</v>
      </c>
      <c r="D43" s="721">
        <v>10655.87432750488</v>
      </c>
      <c r="E43" s="721">
        <v>1279.7956716852436</v>
      </c>
      <c r="F43" s="721">
        <v>1279.7956716852434</v>
      </c>
    </row>
    <row r="44" spans="1:6">
      <c r="A44" s="2080"/>
      <c r="B44" s="450" t="s">
        <v>786</v>
      </c>
      <c r="C44" s="450">
        <v>11044</v>
      </c>
      <c r="D44" s="450">
        <v>11044</v>
      </c>
      <c r="E44" s="450">
        <v>858</v>
      </c>
      <c r="F44" s="450">
        <v>858</v>
      </c>
    </row>
    <row r="45" spans="1:6">
      <c r="A45" s="2080"/>
      <c r="B45" s="450" t="s">
        <v>109</v>
      </c>
      <c r="C45" s="284">
        <v>5.3198188970247866</v>
      </c>
      <c r="D45" s="284">
        <v>54.707509250287664</v>
      </c>
      <c r="E45" s="284">
        <v>5.9309647653611082</v>
      </c>
      <c r="F45" s="284">
        <v>56.615697255653814</v>
      </c>
    </row>
    <row r="46" spans="1:6">
      <c r="A46" s="2080"/>
      <c r="B46" s="450" t="s">
        <v>121</v>
      </c>
      <c r="C46" s="284">
        <v>13.232169716606018</v>
      </c>
      <c r="D46" s="284">
        <v>52.66055205252259</v>
      </c>
      <c r="E46" s="284">
        <v>13.582752333596714</v>
      </c>
      <c r="F46" s="284">
        <v>48.846494255564565</v>
      </c>
    </row>
    <row r="47" spans="1:6">
      <c r="A47" s="2205"/>
      <c r="B47" s="1063" t="s">
        <v>772</v>
      </c>
      <c r="C47" s="1021">
        <f>1.14*1.64*C46/SQRT(C44)</f>
        <v>0.2354054769500957</v>
      </c>
      <c r="D47" s="1021">
        <f>1.14*1.64*D46/SQRT(D44)</f>
        <v>0.93685182686419477</v>
      </c>
      <c r="E47" s="1021">
        <f>1.14*1.64*E46/SQRT(E44)</f>
        <v>0.86694757740455708</v>
      </c>
      <c r="F47" s="1021">
        <f>1.14*1.64*F46/SQRT(F44)</f>
        <v>3.1177296632893645</v>
      </c>
    </row>
    <row r="48" spans="1:6">
      <c r="A48" s="2080" t="s">
        <v>948</v>
      </c>
      <c r="B48" s="450" t="s">
        <v>933</v>
      </c>
      <c r="C48" s="721">
        <v>920.16886597551616</v>
      </c>
      <c r="D48" s="721">
        <v>920.16886597551616</v>
      </c>
      <c r="E48" s="721">
        <v>136.48428812807674</v>
      </c>
      <c r="F48" s="721">
        <v>136.48428812807674</v>
      </c>
    </row>
    <row r="49" spans="1:6">
      <c r="A49" s="2080"/>
      <c r="B49" s="450" t="s">
        <v>786</v>
      </c>
      <c r="C49" s="450">
        <v>909</v>
      </c>
      <c r="D49" s="450">
        <v>909</v>
      </c>
      <c r="E49" s="450">
        <v>92</v>
      </c>
      <c r="F49" s="450">
        <v>92</v>
      </c>
    </row>
    <row r="50" spans="1:6">
      <c r="A50" s="2080"/>
      <c r="B50" s="450" t="s">
        <v>109</v>
      </c>
      <c r="C50" s="284">
        <v>8.5485689877304605</v>
      </c>
      <c r="D50" s="284">
        <v>18.502743897988484</v>
      </c>
      <c r="E50" s="284">
        <v>11.837116255970653</v>
      </c>
      <c r="F50" s="284">
        <v>19.211558186470949</v>
      </c>
    </row>
    <row r="51" spans="1:6">
      <c r="A51" s="2080"/>
      <c r="B51" s="450" t="s">
        <v>121</v>
      </c>
      <c r="C51" s="284">
        <v>20.105968299977729</v>
      </c>
      <c r="D51" s="284">
        <v>29.135078798408362</v>
      </c>
      <c r="E51" s="284">
        <v>26.187179490581382</v>
      </c>
      <c r="F51" s="284">
        <v>23.223243072371861</v>
      </c>
    </row>
    <row r="52" spans="1:6">
      <c r="A52" s="2205"/>
      <c r="B52" s="1063" t="s">
        <v>772</v>
      </c>
      <c r="C52" s="1021">
        <f>1.14*1.64*C51/SQRT(C49)</f>
        <v>1.2467855242121504</v>
      </c>
      <c r="D52" s="1021">
        <f>1.14*1.64*D51/SQRT(D49)</f>
        <v>1.8066871463572394</v>
      </c>
      <c r="E52" s="1021">
        <f>1.14*1.64*E51/SQRT(E49)</f>
        <v>5.1043860212349728</v>
      </c>
      <c r="F52" s="1021">
        <f>1.14*1.64*F51/SQRT(F49)</f>
        <v>4.5266576856431486</v>
      </c>
    </row>
    <row r="53" spans="1:6">
      <c r="A53" s="2080" t="s">
        <v>949</v>
      </c>
      <c r="B53" s="450" t="s">
        <v>933</v>
      </c>
      <c r="C53" s="721">
        <v>691.90156821025005</v>
      </c>
      <c r="D53" s="721">
        <v>691.90156821025005</v>
      </c>
      <c r="E53" s="721">
        <v>96.309770813817551</v>
      </c>
      <c r="F53" s="721">
        <v>96.309770813817551</v>
      </c>
    </row>
    <row r="54" spans="1:6">
      <c r="A54" s="2080"/>
      <c r="B54" s="450" t="s">
        <v>786</v>
      </c>
      <c r="C54" s="450">
        <v>744</v>
      </c>
      <c r="D54" s="450">
        <v>744</v>
      </c>
      <c r="E54" s="450">
        <v>67</v>
      </c>
      <c r="F54" s="450">
        <v>67</v>
      </c>
    </row>
    <row r="55" spans="1:6">
      <c r="A55" s="2080"/>
      <c r="B55" s="450" t="s">
        <v>109</v>
      </c>
      <c r="C55" s="284">
        <v>8.5781964560899375</v>
      </c>
      <c r="D55" s="284">
        <v>21.652027310937488</v>
      </c>
      <c r="E55" s="284">
        <v>8.1472131153744201</v>
      </c>
      <c r="F55" s="284">
        <v>18.250825411637617</v>
      </c>
    </row>
    <row r="56" spans="1:6">
      <c r="A56" s="2080"/>
      <c r="B56" s="450" t="s">
        <v>121</v>
      </c>
      <c r="C56" s="284">
        <v>16.973279246049636</v>
      </c>
      <c r="D56" s="284">
        <v>33.933177553732115</v>
      </c>
      <c r="E56" s="284">
        <v>10.87350685315354</v>
      </c>
      <c r="F56" s="284">
        <v>19.333261206162124</v>
      </c>
    </row>
    <row r="57" spans="1:6">
      <c r="A57" s="2205"/>
      <c r="B57" s="1063" t="s">
        <v>772</v>
      </c>
      <c r="C57" s="1021">
        <f>1.14*1.64*C56/SQRT(C54)</f>
        <v>1.163397129597844</v>
      </c>
      <c r="D57" s="1021">
        <f>1.14*1.64*D56/SQRT(D54)</f>
        <v>2.3258770913896321</v>
      </c>
      <c r="E57" s="1021">
        <f>1.14*1.64*E56/SQRT(E54)</f>
        <v>2.4835958790332557</v>
      </c>
      <c r="F57" s="1021">
        <f>1.14*1.64*F56/SQRT(F54)</f>
        <v>4.4158713935028366</v>
      </c>
    </row>
    <row r="58" spans="1:6">
      <c r="A58" s="2080" t="s">
        <v>950</v>
      </c>
      <c r="B58" s="450" t="s">
        <v>933</v>
      </c>
      <c r="C58" s="721">
        <v>933.42002480638871</v>
      </c>
      <c r="D58" s="721">
        <v>933.42002480638882</v>
      </c>
      <c r="E58" s="721">
        <v>115.95787330200307</v>
      </c>
      <c r="F58" s="721">
        <v>115.95787330200305</v>
      </c>
    </row>
    <row r="59" spans="1:6">
      <c r="A59" s="2080"/>
      <c r="B59" s="450" t="s">
        <v>786</v>
      </c>
      <c r="C59" s="450">
        <v>1028</v>
      </c>
      <c r="D59" s="450">
        <v>1028</v>
      </c>
      <c r="E59" s="450">
        <v>82</v>
      </c>
      <c r="F59" s="450">
        <v>82</v>
      </c>
    </row>
    <row r="60" spans="1:6">
      <c r="A60" s="2080"/>
      <c r="B60" s="450" t="s">
        <v>109</v>
      </c>
      <c r="C60" s="284">
        <v>9.24882920896769</v>
      </c>
      <c r="D60" s="284">
        <v>22.103574183449624</v>
      </c>
      <c r="E60" s="284">
        <v>13.578295787437341</v>
      </c>
      <c r="F60" s="284">
        <v>31.991411256513761</v>
      </c>
    </row>
    <row r="61" spans="1:6">
      <c r="A61" s="2080"/>
      <c r="B61" s="450" t="s">
        <v>121</v>
      </c>
      <c r="C61" s="284">
        <v>21.590408732700961</v>
      </c>
      <c r="D61" s="284">
        <v>31.816961459485345</v>
      </c>
      <c r="E61" s="284">
        <v>27.386850914219288</v>
      </c>
      <c r="F61" s="284">
        <v>50.467847985459898</v>
      </c>
    </row>
    <row r="62" spans="1:6">
      <c r="A62" s="2205"/>
      <c r="B62" s="1063" t="s">
        <v>772</v>
      </c>
      <c r="C62" s="1021">
        <f>1.14*1.64*C61/SQRT(C59)</f>
        <v>1.2589631144780793</v>
      </c>
      <c r="D62" s="1021">
        <f>1.14*1.64*D61/SQRT(D59)</f>
        <v>1.855285899779797</v>
      </c>
      <c r="E62" s="1021">
        <f>1.14*1.64*E61/SQRT(E59)</f>
        <v>5.6543654066773463</v>
      </c>
      <c r="F62" s="1021">
        <f>1.14*1.64*F61/SQRT(F59)</f>
        <v>10.419732253709908</v>
      </c>
    </row>
    <row r="63" spans="1:6">
      <c r="A63" s="2080" t="s">
        <v>951</v>
      </c>
      <c r="B63" s="450" t="s">
        <v>933</v>
      </c>
      <c r="C63" s="721">
        <v>3703.1627702195819</v>
      </c>
      <c r="D63" s="721">
        <v>3703.1627702195783</v>
      </c>
      <c r="E63" s="721">
        <v>491.11603034170628</v>
      </c>
      <c r="F63" s="721">
        <v>491.11603034170633</v>
      </c>
    </row>
    <row r="64" spans="1:6">
      <c r="A64" s="2080"/>
      <c r="B64" s="450" t="s">
        <v>786</v>
      </c>
      <c r="C64" s="450">
        <v>3601</v>
      </c>
      <c r="D64" s="450">
        <v>3601</v>
      </c>
      <c r="E64" s="450">
        <v>304</v>
      </c>
      <c r="F64" s="450">
        <v>304</v>
      </c>
    </row>
    <row r="65" spans="1:6">
      <c r="A65" s="2080"/>
      <c r="B65" s="450" t="s">
        <v>109</v>
      </c>
      <c r="C65" s="284">
        <v>15.757527803963617</v>
      </c>
      <c r="D65" s="284">
        <v>37.946578837291277</v>
      </c>
      <c r="E65" s="284">
        <v>19.133784316737607</v>
      </c>
      <c r="F65" s="284">
        <v>41.026801370136816</v>
      </c>
    </row>
    <row r="66" spans="1:6">
      <c r="A66" s="2080"/>
      <c r="B66" s="450" t="s">
        <v>121</v>
      </c>
      <c r="C66" s="284">
        <v>35.730948028501757</v>
      </c>
      <c r="D66" s="284">
        <v>59.419972274427657</v>
      </c>
      <c r="E66" s="284">
        <v>38.074944307521037</v>
      </c>
      <c r="F66" s="284">
        <v>58.570087303476051</v>
      </c>
    </row>
    <row r="67" spans="1:6">
      <c r="A67" s="2205"/>
      <c r="B67" s="1063" t="s">
        <v>772</v>
      </c>
      <c r="C67" s="1021">
        <f>1.14*1.64*C66/SQRT(C64)</f>
        <v>1.1132217371735531</v>
      </c>
      <c r="D67" s="1021">
        <f>1.14*1.64*D66/SQRT(D64)</f>
        <v>1.851269233197459</v>
      </c>
      <c r="E67" s="1021">
        <f>1.14*1.64*E66/SQRT(E64)</f>
        <v>4.0827349291286152</v>
      </c>
      <c r="F67" s="1021">
        <f>1.14*1.64*F66/SQRT(F64)</f>
        <v>6.2804068550870848</v>
      </c>
    </row>
    <row r="68" spans="1:6">
      <c r="A68" s="2083" t="s">
        <v>166</v>
      </c>
      <c r="B68" s="1022" t="s">
        <v>933</v>
      </c>
      <c r="C68" s="1064">
        <v>47238.525801788921</v>
      </c>
      <c r="D68" s="1064">
        <v>47238.525801788906</v>
      </c>
      <c r="E68" s="1064">
        <v>5866.4789391586837</v>
      </c>
      <c r="F68" s="1064">
        <v>5866.4789391586864</v>
      </c>
    </row>
    <row r="69" spans="1:6">
      <c r="A69" s="2080"/>
      <c r="B69" s="288" t="s">
        <v>786</v>
      </c>
      <c r="C69" s="288">
        <v>47709</v>
      </c>
      <c r="D69" s="288">
        <v>47709</v>
      </c>
      <c r="E69" s="288">
        <v>3770</v>
      </c>
      <c r="F69" s="288">
        <v>3770</v>
      </c>
    </row>
    <row r="70" spans="1:6">
      <c r="A70" s="2080"/>
      <c r="B70" s="288" t="s">
        <v>109</v>
      </c>
      <c r="C70" s="286">
        <v>10.636099095477423</v>
      </c>
      <c r="D70" s="286">
        <v>37.534100369899434</v>
      </c>
      <c r="E70" s="286">
        <v>12.198417905103287</v>
      </c>
      <c r="F70" s="286">
        <v>39.175709173854784</v>
      </c>
    </row>
    <row r="71" spans="1:6">
      <c r="A71" s="2080"/>
      <c r="B71" s="288" t="s">
        <v>121</v>
      </c>
      <c r="C71" s="286">
        <v>24.175272849760418</v>
      </c>
      <c r="D71" s="286">
        <v>53.211853003883142</v>
      </c>
      <c r="E71" s="286">
        <v>26.043750338995167</v>
      </c>
      <c r="F71" s="286">
        <v>52.03665770360783</v>
      </c>
    </row>
    <row r="72" spans="1:6" ht="13.5" thickBot="1">
      <c r="A72" s="2084"/>
      <c r="B72" s="1065" t="s">
        <v>772</v>
      </c>
      <c r="C72" s="1024">
        <f>1.14*1.64*C71/SQRT(C69)</f>
        <v>0.20692831765716524</v>
      </c>
      <c r="D72" s="1024">
        <f>1.14*1.64*D71/SQRT(D69)</f>
        <v>0.45546700920163696</v>
      </c>
      <c r="E72" s="1024">
        <f>1.14*1.64*E71/SQRT(E69)</f>
        <v>0.79301526585193838</v>
      </c>
      <c r="F72" s="1024">
        <f>1.14*1.64*F71/SQRT(F69)</f>
        <v>1.5844823961887595</v>
      </c>
    </row>
    <row r="74" spans="1:6" ht="55.5" customHeight="1">
      <c r="A74" s="2212" t="s">
        <v>952</v>
      </c>
      <c r="B74" s="2212"/>
      <c r="C74" s="2212"/>
      <c r="D74" s="2212"/>
      <c r="E74" s="2212"/>
    </row>
  </sheetData>
  <mergeCells count="18">
    <mergeCell ref="A13:A17"/>
    <mergeCell ref="A5:F5"/>
    <mergeCell ref="A6:B7"/>
    <mergeCell ref="C6:D6"/>
    <mergeCell ref="E6:F6"/>
    <mergeCell ref="A8:A12"/>
    <mergeCell ref="A74:E74"/>
    <mergeCell ref="A18:A22"/>
    <mergeCell ref="A23:A27"/>
    <mergeCell ref="A28:A32"/>
    <mergeCell ref="A33:A37"/>
    <mergeCell ref="A38:A42"/>
    <mergeCell ref="A43:A47"/>
    <mergeCell ref="A48:A52"/>
    <mergeCell ref="A53:A57"/>
    <mergeCell ref="A58:A62"/>
    <mergeCell ref="A63:A67"/>
    <mergeCell ref="A68:A72"/>
  </mergeCells>
  <hyperlinks>
    <hyperlink ref="A3" location="Übersicht!A1" display="&lt;&lt; Zurück zur Übersicht"/>
  </hyperlinks>
  <pageMargins left="0.7" right="0.7" top="0.78740157499999996" bottom="0.78740157499999996"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3"/>
  <sheetViews>
    <sheetView zoomScaleNormal="100" workbookViewId="0">
      <selection activeCell="A3" sqref="A3"/>
    </sheetView>
  </sheetViews>
  <sheetFormatPr baseColWidth="10" defaultRowHeight="12.75"/>
  <cols>
    <col min="1" max="1" width="22.140625" customWidth="1"/>
    <col min="6" max="6" width="14" bestFit="1" customWidth="1"/>
  </cols>
  <sheetData>
    <row r="1" spans="1:31" ht="25.5">
      <c r="A1" s="8" t="s">
        <v>1071</v>
      </c>
    </row>
    <row r="2" spans="1:31">
      <c r="A2" s="9"/>
    </row>
    <row r="3" spans="1:31" ht="15.75">
      <c r="A3" s="26" t="s">
        <v>69</v>
      </c>
    </row>
    <row r="5" spans="1:31" ht="13.5" thickBot="1">
      <c r="A5" s="2115" t="s">
        <v>954</v>
      </c>
      <c r="B5" s="2115"/>
      <c r="C5" s="2115"/>
      <c r="D5" s="2115"/>
      <c r="E5" s="2115"/>
      <c r="F5" s="2115"/>
      <c r="G5" s="2115"/>
      <c r="H5" s="2115"/>
      <c r="I5" s="2115"/>
      <c r="J5" s="2115"/>
      <c r="K5" s="2115"/>
      <c r="L5" s="2115"/>
      <c r="M5" s="2115"/>
      <c r="N5" s="2115"/>
      <c r="O5" s="2115"/>
      <c r="P5" s="2115"/>
      <c r="Q5" s="2115"/>
      <c r="R5" s="2115"/>
      <c r="S5" s="2115"/>
      <c r="T5" s="2115"/>
      <c r="U5" s="2115"/>
      <c r="V5" s="2115"/>
      <c r="W5" s="2115"/>
      <c r="X5" s="2115"/>
      <c r="Y5" s="2115"/>
      <c r="Z5" s="2115"/>
      <c r="AA5" s="2115"/>
      <c r="AB5" s="2115"/>
      <c r="AC5" s="2115"/>
      <c r="AD5" s="2115"/>
      <c r="AE5" s="2115"/>
    </row>
    <row r="6" spans="1:31">
      <c r="A6" s="1039"/>
      <c r="B6" s="2236" t="s">
        <v>102</v>
      </c>
      <c r="C6" s="2236"/>
      <c r="D6" s="2236"/>
      <c r="E6" s="2236"/>
      <c r="F6" s="2237"/>
      <c r="G6" s="2238" t="s">
        <v>82</v>
      </c>
      <c r="H6" s="2236"/>
      <c r="I6" s="2236"/>
      <c r="J6" s="2236"/>
      <c r="K6" s="2237"/>
      <c r="L6" s="2238" t="s">
        <v>395</v>
      </c>
      <c r="M6" s="2236"/>
      <c r="N6" s="2236"/>
      <c r="O6" s="2236"/>
      <c r="P6" s="2237"/>
      <c r="Q6" s="2238" t="s">
        <v>397</v>
      </c>
      <c r="R6" s="2236"/>
      <c r="S6" s="2236"/>
      <c r="T6" s="2236"/>
      <c r="U6" s="2237"/>
      <c r="V6" s="2238" t="s">
        <v>400</v>
      </c>
      <c r="W6" s="2236"/>
      <c r="X6" s="2236"/>
      <c r="Y6" s="2236"/>
      <c r="Z6" s="2237"/>
      <c r="AA6" s="2236" t="s">
        <v>152</v>
      </c>
      <c r="AB6" s="2236"/>
      <c r="AC6" s="2236"/>
      <c r="AD6" s="2236"/>
      <c r="AE6" s="2236"/>
    </row>
    <row r="7" spans="1:31" s="807" customFormat="1" ht="37.5" customHeight="1">
      <c r="A7" s="364" t="s">
        <v>955</v>
      </c>
      <c r="B7" s="1020" t="s">
        <v>956</v>
      </c>
      <c r="C7" s="1020" t="s">
        <v>957</v>
      </c>
      <c r="D7" s="1020" t="s">
        <v>958</v>
      </c>
      <c r="E7" s="1040" t="s">
        <v>772</v>
      </c>
      <c r="F7" s="1041" t="s">
        <v>959</v>
      </c>
      <c r="G7" s="1042" t="s">
        <v>956</v>
      </c>
      <c r="H7" s="1020" t="s">
        <v>957</v>
      </c>
      <c r="I7" s="1020" t="s">
        <v>958</v>
      </c>
      <c r="J7" s="1040" t="s">
        <v>772</v>
      </c>
      <c r="K7" s="1041" t="s">
        <v>959</v>
      </c>
      <c r="L7" s="1042" t="s">
        <v>956</v>
      </c>
      <c r="M7" s="1020" t="s">
        <v>957</v>
      </c>
      <c r="N7" s="1020" t="s">
        <v>958</v>
      </c>
      <c r="O7" s="1040" t="s">
        <v>772</v>
      </c>
      <c r="P7" s="1041" t="s">
        <v>959</v>
      </c>
      <c r="Q7" s="1042" t="s">
        <v>956</v>
      </c>
      <c r="R7" s="1020" t="s">
        <v>957</v>
      </c>
      <c r="S7" s="1020" t="s">
        <v>958</v>
      </c>
      <c r="T7" s="1040" t="s">
        <v>772</v>
      </c>
      <c r="U7" s="1041" t="s">
        <v>959</v>
      </c>
      <c r="V7" s="1042" t="s">
        <v>956</v>
      </c>
      <c r="W7" s="1020" t="s">
        <v>957</v>
      </c>
      <c r="X7" s="1020" t="s">
        <v>958</v>
      </c>
      <c r="Y7" s="1040" t="s">
        <v>772</v>
      </c>
      <c r="Z7" s="1041" t="s">
        <v>959</v>
      </c>
      <c r="AA7" s="1020" t="s">
        <v>956</v>
      </c>
      <c r="AB7" s="1020" t="s">
        <v>957</v>
      </c>
      <c r="AC7" s="1020" t="s">
        <v>958</v>
      </c>
      <c r="AD7" s="1040" t="s">
        <v>772</v>
      </c>
      <c r="AE7" s="1040" t="s">
        <v>959</v>
      </c>
    </row>
    <row r="8" spans="1:31">
      <c r="A8" s="450" t="s">
        <v>960</v>
      </c>
      <c r="B8" s="288">
        <v>19629</v>
      </c>
      <c r="C8" s="775">
        <v>19245.971250569106</v>
      </c>
      <c r="D8" s="1043">
        <v>26.025131843608523</v>
      </c>
      <c r="E8" s="1043">
        <v>0.29915459255519605</v>
      </c>
      <c r="F8" s="1044">
        <f>D8</f>
        <v>26.025131843608523</v>
      </c>
      <c r="G8" s="1045">
        <v>1416</v>
      </c>
      <c r="H8" s="775">
        <v>2147.3598536601294</v>
      </c>
      <c r="I8" s="1043">
        <v>23.336267550199636</v>
      </c>
      <c r="J8" s="1043">
        <v>1.0256991046567392</v>
      </c>
      <c r="K8" s="1044">
        <f>I8</f>
        <v>23.336267550199636</v>
      </c>
      <c r="L8" s="381">
        <v>668</v>
      </c>
      <c r="M8" s="775">
        <v>990.32050412127376</v>
      </c>
      <c r="N8" s="1043">
        <v>24.510103104925886</v>
      </c>
      <c r="O8" s="1043">
        <v>1.5462583213796512</v>
      </c>
      <c r="P8" s="1044">
        <f>N8</f>
        <v>24.510103104925886</v>
      </c>
      <c r="Q8" s="381">
        <v>486</v>
      </c>
      <c r="R8" s="775">
        <v>737.88270244747719</v>
      </c>
      <c r="S8" s="1043">
        <v>24.409558906877812</v>
      </c>
      <c r="T8" s="1043">
        <v>1.8107559669687316</v>
      </c>
      <c r="U8" s="1044">
        <f>S8</f>
        <v>24.409558906877812</v>
      </c>
      <c r="V8" s="381">
        <v>218</v>
      </c>
      <c r="W8" s="775">
        <v>342.07118757619867</v>
      </c>
      <c r="X8" s="1043">
        <v>19.471802145701357</v>
      </c>
      <c r="Y8" s="1043">
        <v>2.2717655271456092</v>
      </c>
      <c r="Z8" s="1044">
        <f>X8</f>
        <v>19.471802145701357</v>
      </c>
      <c r="AA8" s="450">
        <v>44</v>
      </c>
      <c r="AB8" s="721">
        <v>77.085459515184951</v>
      </c>
      <c r="AC8" s="755">
        <v>20.196433240726915</v>
      </c>
      <c r="AD8" s="755">
        <v>5.1794964805286829</v>
      </c>
      <c r="AE8" s="755">
        <f>AC8</f>
        <v>20.196433240726915</v>
      </c>
    </row>
    <row r="9" spans="1:31">
      <c r="A9" s="450" t="s">
        <v>961</v>
      </c>
      <c r="B9" s="288">
        <v>10178</v>
      </c>
      <c r="C9" s="775">
        <v>9854.6709213749928</v>
      </c>
      <c r="D9" s="1043">
        <v>13.325859561209491</v>
      </c>
      <c r="E9" s="1043">
        <v>0.23171251606450308</v>
      </c>
      <c r="F9" s="1044">
        <f>D9+F8</f>
        <v>39.350991404818018</v>
      </c>
      <c r="G9" s="1045">
        <v>806</v>
      </c>
      <c r="H9" s="775">
        <v>1254.4851324077131</v>
      </c>
      <c r="I9" s="1043">
        <v>13.633020398381476</v>
      </c>
      <c r="J9" s="1043">
        <v>0.83210706077946817</v>
      </c>
      <c r="K9" s="1044">
        <f>I9+K8</f>
        <v>36.969287948581112</v>
      </c>
      <c r="L9" s="381">
        <v>431</v>
      </c>
      <c r="M9" s="775">
        <v>629.58984791580099</v>
      </c>
      <c r="N9" s="1043">
        <v>15.582139339751755</v>
      </c>
      <c r="O9" s="1043">
        <v>1.3037543709412489</v>
      </c>
      <c r="P9" s="1044">
        <f>N9+P8</f>
        <v>40.092242444677638</v>
      </c>
      <c r="Q9" s="381">
        <v>260</v>
      </c>
      <c r="R9" s="775">
        <v>426.29609310842687</v>
      </c>
      <c r="S9" s="1043">
        <v>14.102105337321818</v>
      </c>
      <c r="T9" s="1043">
        <v>1.4671676966622591</v>
      </c>
      <c r="U9" s="1044">
        <f>S9+U8</f>
        <v>38.511664244199629</v>
      </c>
      <c r="V9" s="381">
        <v>96</v>
      </c>
      <c r="W9" s="775">
        <v>166.42604418362313</v>
      </c>
      <c r="X9" s="1043">
        <v>9.4735105496524543</v>
      </c>
      <c r="Y9" s="1043">
        <v>1.6800791882669279</v>
      </c>
      <c r="Z9" s="1044">
        <f>X9+Z8</f>
        <v>28.945312695353813</v>
      </c>
      <c r="AA9" s="450">
        <v>19</v>
      </c>
      <c r="AB9" s="721">
        <v>32.173147199861631</v>
      </c>
      <c r="AC9" s="755">
        <v>8.4293824497223859</v>
      </c>
      <c r="AD9" s="755">
        <v>3.5843879024953194</v>
      </c>
      <c r="AE9" s="755">
        <f>AC9+AE8</f>
        <v>28.625815690449301</v>
      </c>
    </row>
    <row r="10" spans="1:31">
      <c r="A10" s="450" t="s">
        <v>962</v>
      </c>
      <c r="B10" s="288">
        <v>7272</v>
      </c>
      <c r="C10" s="775">
        <v>7013.5680288027179</v>
      </c>
      <c r="D10" s="1043">
        <v>9.4840125378609237</v>
      </c>
      <c r="E10" s="1043">
        <v>0.19976334973693166</v>
      </c>
      <c r="F10" s="1044">
        <f t="shared" ref="F10:F58" si="0">D10+F9</f>
        <v>48.835003942678938</v>
      </c>
      <c r="G10" s="1045">
        <v>585</v>
      </c>
      <c r="H10" s="775">
        <v>878.64033062785415</v>
      </c>
      <c r="I10" s="1043">
        <v>9.548556009826914</v>
      </c>
      <c r="J10" s="1043">
        <v>0.71266577239360596</v>
      </c>
      <c r="K10" s="1044">
        <f t="shared" ref="K10:K58" si="1">I10+K9</f>
        <v>46.517843958408022</v>
      </c>
      <c r="L10" s="381">
        <v>312</v>
      </c>
      <c r="M10" s="775">
        <v>456.50103138316149</v>
      </c>
      <c r="N10" s="1043">
        <v>11.298248698419471</v>
      </c>
      <c r="O10" s="1043">
        <v>1.1379854964430491</v>
      </c>
      <c r="P10" s="1044">
        <f t="shared" ref="P10:P58" si="2">N10+P9</f>
        <v>51.390491143097108</v>
      </c>
      <c r="Q10" s="381">
        <v>153</v>
      </c>
      <c r="R10" s="775">
        <v>226.46755364040854</v>
      </c>
      <c r="S10" s="1043">
        <v>7.4916691673979807</v>
      </c>
      <c r="T10" s="1043">
        <v>1.109752768630671</v>
      </c>
      <c r="U10" s="1044">
        <f t="shared" ref="U10:U58" si="3">S10+U9</f>
        <v>46.003333411597609</v>
      </c>
      <c r="V10" s="381">
        <v>97</v>
      </c>
      <c r="W10" s="775">
        <v>156.46830328528762</v>
      </c>
      <c r="X10" s="1043">
        <v>8.9066836211279465</v>
      </c>
      <c r="Y10" s="1043">
        <v>1.634134167680916</v>
      </c>
      <c r="Z10" s="1044">
        <f t="shared" ref="Z10:Z58" si="4">X10+Z9</f>
        <v>37.85199631648176</v>
      </c>
      <c r="AA10" s="450">
        <v>23</v>
      </c>
      <c r="AB10" s="721">
        <v>39.203442318996117</v>
      </c>
      <c r="AC10" s="755">
        <v>10.271323678706539</v>
      </c>
      <c r="AD10" s="755">
        <v>3.9166781951189353</v>
      </c>
      <c r="AE10" s="755">
        <f t="shared" ref="AE10:AE58" si="5">AC10+AE9</f>
        <v>38.897139369155838</v>
      </c>
    </row>
    <row r="11" spans="1:31">
      <c r="A11" s="450" t="s">
        <v>963</v>
      </c>
      <c r="B11" s="288">
        <v>4858</v>
      </c>
      <c r="C11" s="775">
        <v>4686.7025070483278</v>
      </c>
      <c r="D11" s="1043">
        <v>6.3375367795011446</v>
      </c>
      <c r="E11" s="1043">
        <v>0.16611166802717364</v>
      </c>
      <c r="F11" s="1044">
        <f t="shared" si="0"/>
        <v>55.172540722180081</v>
      </c>
      <c r="G11" s="1045">
        <v>369</v>
      </c>
      <c r="H11" s="775">
        <v>569.26304694724377</v>
      </c>
      <c r="I11" s="1043">
        <v>6.1864222465366625</v>
      </c>
      <c r="J11" s="1043">
        <v>0.58420050480612851</v>
      </c>
      <c r="K11" s="1044">
        <f t="shared" si="1"/>
        <v>52.704266204944688</v>
      </c>
      <c r="L11" s="381">
        <v>175</v>
      </c>
      <c r="M11" s="775">
        <v>248.8144069981781</v>
      </c>
      <c r="N11" s="1043">
        <v>6.1580738196747715</v>
      </c>
      <c r="O11" s="1043">
        <v>0.86414369728643281</v>
      </c>
      <c r="P11" s="1044">
        <f t="shared" si="2"/>
        <v>57.548564962771877</v>
      </c>
      <c r="Q11" s="381">
        <v>115</v>
      </c>
      <c r="R11" s="775">
        <v>177.62134316817961</v>
      </c>
      <c r="S11" s="1043">
        <v>5.8758101047788873</v>
      </c>
      <c r="T11" s="1043">
        <v>0.99135915366386618</v>
      </c>
      <c r="U11" s="1044">
        <f t="shared" si="3"/>
        <v>51.879143516376494</v>
      </c>
      <c r="V11" s="381">
        <v>67</v>
      </c>
      <c r="W11" s="775">
        <v>120.96162936272229</v>
      </c>
      <c r="X11" s="1043">
        <v>6.8855285090268534</v>
      </c>
      <c r="Y11" s="1043">
        <v>1.4526589785126547</v>
      </c>
      <c r="Z11" s="1044">
        <f t="shared" si="4"/>
        <v>44.737524825508615</v>
      </c>
      <c r="AA11" s="325">
        <v>12</v>
      </c>
      <c r="AB11" s="773">
        <v>21.865667418164168</v>
      </c>
      <c r="AC11" s="1046">
        <v>5.7288170175323199</v>
      </c>
      <c r="AD11" s="1046">
        <v>2.9982028033320378</v>
      </c>
      <c r="AE11" s="1046">
        <f t="shared" si="5"/>
        <v>44.625956386688159</v>
      </c>
    </row>
    <row r="12" spans="1:31">
      <c r="A12" s="450" t="s">
        <v>964</v>
      </c>
      <c r="B12" s="288">
        <v>4193</v>
      </c>
      <c r="C12" s="775">
        <v>4122.897961690177</v>
      </c>
      <c r="D12" s="1043">
        <v>5.5751389022551345</v>
      </c>
      <c r="E12" s="1043">
        <v>0.15643291162619283</v>
      </c>
      <c r="F12" s="1044">
        <f t="shared" si="0"/>
        <v>60.747679624435214</v>
      </c>
      <c r="G12" s="1045">
        <v>354</v>
      </c>
      <c r="H12" s="775">
        <v>583.04131269511436</v>
      </c>
      <c r="I12" s="1043">
        <v>6.3361564866185063</v>
      </c>
      <c r="J12" s="1043">
        <v>0.59075612608680239</v>
      </c>
      <c r="K12" s="1044">
        <f t="shared" si="1"/>
        <v>59.040422691563194</v>
      </c>
      <c r="L12" s="381">
        <v>167</v>
      </c>
      <c r="M12" s="775">
        <v>288.63306539716297</v>
      </c>
      <c r="N12" s="1043">
        <v>7.1435723717065969</v>
      </c>
      <c r="O12" s="1043">
        <v>0.9258247250752013</v>
      </c>
      <c r="P12" s="1044">
        <f t="shared" si="2"/>
        <v>64.692137334478474</v>
      </c>
      <c r="Q12" s="381">
        <v>103</v>
      </c>
      <c r="R12" s="775">
        <v>142.76755150114761</v>
      </c>
      <c r="S12" s="1043">
        <v>4.7228278245295101</v>
      </c>
      <c r="T12" s="1043">
        <v>0.89421511279367438</v>
      </c>
      <c r="U12" s="1044">
        <f t="shared" si="3"/>
        <v>56.601971340906005</v>
      </c>
      <c r="V12" s="381">
        <v>72</v>
      </c>
      <c r="W12" s="775">
        <v>126.77657341452701</v>
      </c>
      <c r="X12" s="1043">
        <v>7.2165339961225534</v>
      </c>
      <c r="Y12" s="1043">
        <v>1.4845200511275334</v>
      </c>
      <c r="Z12" s="1044">
        <f t="shared" si="4"/>
        <v>51.954058821631165</v>
      </c>
      <c r="AA12" s="450">
        <v>12</v>
      </c>
      <c r="AB12" s="721">
        <v>24.864122382276651</v>
      </c>
      <c r="AC12" s="755">
        <v>6.5144138848130391</v>
      </c>
      <c r="AD12" s="755">
        <v>3.1838240086113494</v>
      </c>
      <c r="AE12" s="755">
        <f t="shared" si="5"/>
        <v>51.140370271501197</v>
      </c>
    </row>
    <row r="13" spans="1:31">
      <c r="A13" s="450" t="s">
        <v>965</v>
      </c>
      <c r="B13" s="288">
        <v>2994</v>
      </c>
      <c r="C13" s="775">
        <v>2911.9406041113812</v>
      </c>
      <c r="D13" s="1043">
        <v>3.937636461995381</v>
      </c>
      <c r="E13" s="1043">
        <v>0.1326024499889302</v>
      </c>
      <c r="F13" s="1044">
        <f t="shared" si="0"/>
        <v>64.685316086430589</v>
      </c>
      <c r="G13" s="1045">
        <v>193</v>
      </c>
      <c r="H13" s="775">
        <v>292.78381949263604</v>
      </c>
      <c r="I13" s="1043">
        <v>3.1818055713408677</v>
      </c>
      <c r="J13" s="1043">
        <v>0.42562252866427702</v>
      </c>
      <c r="K13" s="1044">
        <f t="shared" si="1"/>
        <v>62.222228262904061</v>
      </c>
      <c r="L13" s="381">
        <v>81</v>
      </c>
      <c r="M13" s="775">
        <v>125.49893151663336</v>
      </c>
      <c r="N13" s="1043">
        <v>3.1060568151722658</v>
      </c>
      <c r="O13" s="1043">
        <v>0.62361718931636345</v>
      </c>
      <c r="P13" s="1044">
        <f t="shared" si="2"/>
        <v>67.79819414965074</v>
      </c>
      <c r="Q13" s="381">
        <v>72</v>
      </c>
      <c r="R13" s="775">
        <v>101.46153265711825</v>
      </c>
      <c r="S13" s="1043">
        <v>3.3564023793501554</v>
      </c>
      <c r="T13" s="1043">
        <v>0.75922425451575981</v>
      </c>
      <c r="U13" s="1044">
        <f t="shared" si="3"/>
        <v>59.958373720256162</v>
      </c>
      <c r="V13" s="381">
        <v>33</v>
      </c>
      <c r="W13" s="775">
        <v>50.143533087598279</v>
      </c>
      <c r="X13" s="1043">
        <v>2.8543326378537706</v>
      </c>
      <c r="Y13" s="1043">
        <v>0.95532347737748036</v>
      </c>
      <c r="Z13" s="1044">
        <f t="shared" si="4"/>
        <v>54.808391459484938</v>
      </c>
      <c r="AA13" s="325">
        <v>7</v>
      </c>
      <c r="AB13" s="773">
        <v>15.679822231286119</v>
      </c>
      <c r="AC13" s="1046">
        <v>4.1081221401846113</v>
      </c>
      <c r="AD13" s="1046">
        <v>2.5606583491334387</v>
      </c>
      <c r="AE13" s="1046">
        <f t="shared" si="5"/>
        <v>55.24849241168581</v>
      </c>
    </row>
    <row r="14" spans="1:31">
      <c r="A14" s="450" t="s">
        <v>966</v>
      </c>
      <c r="B14" s="288">
        <v>2414</v>
      </c>
      <c r="C14" s="775">
        <v>2414.4253060414185</v>
      </c>
      <c r="D14" s="1043">
        <v>3.2648774176265447</v>
      </c>
      <c r="E14" s="1043">
        <v>0.1211665210424122</v>
      </c>
      <c r="F14" s="1044">
        <f t="shared" si="0"/>
        <v>67.95019350405714</v>
      </c>
      <c r="G14" s="1045">
        <v>190</v>
      </c>
      <c r="H14" s="775">
        <v>296.81993892971201</v>
      </c>
      <c r="I14" s="1043">
        <v>3.2256677879542708</v>
      </c>
      <c r="J14" s="1043">
        <v>0.42844907469642479</v>
      </c>
      <c r="K14" s="1044">
        <f t="shared" si="1"/>
        <v>65.447896050858333</v>
      </c>
      <c r="L14" s="381">
        <v>77</v>
      </c>
      <c r="M14" s="775">
        <v>118.7065994019261</v>
      </c>
      <c r="N14" s="1043">
        <v>2.9379488544044583</v>
      </c>
      <c r="O14" s="1043">
        <v>0.60703245681150553</v>
      </c>
      <c r="P14" s="1044">
        <f t="shared" si="2"/>
        <v>70.736143004055194</v>
      </c>
      <c r="Q14" s="381">
        <v>66</v>
      </c>
      <c r="R14" s="775">
        <v>105.27257022068049</v>
      </c>
      <c r="S14" s="1043">
        <v>3.4824735632870336</v>
      </c>
      <c r="T14" s="1043">
        <v>0.77284699947875335</v>
      </c>
      <c r="U14" s="1044">
        <f t="shared" si="3"/>
        <v>63.440847283543192</v>
      </c>
      <c r="V14" s="381">
        <v>35</v>
      </c>
      <c r="W14" s="775">
        <v>51.772681283845635</v>
      </c>
      <c r="X14" s="1043">
        <v>2.9470690403790152</v>
      </c>
      <c r="Y14" s="1043">
        <v>0.97025507667347621</v>
      </c>
      <c r="Z14" s="1044">
        <f t="shared" si="4"/>
        <v>57.75546049986395</v>
      </c>
      <c r="AA14" s="325">
        <v>12</v>
      </c>
      <c r="AB14" s="773">
        <v>21.068088023259719</v>
      </c>
      <c r="AC14" s="1046">
        <v>5.5198507727349604</v>
      </c>
      <c r="AD14" s="1046">
        <v>2.9462731348951388</v>
      </c>
      <c r="AE14" s="1046">
        <f t="shared" si="5"/>
        <v>60.768343184420772</v>
      </c>
    </row>
    <row r="15" spans="1:31">
      <c r="A15" s="450" t="s">
        <v>967</v>
      </c>
      <c r="B15" s="288">
        <v>2125</v>
      </c>
      <c r="C15" s="775">
        <v>2059.4797539723004</v>
      </c>
      <c r="D15" s="1043">
        <v>2.7849065879066335</v>
      </c>
      <c r="E15" s="1043">
        <v>0.11218357365554676</v>
      </c>
      <c r="F15" s="1044">
        <f t="shared" si="0"/>
        <v>70.735100091963773</v>
      </c>
      <c r="G15" s="1045">
        <v>158</v>
      </c>
      <c r="H15" s="775">
        <v>243.43652481335906</v>
      </c>
      <c r="I15" s="1043">
        <v>2.6455276533424921</v>
      </c>
      <c r="J15" s="1043">
        <v>0.38917363013610529</v>
      </c>
      <c r="K15" s="1044">
        <f t="shared" si="1"/>
        <v>68.093423704200831</v>
      </c>
      <c r="L15" s="381">
        <v>64</v>
      </c>
      <c r="M15" s="775">
        <v>98.030806277122849</v>
      </c>
      <c r="N15" s="1043">
        <v>2.4262298511564078</v>
      </c>
      <c r="O15" s="1043">
        <v>0.55309225691360098</v>
      </c>
      <c r="P15" s="1044">
        <f t="shared" si="2"/>
        <v>73.162372855211601</v>
      </c>
      <c r="Q15" s="381">
        <v>43</v>
      </c>
      <c r="R15" s="775">
        <v>65.678322109530967</v>
      </c>
      <c r="S15" s="1043">
        <v>2.172674419822989</v>
      </c>
      <c r="T15" s="1043">
        <v>0.61457364946132909</v>
      </c>
      <c r="U15" s="1044">
        <f t="shared" si="3"/>
        <v>65.613521703366175</v>
      </c>
      <c r="V15" s="381">
        <v>38</v>
      </c>
      <c r="W15" s="775">
        <v>59.900863770637052</v>
      </c>
      <c r="X15" s="1043">
        <v>3.4097515665175298</v>
      </c>
      <c r="Y15" s="1043">
        <v>1.0411527518760884</v>
      </c>
      <c r="Z15" s="1044">
        <f t="shared" si="4"/>
        <v>61.165212066381478</v>
      </c>
      <c r="AA15" s="325">
        <v>13</v>
      </c>
      <c r="AB15" s="773">
        <v>19.826532656068071</v>
      </c>
      <c r="AC15" s="1046">
        <v>5.1945625764154872</v>
      </c>
      <c r="AD15" s="1046">
        <v>2.863058133897125</v>
      </c>
      <c r="AE15" s="1046">
        <f t="shared" si="5"/>
        <v>65.962905760836264</v>
      </c>
    </row>
    <row r="16" spans="1:31">
      <c r="A16" s="450" t="s">
        <v>968</v>
      </c>
      <c r="B16" s="288">
        <v>1630</v>
      </c>
      <c r="C16" s="775">
        <v>1630.4045316635336</v>
      </c>
      <c r="D16" s="1043">
        <v>2.2046948082033309</v>
      </c>
      <c r="E16" s="1043">
        <v>0.10011297061419965</v>
      </c>
      <c r="F16" s="1044">
        <f t="shared" si="0"/>
        <v>72.939794900167101</v>
      </c>
      <c r="G16" s="1045">
        <v>128</v>
      </c>
      <c r="H16" s="775">
        <v>191.4479584625314</v>
      </c>
      <c r="I16" s="1043">
        <v>2.0805459192161351</v>
      </c>
      <c r="J16" s="1043">
        <v>0.34612458137945068</v>
      </c>
      <c r="K16" s="1044">
        <f t="shared" si="1"/>
        <v>70.173969623416966</v>
      </c>
      <c r="L16" s="381">
        <v>53</v>
      </c>
      <c r="M16" s="775">
        <v>82.242248664881444</v>
      </c>
      <c r="N16" s="1043">
        <v>2.0354683013917971</v>
      </c>
      <c r="O16" s="1043">
        <v>0.50761175390872715</v>
      </c>
      <c r="P16" s="1044">
        <f t="shared" si="2"/>
        <v>75.197841156603403</v>
      </c>
      <c r="Q16" s="381">
        <v>35</v>
      </c>
      <c r="R16" s="775">
        <v>50.534418812149276</v>
      </c>
      <c r="S16" s="1043">
        <v>1.6717059076307521</v>
      </c>
      <c r="T16" s="1043">
        <v>0.54046267986300967</v>
      </c>
      <c r="U16" s="1044">
        <f t="shared" si="3"/>
        <v>67.285227610996927</v>
      </c>
      <c r="V16" s="381">
        <v>35</v>
      </c>
      <c r="W16" s="775">
        <v>48.976668230798417</v>
      </c>
      <c r="X16" s="1043">
        <v>2.7879109032921079</v>
      </c>
      <c r="Y16" s="1043">
        <v>0.94446533894771534</v>
      </c>
      <c r="Z16" s="1044">
        <f t="shared" si="4"/>
        <v>63.953122969673586</v>
      </c>
      <c r="AA16" s="325">
        <v>5</v>
      </c>
      <c r="AB16" s="773">
        <v>9.6946227547022907</v>
      </c>
      <c r="AC16" s="1046">
        <v>2.5399965504623756</v>
      </c>
      <c r="AD16" s="1046">
        <v>2.0298728117095801</v>
      </c>
      <c r="AE16" s="1046">
        <f t="shared" si="5"/>
        <v>68.502902311298641</v>
      </c>
    </row>
    <row r="17" spans="1:31">
      <c r="A17" s="450" t="s">
        <v>969</v>
      </c>
      <c r="B17" s="288">
        <v>1727</v>
      </c>
      <c r="C17" s="775">
        <v>1722.7234900022795</v>
      </c>
      <c r="D17" s="1043">
        <v>2.3295320030193323</v>
      </c>
      <c r="E17" s="1043">
        <v>0.10284260772253799</v>
      </c>
      <c r="F17" s="1044">
        <f t="shared" si="0"/>
        <v>75.269326903186439</v>
      </c>
      <c r="G17" s="1045">
        <v>132</v>
      </c>
      <c r="H17" s="775">
        <v>216.37547337076663</v>
      </c>
      <c r="I17" s="1043">
        <v>2.3514437644322714</v>
      </c>
      <c r="J17" s="1043">
        <v>0.36745952618650535</v>
      </c>
      <c r="K17" s="1044">
        <f t="shared" si="1"/>
        <v>72.525413387849241</v>
      </c>
      <c r="L17" s="381">
        <v>44</v>
      </c>
      <c r="M17" s="775">
        <v>74.932662817927195</v>
      </c>
      <c r="N17" s="1043">
        <v>1.8545584827850161</v>
      </c>
      <c r="O17" s="1043">
        <v>0.48497616815921235</v>
      </c>
      <c r="P17" s="1044">
        <f t="shared" si="2"/>
        <v>77.052399639388412</v>
      </c>
      <c r="Q17" s="381">
        <v>35</v>
      </c>
      <c r="R17" s="775">
        <v>52.423152219605342</v>
      </c>
      <c r="S17" s="1043">
        <v>1.7341862303375559</v>
      </c>
      <c r="T17" s="1043">
        <v>0.55029505942559209</v>
      </c>
      <c r="U17" s="1044">
        <f t="shared" si="3"/>
        <v>69.019413841334483</v>
      </c>
      <c r="V17" s="381">
        <v>49</v>
      </c>
      <c r="W17" s="775">
        <v>77.540594677479177</v>
      </c>
      <c r="X17" s="1043">
        <v>4.4138622972552106</v>
      </c>
      <c r="Y17" s="1043">
        <v>1.1784015032367841</v>
      </c>
      <c r="Z17" s="1044">
        <f t="shared" si="4"/>
        <v>68.366985266928793</v>
      </c>
      <c r="AA17" s="326">
        <v>4</v>
      </c>
      <c r="AB17" s="777">
        <v>11.47906365575502</v>
      </c>
      <c r="AC17" s="1047">
        <v>3.0075210584149379</v>
      </c>
      <c r="AD17" s="1047">
        <v>2.2034967793548823</v>
      </c>
      <c r="AE17" s="1047">
        <f t="shared" si="5"/>
        <v>71.510423369713578</v>
      </c>
    </row>
    <row r="18" spans="1:31">
      <c r="A18" s="450" t="s">
        <v>970</v>
      </c>
      <c r="B18" s="288">
        <v>1193</v>
      </c>
      <c r="C18" s="775">
        <v>1205.8756661805312</v>
      </c>
      <c r="D18" s="1043">
        <v>1.6306307845294941</v>
      </c>
      <c r="E18" s="1043">
        <v>8.6350502092769357E-2</v>
      </c>
      <c r="F18" s="1044">
        <f t="shared" si="0"/>
        <v>76.89995768771594</v>
      </c>
      <c r="G18" s="1045">
        <v>102</v>
      </c>
      <c r="H18" s="775">
        <v>161.8429670494599</v>
      </c>
      <c r="I18" s="1043">
        <v>1.7588159589306125</v>
      </c>
      <c r="J18" s="1043">
        <v>0.31876181564592859</v>
      </c>
      <c r="K18" s="1044">
        <f t="shared" si="1"/>
        <v>74.284229346779853</v>
      </c>
      <c r="L18" s="381">
        <v>40</v>
      </c>
      <c r="M18" s="775">
        <v>60.648550809746844</v>
      </c>
      <c r="N18" s="1043">
        <v>1.501031461355258</v>
      </c>
      <c r="O18" s="1043">
        <v>0.43709496475928034</v>
      </c>
      <c r="P18" s="1044">
        <f t="shared" si="2"/>
        <v>78.553431100743666</v>
      </c>
      <c r="Q18" s="381">
        <v>39</v>
      </c>
      <c r="R18" s="775">
        <v>61.762881666043668</v>
      </c>
      <c r="S18" s="1043">
        <v>2.0431495321482056</v>
      </c>
      <c r="T18" s="1043">
        <v>0.59636754725031538</v>
      </c>
      <c r="U18" s="1044">
        <f t="shared" si="3"/>
        <v>71.062563373482689</v>
      </c>
      <c r="V18" s="381">
        <v>19</v>
      </c>
      <c r="W18" s="775">
        <v>33.540885677917686</v>
      </c>
      <c r="X18" s="1043">
        <v>1.9092560654981172</v>
      </c>
      <c r="Y18" s="1043">
        <v>0.78511367996537829</v>
      </c>
      <c r="Z18" s="1044">
        <f t="shared" si="4"/>
        <v>70.276241332426906</v>
      </c>
      <c r="AA18" s="326">
        <v>4</v>
      </c>
      <c r="AB18" s="777">
        <v>5.8906488957517693</v>
      </c>
      <c r="AC18" s="1047">
        <v>1.5433532849885467</v>
      </c>
      <c r="AD18" s="1047">
        <v>1.5903556183835479</v>
      </c>
      <c r="AE18" s="1047">
        <f t="shared" si="5"/>
        <v>73.053776654702119</v>
      </c>
    </row>
    <row r="19" spans="1:31">
      <c r="A19" s="450" t="s">
        <v>971</v>
      </c>
      <c r="B19" s="288">
        <v>1067</v>
      </c>
      <c r="C19" s="775">
        <v>1013.7435108290969</v>
      </c>
      <c r="D19" s="1043">
        <v>1.3708224012934493</v>
      </c>
      <c r="E19" s="1043">
        <v>7.9277584225390427E-2</v>
      </c>
      <c r="F19" s="1044">
        <f t="shared" si="0"/>
        <v>78.270780089009392</v>
      </c>
      <c r="G19" s="1045">
        <v>72</v>
      </c>
      <c r="H19" s="775">
        <v>101.5222826845843</v>
      </c>
      <c r="I19" s="1043">
        <v>1.1032855750731723</v>
      </c>
      <c r="J19" s="1043">
        <v>0.25330525568520945</v>
      </c>
      <c r="K19" s="1044">
        <f t="shared" si="1"/>
        <v>75.387514921853025</v>
      </c>
      <c r="L19" s="381">
        <v>20</v>
      </c>
      <c r="M19" s="775">
        <v>27.384429471920885</v>
      </c>
      <c r="N19" s="1043">
        <v>0.67775552160450669</v>
      </c>
      <c r="O19" s="1043">
        <v>0.2949340125853131</v>
      </c>
      <c r="P19" s="1044">
        <f t="shared" si="2"/>
        <v>79.231186622348176</v>
      </c>
      <c r="Q19" s="381">
        <v>30</v>
      </c>
      <c r="R19" s="775">
        <v>38.176523785205831</v>
      </c>
      <c r="S19" s="1043">
        <v>1.2629000559355634</v>
      </c>
      <c r="T19" s="1043">
        <v>0.47072925985144881</v>
      </c>
      <c r="U19" s="1044">
        <f t="shared" si="3"/>
        <v>72.325463429418249</v>
      </c>
      <c r="V19" s="381">
        <v>20</v>
      </c>
      <c r="W19" s="775">
        <v>32.43838939436305</v>
      </c>
      <c r="X19" s="1043">
        <v>1.8464983990256527</v>
      </c>
      <c r="Y19" s="1043">
        <v>0.7723493893445188</v>
      </c>
      <c r="Z19" s="1044">
        <f t="shared" si="4"/>
        <v>72.122739731452555</v>
      </c>
      <c r="AA19" s="326">
        <v>2</v>
      </c>
      <c r="AB19" s="777">
        <v>3.5229400330945202</v>
      </c>
      <c r="AC19" s="1047">
        <v>0.92301224688764882</v>
      </c>
      <c r="AD19" s="1047">
        <v>1.2337557247530906</v>
      </c>
      <c r="AE19" s="1047">
        <f t="shared" si="5"/>
        <v>73.976788901589771</v>
      </c>
    </row>
    <row r="20" spans="1:31">
      <c r="A20" s="450" t="s">
        <v>972</v>
      </c>
      <c r="B20" s="288">
        <v>921</v>
      </c>
      <c r="C20" s="775">
        <v>967.64807435353862</v>
      </c>
      <c r="D20" s="1043">
        <v>1.3084904048435633</v>
      </c>
      <c r="E20" s="1043">
        <v>7.7478690609494208E-2</v>
      </c>
      <c r="F20" s="1044">
        <f t="shared" si="0"/>
        <v>79.57927049385296</v>
      </c>
      <c r="G20" s="1045">
        <v>80</v>
      </c>
      <c r="H20" s="775">
        <v>133.80126293922993</v>
      </c>
      <c r="I20" s="1043">
        <v>1.4540749028079194</v>
      </c>
      <c r="J20" s="1043">
        <v>0.2902832813692402</v>
      </c>
      <c r="K20" s="1044">
        <f t="shared" si="1"/>
        <v>76.841589824660943</v>
      </c>
      <c r="L20" s="381">
        <v>29</v>
      </c>
      <c r="M20" s="775">
        <v>44.636201751231525</v>
      </c>
      <c r="N20" s="1043">
        <v>1.104731147726477</v>
      </c>
      <c r="O20" s="1043">
        <v>0.37573454155649849</v>
      </c>
      <c r="P20" s="1044">
        <f t="shared" si="2"/>
        <v>80.335917770074659</v>
      </c>
      <c r="Q20" s="381">
        <v>30</v>
      </c>
      <c r="R20" s="775">
        <v>51.136468737672317</v>
      </c>
      <c r="S20" s="1043">
        <v>1.6916220448070156</v>
      </c>
      <c r="T20" s="1043">
        <v>0.54361752973032407</v>
      </c>
      <c r="U20" s="1044">
        <f t="shared" si="3"/>
        <v>74.017085474225269</v>
      </c>
      <c r="V20" s="381">
        <v>15</v>
      </c>
      <c r="W20" s="775">
        <v>23.702935597565784</v>
      </c>
      <c r="X20" s="1043">
        <v>1.3492480190992162</v>
      </c>
      <c r="Y20" s="1043">
        <v>0.66188499487023855</v>
      </c>
      <c r="Z20" s="1044">
        <f t="shared" si="4"/>
        <v>73.471987750551776</v>
      </c>
      <c r="AA20" s="325">
        <v>6</v>
      </c>
      <c r="AB20" s="773">
        <v>14.325656852760289</v>
      </c>
      <c r="AC20" s="1046">
        <v>3.7533300583016058</v>
      </c>
      <c r="AD20" s="1046">
        <v>2.4521119089618191</v>
      </c>
      <c r="AE20" s="1046">
        <f t="shared" si="5"/>
        <v>77.730118959891371</v>
      </c>
    </row>
    <row r="21" spans="1:31">
      <c r="A21" s="450" t="s">
        <v>973</v>
      </c>
      <c r="B21" s="288">
        <v>778</v>
      </c>
      <c r="C21" s="775">
        <v>786.95599119857354</v>
      </c>
      <c r="D21" s="1043">
        <v>1.0641517208675499</v>
      </c>
      <c r="E21" s="1043">
        <v>6.9957732111785645E-2</v>
      </c>
      <c r="F21" s="1044">
        <f t="shared" si="0"/>
        <v>80.643422214720516</v>
      </c>
      <c r="G21" s="1045">
        <v>68</v>
      </c>
      <c r="H21" s="775">
        <v>109.44458280310469</v>
      </c>
      <c r="I21" s="1043">
        <v>1.1893805604402738</v>
      </c>
      <c r="J21" s="1043">
        <v>0.26288846340133137</v>
      </c>
      <c r="K21" s="1044">
        <f t="shared" si="1"/>
        <v>78.030970385101213</v>
      </c>
      <c r="L21" s="381">
        <v>20</v>
      </c>
      <c r="M21" s="775">
        <v>27.720925216116335</v>
      </c>
      <c r="N21" s="1043">
        <v>0.68608367935775594</v>
      </c>
      <c r="O21" s="1043">
        <v>0.29672809123884963</v>
      </c>
      <c r="P21" s="1044">
        <f t="shared" si="2"/>
        <v>81.022001449432409</v>
      </c>
      <c r="Q21" s="381">
        <v>25</v>
      </c>
      <c r="R21" s="775">
        <v>38.423546828541859</v>
      </c>
      <c r="S21" s="1043">
        <v>1.271071711820255</v>
      </c>
      <c r="T21" s="1043">
        <v>0.47223019993467852</v>
      </c>
      <c r="U21" s="1044">
        <f t="shared" si="3"/>
        <v>75.288157186045524</v>
      </c>
      <c r="V21" s="381">
        <v>18</v>
      </c>
      <c r="W21" s="775">
        <v>35.315108403865665</v>
      </c>
      <c r="X21" s="1043">
        <v>2.0102505810749962</v>
      </c>
      <c r="Y21" s="1043">
        <v>0.80519647083710033</v>
      </c>
      <c r="Z21" s="1044">
        <f t="shared" si="4"/>
        <v>75.482238331626775</v>
      </c>
      <c r="AA21" s="325">
        <v>5</v>
      </c>
      <c r="AB21" s="773">
        <v>7.9850023545808302</v>
      </c>
      <c r="AC21" s="1046">
        <v>2.0920750553425824</v>
      </c>
      <c r="AD21" s="1046">
        <v>1.8464459774299102</v>
      </c>
      <c r="AE21" s="1046">
        <f t="shared" si="5"/>
        <v>79.822194015233947</v>
      </c>
    </row>
    <row r="22" spans="1:31">
      <c r="A22" s="450" t="s">
        <v>974</v>
      </c>
      <c r="B22" s="288">
        <v>811</v>
      </c>
      <c r="C22" s="775">
        <v>774.28176942054085</v>
      </c>
      <c r="D22" s="1043">
        <v>1.0470131577628856</v>
      </c>
      <c r="E22" s="1043">
        <v>6.9398107757867838E-2</v>
      </c>
      <c r="F22" s="1044">
        <f t="shared" si="0"/>
        <v>81.690435372483407</v>
      </c>
      <c r="G22" s="1045">
        <v>56</v>
      </c>
      <c r="H22" s="775">
        <v>85.312258561880967</v>
      </c>
      <c r="I22" s="1043">
        <v>0.92712438845239131</v>
      </c>
      <c r="J22" s="1043">
        <v>0.23241046848168714</v>
      </c>
      <c r="K22" s="1044">
        <f t="shared" si="1"/>
        <v>78.958094773553611</v>
      </c>
      <c r="L22" s="381">
        <v>24</v>
      </c>
      <c r="M22" s="775">
        <v>32.616047116794014</v>
      </c>
      <c r="N22" s="1043">
        <v>0.80723631832411835</v>
      </c>
      <c r="O22" s="1043">
        <v>0.3216661836384162</v>
      </c>
      <c r="P22" s="1044">
        <f t="shared" si="2"/>
        <v>81.829237767756524</v>
      </c>
      <c r="Q22" s="381">
        <v>21</v>
      </c>
      <c r="R22" s="775">
        <v>36.6980909490145</v>
      </c>
      <c r="S22" s="1043">
        <v>1.2139926980517493</v>
      </c>
      <c r="T22" s="1043">
        <v>0.46163876765735762</v>
      </c>
      <c r="U22" s="1044">
        <f t="shared" si="3"/>
        <v>76.502149884097278</v>
      </c>
      <c r="V22" s="1048">
        <v>9</v>
      </c>
      <c r="W22" s="1049">
        <v>13.511613710009716</v>
      </c>
      <c r="X22" s="1050">
        <v>0.76912490261065547</v>
      </c>
      <c r="Y22" s="1050">
        <v>0.50119679855138577</v>
      </c>
      <c r="Z22" s="1051">
        <f t="shared" si="4"/>
        <v>76.251363234237431</v>
      </c>
      <c r="AA22" s="326">
        <v>2</v>
      </c>
      <c r="AB22" s="777">
        <v>2.4865067860627601</v>
      </c>
      <c r="AC22" s="1047">
        <v>0.65146616006665292</v>
      </c>
      <c r="AD22" s="1047">
        <v>1.0379243815001442</v>
      </c>
      <c r="AE22" s="1047">
        <f t="shared" si="5"/>
        <v>80.473660175300594</v>
      </c>
    </row>
    <row r="23" spans="1:31">
      <c r="A23" s="450" t="s">
        <v>975</v>
      </c>
      <c r="B23" s="288">
        <v>642</v>
      </c>
      <c r="C23" s="775">
        <v>652.52766178941306</v>
      </c>
      <c r="D23" s="1043">
        <v>0.88237263833431645</v>
      </c>
      <c r="E23" s="1043">
        <v>6.3761506609606028E-2</v>
      </c>
      <c r="F23" s="1044">
        <f t="shared" si="0"/>
        <v>82.572808010817724</v>
      </c>
      <c r="G23" s="1045">
        <v>44</v>
      </c>
      <c r="H23" s="775">
        <v>67.9908453067588</v>
      </c>
      <c r="I23" s="1043">
        <v>0.73888526617387529</v>
      </c>
      <c r="J23" s="1043">
        <v>0.20767650975478114</v>
      </c>
      <c r="K23" s="1044">
        <f t="shared" si="1"/>
        <v>79.696980039727492</v>
      </c>
      <c r="L23" s="1048">
        <v>15</v>
      </c>
      <c r="M23" s="1049">
        <v>17.854520212708085</v>
      </c>
      <c r="N23" s="1050">
        <v>0.44189343700478234</v>
      </c>
      <c r="O23" s="1050">
        <v>0.23843068945899401</v>
      </c>
      <c r="P23" s="1051">
        <f t="shared" si="2"/>
        <v>82.271131204761303</v>
      </c>
      <c r="Q23" s="381">
        <v>20</v>
      </c>
      <c r="R23" s="775">
        <v>35.990462642482235</v>
      </c>
      <c r="S23" s="1043">
        <v>1.190583970925905</v>
      </c>
      <c r="T23" s="1043">
        <v>0.45722050747875315</v>
      </c>
      <c r="U23" s="1044">
        <f t="shared" si="3"/>
        <v>77.692733855023178</v>
      </c>
      <c r="V23" s="1048">
        <v>8</v>
      </c>
      <c r="W23" s="1049">
        <v>12.940874841564119</v>
      </c>
      <c r="X23" s="1050">
        <v>0.73663659395777137</v>
      </c>
      <c r="Y23" s="1050">
        <v>0.49057744732690856</v>
      </c>
      <c r="Z23" s="1051">
        <f t="shared" si="4"/>
        <v>76.9879998281952</v>
      </c>
      <c r="AA23" s="326">
        <v>1</v>
      </c>
      <c r="AB23" s="777">
        <v>1.20498761000435</v>
      </c>
      <c r="AC23" s="1047">
        <v>0.31570742361031046</v>
      </c>
      <c r="AD23" s="1047">
        <v>0.72376039555060845</v>
      </c>
      <c r="AE23" s="1047">
        <f t="shared" si="5"/>
        <v>80.7893675989109</v>
      </c>
    </row>
    <row r="24" spans="1:31">
      <c r="A24" s="450" t="s">
        <v>976</v>
      </c>
      <c r="B24" s="288">
        <v>590</v>
      </c>
      <c r="C24" s="775">
        <v>609.38021686724267</v>
      </c>
      <c r="D24" s="1043">
        <v>0.8240270278065488</v>
      </c>
      <c r="E24" s="1043">
        <v>6.1635520604052571E-2</v>
      </c>
      <c r="F24" s="1044">
        <f t="shared" si="0"/>
        <v>83.396835038624275</v>
      </c>
      <c r="G24" s="1045">
        <v>52</v>
      </c>
      <c r="H24" s="775">
        <v>80.364192820696971</v>
      </c>
      <c r="I24" s="1043">
        <v>0.87335166573177625</v>
      </c>
      <c r="J24" s="1043">
        <v>0.22563116536855685</v>
      </c>
      <c r="K24" s="1044">
        <f t="shared" si="1"/>
        <v>80.570331705459267</v>
      </c>
      <c r="L24" s="381">
        <v>24</v>
      </c>
      <c r="M24" s="775">
        <v>38.093332874264973</v>
      </c>
      <c r="N24" s="1043">
        <v>0.94279731912342657</v>
      </c>
      <c r="O24" s="1043">
        <v>0.34738996102001296</v>
      </c>
      <c r="P24" s="1044">
        <f t="shared" si="2"/>
        <v>83.213928523884732</v>
      </c>
      <c r="Q24" s="381">
        <v>15</v>
      </c>
      <c r="R24" s="775">
        <v>22.825392838708254</v>
      </c>
      <c r="S24" s="1043">
        <v>0.75507634102418175</v>
      </c>
      <c r="T24" s="1043">
        <v>0.3649186854595598</v>
      </c>
      <c r="U24" s="1044">
        <f t="shared" si="3"/>
        <v>78.447810196047357</v>
      </c>
      <c r="V24" s="1048">
        <v>10</v>
      </c>
      <c r="W24" s="1049">
        <v>14.334909994374147</v>
      </c>
      <c r="X24" s="1050">
        <v>0.81598959902085599</v>
      </c>
      <c r="Y24" s="1050">
        <v>0.51611868825892937</v>
      </c>
      <c r="Z24" s="1051">
        <f t="shared" si="4"/>
        <v>77.803989427216052</v>
      </c>
      <c r="AA24" s="326">
        <v>3</v>
      </c>
      <c r="AB24" s="777">
        <v>5.1105571133495999</v>
      </c>
      <c r="AC24" s="1047">
        <v>1.3389688043872279</v>
      </c>
      <c r="AD24" s="1047">
        <v>1.4828496076710107</v>
      </c>
      <c r="AE24" s="1047">
        <f t="shared" si="5"/>
        <v>82.128336403298121</v>
      </c>
    </row>
    <row r="25" spans="1:31">
      <c r="A25" s="450" t="s">
        <v>977</v>
      </c>
      <c r="B25" s="288">
        <v>553</v>
      </c>
      <c r="C25" s="775">
        <v>568.26944138021042</v>
      </c>
      <c r="D25" s="1043">
        <v>0.76843547888893482</v>
      </c>
      <c r="E25" s="1043">
        <v>5.953683295626476E-2</v>
      </c>
      <c r="F25" s="1044">
        <f t="shared" si="0"/>
        <v>84.165270517513207</v>
      </c>
      <c r="G25" s="1045">
        <v>54</v>
      </c>
      <c r="H25" s="775">
        <v>93.802373200360989</v>
      </c>
      <c r="I25" s="1043">
        <v>1.019390054310739</v>
      </c>
      <c r="J25" s="1043">
        <v>0.24358725306936538</v>
      </c>
      <c r="K25" s="1044">
        <f t="shared" si="1"/>
        <v>81.589721759770001</v>
      </c>
      <c r="L25" s="1048">
        <v>11</v>
      </c>
      <c r="M25" s="1049">
        <v>20.330818247279581</v>
      </c>
      <c r="N25" s="1050">
        <v>0.50318098976501491</v>
      </c>
      <c r="O25" s="1050">
        <v>0.25435001952675185</v>
      </c>
      <c r="P25" s="1051">
        <f t="shared" si="2"/>
        <v>83.717109513649746</v>
      </c>
      <c r="Q25" s="381">
        <v>23</v>
      </c>
      <c r="R25" s="775">
        <v>34.248883955378666</v>
      </c>
      <c r="S25" s="1043">
        <v>1.1329716059621886</v>
      </c>
      <c r="T25" s="1043">
        <v>0.44615089942471103</v>
      </c>
      <c r="U25" s="1044">
        <f t="shared" si="3"/>
        <v>79.58078180200954</v>
      </c>
      <c r="V25" s="381">
        <v>16</v>
      </c>
      <c r="W25" s="775">
        <v>26.990107888520356</v>
      </c>
      <c r="X25" s="1043">
        <v>1.5363645340031242</v>
      </c>
      <c r="Y25" s="1043">
        <v>0.70562102210647737</v>
      </c>
      <c r="Z25" s="1044">
        <f t="shared" si="4"/>
        <v>79.340353961219179</v>
      </c>
      <c r="AA25" s="326">
        <v>4</v>
      </c>
      <c r="AB25" s="777">
        <v>12.23256310918233</v>
      </c>
      <c r="AC25" s="1047">
        <v>3.2049383340435682</v>
      </c>
      <c r="AD25" s="1047">
        <v>2.2723513951779575</v>
      </c>
      <c r="AE25" s="1047">
        <f t="shared" si="5"/>
        <v>85.333274737341696</v>
      </c>
    </row>
    <row r="26" spans="1:31">
      <c r="A26" s="450" t="s">
        <v>978</v>
      </c>
      <c r="B26" s="288">
        <v>462</v>
      </c>
      <c r="C26" s="775">
        <v>467.23485077151338</v>
      </c>
      <c r="D26" s="1043">
        <v>0.63181267575144184</v>
      </c>
      <c r="E26" s="1043">
        <v>5.4022534615704276E-2</v>
      </c>
      <c r="F26" s="1044">
        <f t="shared" si="0"/>
        <v>84.797083193264655</v>
      </c>
      <c r="G26" s="1045">
        <v>55</v>
      </c>
      <c r="H26" s="775">
        <v>90.693960259502461</v>
      </c>
      <c r="I26" s="1043">
        <v>0.98560961647646705</v>
      </c>
      <c r="J26" s="1043">
        <v>0.23955813538794635</v>
      </c>
      <c r="K26" s="1044">
        <f t="shared" si="1"/>
        <v>82.575331376246467</v>
      </c>
      <c r="L26" s="1048">
        <v>11</v>
      </c>
      <c r="M26" s="1049">
        <v>14.5519000258289</v>
      </c>
      <c r="N26" s="1050">
        <v>0.36015468580256987</v>
      </c>
      <c r="O26" s="1050">
        <v>0.21534070064269445</v>
      </c>
      <c r="P26" s="1051">
        <f t="shared" si="2"/>
        <v>84.077264199452316</v>
      </c>
      <c r="Q26" s="381">
        <v>26</v>
      </c>
      <c r="R26" s="775">
        <v>44.387056050844137</v>
      </c>
      <c r="S26" s="1043">
        <v>1.4683478224685569</v>
      </c>
      <c r="T26" s="1043">
        <v>0.50704776615069591</v>
      </c>
      <c r="U26" s="1044">
        <f t="shared" si="3"/>
        <v>81.049129624478098</v>
      </c>
      <c r="V26" s="381">
        <v>18</v>
      </c>
      <c r="W26" s="775">
        <v>31.755004182829389</v>
      </c>
      <c r="X26" s="1043">
        <v>1.8075978949447074</v>
      </c>
      <c r="Y26" s="1043">
        <v>0.76432188790651878</v>
      </c>
      <c r="Z26" s="1044">
        <f t="shared" si="4"/>
        <v>81.147951856163886</v>
      </c>
      <c r="AA26" s="326">
        <v>0</v>
      </c>
      <c r="AB26" s="777">
        <v>0</v>
      </c>
      <c r="AC26" s="1047">
        <v>0</v>
      </c>
      <c r="AD26" s="1047">
        <v>0</v>
      </c>
      <c r="AE26" s="1047">
        <f t="shared" si="5"/>
        <v>85.333274737341696</v>
      </c>
    </row>
    <row r="27" spans="1:31" ht="13.5" customHeight="1">
      <c r="A27" s="450" t="s">
        <v>979</v>
      </c>
      <c r="B27" s="288">
        <v>552</v>
      </c>
      <c r="C27" s="775">
        <v>556.89756416443504</v>
      </c>
      <c r="D27" s="1043">
        <v>0.75305799546672869</v>
      </c>
      <c r="E27" s="1043">
        <v>5.8942680812149081E-2</v>
      </c>
      <c r="F27" s="1044">
        <f t="shared" si="0"/>
        <v>85.550141188731388</v>
      </c>
      <c r="G27" s="1045">
        <v>49</v>
      </c>
      <c r="H27" s="775">
        <v>90.402562375291723</v>
      </c>
      <c r="I27" s="1043">
        <v>0.98244287244988338</v>
      </c>
      <c r="J27" s="1043">
        <v>0.23917680267336675</v>
      </c>
      <c r="K27" s="1044">
        <f t="shared" si="1"/>
        <v>83.557774248696347</v>
      </c>
      <c r="L27" s="1048">
        <v>12</v>
      </c>
      <c r="M27" s="1049">
        <v>18.06009417352934</v>
      </c>
      <c r="N27" s="1050">
        <v>0.44698132416297853</v>
      </c>
      <c r="O27" s="1050">
        <v>0.23979325902991994</v>
      </c>
      <c r="P27" s="1051">
        <f t="shared" si="2"/>
        <v>84.524245523615292</v>
      </c>
      <c r="Q27" s="381">
        <v>20</v>
      </c>
      <c r="R27" s="775">
        <v>37.814080578778004</v>
      </c>
      <c r="S27" s="1043">
        <v>1.2509102386267243</v>
      </c>
      <c r="T27" s="1043">
        <v>0.46851785207557545</v>
      </c>
      <c r="U27" s="1044">
        <f t="shared" si="3"/>
        <v>82.300039863104828</v>
      </c>
      <c r="V27" s="381">
        <v>14</v>
      </c>
      <c r="W27" s="775">
        <v>29.458520285787809</v>
      </c>
      <c r="X27" s="1043">
        <v>1.6768745785764678</v>
      </c>
      <c r="Y27" s="1043">
        <v>0.73665572608855567</v>
      </c>
      <c r="Z27" s="1044">
        <f t="shared" si="4"/>
        <v>82.824826434740359</v>
      </c>
      <c r="AA27" s="326">
        <v>3</v>
      </c>
      <c r="AB27" s="777">
        <v>5.0698673371965395</v>
      </c>
      <c r="AC27" s="1047">
        <v>1.3283080604178217</v>
      </c>
      <c r="AD27" s="1047">
        <v>1.4770144482374894</v>
      </c>
      <c r="AE27" s="1047">
        <f t="shared" si="5"/>
        <v>86.661582797759522</v>
      </c>
    </row>
    <row r="28" spans="1:31">
      <c r="A28" s="450" t="s">
        <v>980</v>
      </c>
      <c r="B28" s="288">
        <v>407</v>
      </c>
      <c r="C28" s="775">
        <v>419.84525777551193</v>
      </c>
      <c r="D28" s="1043">
        <v>0.56773067179960623</v>
      </c>
      <c r="E28" s="1043">
        <v>5.1226178667608833E-2</v>
      </c>
      <c r="F28" s="1044">
        <f t="shared" si="0"/>
        <v>86.117871860530997</v>
      </c>
      <c r="G28" s="1045">
        <v>26</v>
      </c>
      <c r="H28" s="775">
        <v>44.843465693084013</v>
      </c>
      <c r="I28" s="1043">
        <v>0.48733290394169637</v>
      </c>
      <c r="J28" s="1043">
        <v>0.16887343982218209</v>
      </c>
      <c r="K28" s="1044">
        <f t="shared" si="1"/>
        <v>84.045107152638039</v>
      </c>
      <c r="L28" s="1048">
        <v>6</v>
      </c>
      <c r="M28" s="1049">
        <v>9.1028886703377889</v>
      </c>
      <c r="N28" s="1050">
        <v>0.22529346704844022</v>
      </c>
      <c r="O28" s="1050">
        <v>0.1704313929040176</v>
      </c>
      <c r="P28" s="1051">
        <f t="shared" si="2"/>
        <v>84.749538990663737</v>
      </c>
      <c r="Q28" s="381">
        <v>15</v>
      </c>
      <c r="R28" s="775">
        <v>24.44524374535991</v>
      </c>
      <c r="S28" s="1043">
        <v>0.80866188516978066</v>
      </c>
      <c r="T28" s="1043">
        <v>0.37754339853360186</v>
      </c>
      <c r="U28" s="1044">
        <f t="shared" si="3"/>
        <v>83.108701748274612</v>
      </c>
      <c r="V28" s="1048">
        <v>5</v>
      </c>
      <c r="W28" s="1049">
        <v>11.295333277386309</v>
      </c>
      <c r="X28" s="1050">
        <v>0.64296702772731895</v>
      </c>
      <c r="Y28" s="1050">
        <v>0.45854303287189468</v>
      </c>
      <c r="Z28" s="1051">
        <f t="shared" si="4"/>
        <v>83.467793462467682</v>
      </c>
      <c r="AA28" s="326">
        <v>0</v>
      </c>
      <c r="AB28" s="777">
        <v>0</v>
      </c>
      <c r="AC28" s="1047">
        <v>0</v>
      </c>
      <c r="AD28" s="1047">
        <v>0</v>
      </c>
      <c r="AE28" s="1047">
        <f t="shared" si="5"/>
        <v>86.661582797759522</v>
      </c>
    </row>
    <row r="29" spans="1:31">
      <c r="A29" s="450" t="s">
        <v>981</v>
      </c>
      <c r="B29" s="288">
        <v>366</v>
      </c>
      <c r="C29" s="775">
        <v>358.2939068237377</v>
      </c>
      <c r="D29" s="1043">
        <v>0.48449860193850341</v>
      </c>
      <c r="E29" s="1043">
        <v>4.7342232855615021E-2</v>
      </c>
      <c r="F29" s="1044">
        <f t="shared" si="0"/>
        <v>86.602370462469494</v>
      </c>
      <c r="G29" s="1045">
        <v>25</v>
      </c>
      <c r="H29" s="775">
        <v>40.680804527218534</v>
      </c>
      <c r="I29" s="1043">
        <v>0.44209550485281612</v>
      </c>
      <c r="J29" s="1043">
        <v>0.16088117224231965</v>
      </c>
      <c r="K29" s="1044">
        <f t="shared" si="1"/>
        <v>84.487202657490855</v>
      </c>
      <c r="L29" s="1048">
        <v>5</v>
      </c>
      <c r="M29" s="1049">
        <v>8.4335762068222113</v>
      </c>
      <c r="N29" s="1050">
        <v>0.20872820618399404</v>
      </c>
      <c r="O29" s="1050">
        <v>0.16405970028901481</v>
      </c>
      <c r="P29" s="1051">
        <f t="shared" si="2"/>
        <v>84.958267196847729</v>
      </c>
      <c r="Q29" s="1048">
        <v>12</v>
      </c>
      <c r="R29" s="1049">
        <v>20.136057508500389</v>
      </c>
      <c r="S29" s="1050">
        <v>0.6661116736789281</v>
      </c>
      <c r="T29" s="1050">
        <v>0.3429010063821718</v>
      </c>
      <c r="U29" s="1051">
        <f t="shared" si="3"/>
        <v>83.774813421953539</v>
      </c>
      <c r="V29" s="1048">
        <v>7</v>
      </c>
      <c r="W29" s="1049">
        <v>10.736615323755508</v>
      </c>
      <c r="X29" s="1050">
        <v>0.61116298855805495</v>
      </c>
      <c r="Y29" s="1050">
        <v>0.4471299574821388</v>
      </c>
      <c r="Z29" s="1051">
        <f t="shared" si="4"/>
        <v>84.078956451025732</v>
      </c>
      <c r="AA29" s="326">
        <v>1</v>
      </c>
      <c r="AB29" s="777">
        <v>1.37455548814043</v>
      </c>
      <c r="AC29" s="1047">
        <v>0.3601343019358193</v>
      </c>
      <c r="AD29" s="1047">
        <v>0.77283692383156222</v>
      </c>
      <c r="AE29" s="1047">
        <f t="shared" si="5"/>
        <v>87.021717099695337</v>
      </c>
    </row>
    <row r="30" spans="1:31">
      <c r="A30" s="450" t="s">
        <v>982</v>
      </c>
      <c r="B30" s="288">
        <v>349</v>
      </c>
      <c r="C30" s="775">
        <v>366.77041486660323</v>
      </c>
      <c r="D30" s="1043">
        <v>0.49596085741612506</v>
      </c>
      <c r="E30" s="1043">
        <v>4.7896211354735166E-2</v>
      </c>
      <c r="F30" s="1044">
        <f t="shared" si="0"/>
        <v>87.098331319885617</v>
      </c>
      <c r="G30" s="1045">
        <v>40</v>
      </c>
      <c r="H30" s="775">
        <v>62.767933502037053</v>
      </c>
      <c r="I30" s="1043">
        <v>0.68212567506093946</v>
      </c>
      <c r="J30" s="1043">
        <v>0.1995975495846796</v>
      </c>
      <c r="K30" s="1044">
        <f t="shared" si="1"/>
        <v>85.1693283325518</v>
      </c>
      <c r="L30" s="1048">
        <v>14</v>
      </c>
      <c r="M30" s="1049">
        <v>20.618607814336343</v>
      </c>
      <c r="N30" s="1050">
        <v>0.51030368583333685</v>
      </c>
      <c r="O30" s="1050">
        <v>0.25613473013775856</v>
      </c>
      <c r="P30" s="1051">
        <f t="shared" si="2"/>
        <v>85.468570882681064</v>
      </c>
      <c r="Q30" s="1048">
        <v>12</v>
      </c>
      <c r="R30" s="1049">
        <v>19.680806136280207</v>
      </c>
      <c r="S30" s="1050">
        <v>0.65105171204710433</v>
      </c>
      <c r="T30" s="1050">
        <v>0.33902825872139142</v>
      </c>
      <c r="U30" s="1051">
        <f t="shared" si="3"/>
        <v>84.425865134000645</v>
      </c>
      <c r="V30" s="1048">
        <v>10</v>
      </c>
      <c r="W30" s="1049">
        <v>15.575389090867311</v>
      </c>
      <c r="X30" s="1050">
        <v>0.88660169501158514</v>
      </c>
      <c r="Y30" s="1050">
        <v>0.53779517707468161</v>
      </c>
      <c r="Z30" s="1051">
        <f t="shared" si="4"/>
        <v>84.965558146037324</v>
      </c>
      <c r="AA30" s="326">
        <v>4</v>
      </c>
      <c r="AB30" s="777">
        <v>6.8931304605531807</v>
      </c>
      <c r="AC30" s="1047">
        <v>1.8060040121932388</v>
      </c>
      <c r="AD30" s="1047">
        <v>1.7180700787044356</v>
      </c>
      <c r="AE30" s="1047">
        <f t="shared" si="5"/>
        <v>88.827721111888579</v>
      </c>
    </row>
    <row r="31" spans="1:31">
      <c r="A31" s="450" t="s">
        <v>983</v>
      </c>
      <c r="B31" s="288">
        <v>332</v>
      </c>
      <c r="C31" s="775">
        <v>317.15472985362749</v>
      </c>
      <c r="D31" s="1043">
        <v>0.42886864745891318</v>
      </c>
      <c r="E31" s="1043">
        <v>4.4553925602570578E-2</v>
      </c>
      <c r="F31" s="1044">
        <f t="shared" si="0"/>
        <v>87.527199967344529</v>
      </c>
      <c r="G31" s="1045">
        <v>27</v>
      </c>
      <c r="H31" s="775">
        <v>37.362894712793576</v>
      </c>
      <c r="I31" s="1043">
        <v>0.40603837590683151</v>
      </c>
      <c r="J31" s="1043">
        <v>0.1542088661668036</v>
      </c>
      <c r="K31" s="1044">
        <f t="shared" si="1"/>
        <v>85.575366708458631</v>
      </c>
      <c r="L31" s="1048">
        <v>9</v>
      </c>
      <c r="M31" s="1049">
        <v>8.1043143284610597</v>
      </c>
      <c r="N31" s="1050">
        <v>0.20057908420422219</v>
      </c>
      <c r="O31" s="1050">
        <v>0.16083179068608267</v>
      </c>
      <c r="P31" s="1051">
        <f t="shared" si="2"/>
        <v>85.669149966885286</v>
      </c>
      <c r="Q31" s="1048">
        <v>11</v>
      </c>
      <c r="R31" s="1049">
        <v>20.459235627694326</v>
      </c>
      <c r="S31" s="1050">
        <v>0.67680258066416121</v>
      </c>
      <c r="T31" s="1050">
        <v>0.34562318531383002</v>
      </c>
      <c r="U31" s="1051">
        <f t="shared" si="3"/>
        <v>85.102667714664804</v>
      </c>
      <c r="V31" s="1048">
        <v>5</v>
      </c>
      <c r="W31" s="1049">
        <v>5.8702338515778756</v>
      </c>
      <c r="X31" s="1050">
        <v>0.33415276193485549</v>
      </c>
      <c r="Y31" s="1050">
        <v>0.33107939281719995</v>
      </c>
      <c r="Z31" s="1051">
        <f t="shared" si="4"/>
        <v>85.299710907972184</v>
      </c>
      <c r="AA31" s="326">
        <v>2</v>
      </c>
      <c r="AB31" s="777">
        <v>2.9291109050603197</v>
      </c>
      <c r="AC31" s="1047">
        <v>0.76742868526434049</v>
      </c>
      <c r="AD31" s="1047">
        <v>1.1258620714990952</v>
      </c>
      <c r="AE31" s="1047">
        <f t="shared" si="5"/>
        <v>89.595149797152914</v>
      </c>
    </row>
    <row r="32" spans="1:31">
      <c r="A32" s="450" t="s">
        <v>984</v>
      </c>
      <c r="B32" s="288">
        <v>324</v>
      </c>
      <c r="C32" s="775">
        <v>358.71730812106767</v>
      </c>
      <c r="D32" s="1043">
        <v>0.48507114122178019</v>
      </c>
      <c r="E32" s="1043">
        <v>4.7370060843932624E-2</v>
      </c>
      <c r="F32" s="1044">
        <f t="shared" si="0"/>
        <v>88.01227110856631</v>
      </c>
      <c r="G32" s="1045">
        <v>31</v>
      </c>
      <c r="H32" s="775">
        <v>44.947417278723186</v>
      </c>
      <c r="I32" s="1043">
        <v>0.48846258977921841</v>
      </c>
      <c r="J32" s="1043">
        <v>0.1690680995296899</v>
      </c>
      <c r="K32" s="1044">
        <f t="shared" si="1"/>
        <v>86.063829298237849</v>
      </c>
      <c r="L32" s="381">
        <v>20</v>
      </c>
      <c r="M32" s="775">
        <v>26.095360139990131</v>
      </c>
      <c r="N32" s="1043">
        <v>0.64585148437258488</v>
      </c>
      <c r="O32" s="1043">
        <v>0.28795485055582393</v>
      </c>
      <c r="P32" s="1044">
        <f t="shared" si="2"/>
        <v>86.315001451257871</v>
      </c>
      <c r="Q32" s="1048">
        <v>6</v>
      </c>
      <c r="R32" s="1049">
        <v>11.17238112913218</v>
      </c>
      <c r="S32" s="1050">
        <v>0.36958841072853826</v>
      </c>
      <c r="T32" s="1050">
        <v>0.25580065600465773</v>
      </c>
      <c r="U32" s="1051">
        <f t="shared" si="3"/>
        <v>85.472256125393343</v>
      </c>
      <c r="V32" s="1052">
        <v>4</v>
      </c>
      <c r="W32" s="1053">
        <v>5.7642441542735101</v>
      </c>
      <c r="X32" s="1054">
        <v>0.32811948438810606</v>
      </c>
      <c r="Y32" s="1054">
        <v>0.3280868148564105</v>
      </c>
      <c r="Z32" s="1055">
        <f t="shared" si="4"/>
        <v>85.627830392360295</v>
      </c>
      <c r="AA32" s="326">
        <v>1</v>
      </c>
      <c r="AB32" s="777">
        <v>1.9154318553273799</v>
      </c>
      <c r="AC32" s="1047">
        <v>0.50184421078349595</v>
      </c>
      <c r="AD32" s="1047">
        <v>0.91165606770406538</v>
      </c>
      <c r="AE32" s="1047">
        <f t="shared" si="5"/>
        <v>90.096994007936416</v>
      </c>
    </row>
    <row r="33" spans="1:31">
      <c r="A33" s="450" t="s">
        <v>985</v>
      </c>
      <c r="B33" s="288">
        <v>289</v>
      </c>
      <c r="C33" s="775">
        <v>278.35647209014576</v>
      </c>
      <c r="D33" s="1043">
        <v>0.37640417266307447</v>
      </c>
      <c r="E33" s="1043">
        <v>4.1750860082804625E-2</v>
      </c>
      <c r="F33" s="1044">
        <f t="shared" si="0"/>
        <v>88.388675281229382</v>
      </c>
      <c r="G33" s="1045">
        <v>27</v>
      </c>
      <c r="H33" s="775">
        <v>44.811805299759222</v>
      </c>
      <c r="I33" s="1043">
        <v>0.48698883705970053</v>
      </c>
      <c r="J33" s="1043">
        <v>0.16881410710326492</v>
      </c>
      <c r="K33" s="1044">
        <f t="shared" si="1"/>
        <v>86.550818135297547</v>
      </c>
      <c r="L33" s="1048">
        <v>6</v>
      </c>
      <c r="M33" s="1049">
        <v>9.5509805367019851</v>
      </c>
      <c r="N33" s="1050">
        <v>0.23638359170945622</v>
      </c>
      <c r="O33" s="1050">
        <v>0.17456606413887452</v>
      </c>
      <c r="P33" s="1051">
        <f t="shared" si="2"/>
        <v>86.551385042967325</v>
      </c>
      <c r="Q33" s="1048">
        <v>12</v>
      </c>
      <c r="R33" s="1049">
        <v>20.656484722684144</v>
      </c>
      <c r="S33" s="1050">
        <v>0.6833276874155626</v>
      </c>
      <c r="T33" s="1050">
        <v>0.34727387118361874</v>
      </c>
      <c r="U33" s="1051">
        <f t="shared" si="3"/>
        <v>86.155583812808899</v>
      </c>
      <c r="V33" s="1048">
        <v>9</v>
      </c>
      <c r="W33" s="1049">
        <v>14.604340040373094</v>
      </c>
      <c r="X33" s="1050">
        <v>0.8313264316403236</v>
      </c>
      <c r="Y33" s="1050">
        <v>0.52090615330329182</v>
      </c>
      <c r="Z33" s="1051">
        <f t="shared" si="4"/>
        <v>86.459156824000615</v>
      </c>
      <c r="AA33" s="326">
        <v>0</v>
      </c>
      <c r="AB33" s="777">
        <v>0</v>
      </c>
      <c r="AC33" s="1047">
        <v>0</v>
      </c>
      <c r="AD33" s="1047">
        <v>0</v>
      </c>
      <c r="AE33" s="1047">
        <f t="shared" si="5"/>
        <v>90.096994007936416</v>
      </c>
    </row>
    <row r="34" spans="1:31">
      <c r="A34" s="450" t="s">
        <v>986</v>
      </c>
      <c r="B34" s="288">
        <v>295</v>
      </c>
      <c r="C34" s="775">
        <v>296.57063189559648</v>
      </c>
      <c r="D34" s="1043">
        <v>0.40103404995977843</v>
      </c>
      <c r="E34" s="1043">
        <v>4.3089866066135699E-2</v>
      </c>
      <c r="F34" s="1044">
        <f t="shared" si="0"/>
        <v>88.789709331189158</v>
      </c>
      <c r="G34" s="1045">
        <v>25</v>
      </c>
      <c r="H34" s="775">
        <v>38.6848768289384</v>
      </c>
      <c r="I34" s="1043">
        <v>0.42040491456887791</v>
      </c>
      <c r="J34" s="1043">
        <v>0.15690196014267796</v>
      </c>
      <c r="K34" s="1044">
        <f t="shared" si="1"/>
        <v>86.971223049866424</v>
      </c>
      <c r="L34" s="1048">
        <v>8</v>
      </c>
      <c r="M34" s="1049">
        <v>11.72739039731171</v>
      </c>
      <c r="N34" s="1050">
        <v>0.29024901190436037</v>
      </c>
      <c r="O34" s="1050">
        <v>0.19338342844822171</v>
      </c>
      <c r="P34" s="1051">
        <f t="shared" si="2"/>
        <v>86.84163405487169</v>
      </c>
      <c r="Q34" s="1048">
        <v>13</v>
      </c>
      <c r="R34" s="1049">
        <v>16.931255934359218</v>
      </c>
      <c r="S34" s="1050">
        <v>0.56009510417624087</v>
      </c>
      <c r="T34" s="1050">
        <v>0.31459930423616</v>
      </c>
      <c r="U34" s="1051">
        <f t="shared" si="3"/>
        <v>86.715678916985141</v>
      </c>
      <c r="V34" s="1052">
        <v>4</v>
      </c>
      <c r="W34" s="1053">
        <v>10.02623049726747</v>
      </c>
      <c r="X34" s="1054">
        <v>0.57072557877006391</v>
      </c>
      <c r="Y34" s="1054">
        <v>0.43217261573200594</v>
      </c>
      <c r="Z34" s="1055">
        <f t="shared" si="4"/>
        <v>87.029882402770681</v>
      </c>
      <c r="AA34" s="326">
        <v>0</v>
      </c>
      <c r="AB34" s="777">
        <v>0</v>
      </c>
      <c r="AC34" s="1047">
        <v>0</v>
      </c>
      <c r="AD34" s="1047">
        <v>0</v>
      </c>
      <c r="AE34" s="1047">
        <f t="shared" si="5"/>
        <v>90.096994007936416</v>
      </c>
    </row>
    <row r="35" spans="1:31">
      <c r="A35" s="450" t="s">
        <v>987</v>
      </c>
      <c r="B35" s="288">
        <v>279</v>
      </c>
      <c r="C35" s="775">
        <v>279.001708761315</v>
      </c>
      <c r="D35" s="1043">
        <v>0.37727668614752713</v>
      </c>
      <c r="E35" s="1043">
        <v>4.1799038756309914E-2</v>
      </c>
      <c r="F35" s="1044">
        <f t="shared" si="0"/>
        <v>89.166986017336683</v>
      </c>
      <c r="G35" s="1045">
        <v>28</v>
      </c>
      <c r="H35" s="775">
        <v>44.564796190023451</v>
      </c>
      <c r="I35" s="1043">
        <v>0.48430448461532311</v>
      </c>
      <c r="J35" s="1043">
        <v>0.16835047094410049</v>
      </c>
      <c r="K35" s="1044">
        <f t="shared" si="1"/>
        <v>87.455527534481746</v>
      </c>
      <c r="L35" s="1048">
        <v>10</v>
      </c>
      <c r="M35" s="1049">
        <v>12.511678333942008</v>
      </c>
      <c r="N35" s="1050">
        <v>0.30965987748854312</v>
      </c>
      <c r="O35" s="1050">
        <v>0.19972575536510362</v>
      </c>
      <c r="P35" s="1051">
        <f t="shared" si="2"/>
        <v>87.151293932360232</v>
      </c>
      <c r="Q35" s="1048">
        <v>8</v>
      </c>
      <c r="R35" s="1049">
        <v>11.695506133011653</v>
      </c>
      <c r="S35" s="1050">
        <v>0.38689366880750187</v>
      </c>
      <c r="T35" s="1050">
        <v>0.26169810180303538</v>
      </c>
      <c r="U35" s="1051">
        <f t="shared" si="3"/>
        <v>87.102572585792643</v>
      </c>
      <c r="V35" s="1048">
        <v>7</v>
      </c>
      <c r="W35" s="1049">
        <v>13.26340836049433</v>
      </c>
      <c r="X35" s="1050">
        <v>0.75499624859710546</v>
      </c>
      <c r="Y35" s="1050">
        <v>0.49660737413574235</v>
      </c>
      <c r="Z35" s="1051">
        <f t="shared" si="4"/>
        <v>87.784878651367791</v>
      </c>
      <c r="AA35" s="326">
        <v>3</v>
      </c>
      <c r="AB35" s="777">
        <v>7.0942033625754597</v>
      </c>
      <c r="AC35" s="1047">
        <v>1.8586852242889158</v>
      </c>
      <c r="AD35" s="1047">
        <v>1.7424804380106416</v>
      </c>
      <c r="AE35" s="1047">
        <f t="shared" si="5"/>
        <v>91.955679232225336</v>
      </c>
    </row>
    <row r="36" spans="1:31">
      <c r="A36" s="450" t="s">
        <v>988</v>
      </c>
      <c r="B36" s="288">
        <v>279</v>
      </c>
      <c r="C36" s="775">
        <v>294.28068744931079</v>
      </c>
      <c r="D36" s="1043">
        <v>0.39793750027916092</v>
      </c>
      <c r="E36" s="1043">
        <v>4.2923853597219105E-2</v>
      </c>
      <c r="F36" s="1044">
        <f t="shared" si="0"/>
        <v>89.564923517615838</v>
      </c>
      <c r="G36" s="1045">
        <v>22</v>
      </c>
      <c r="H36" s="775">
        <v>34.295962464191717</v>
      </c>
      <c r="I36" s="1043">
        <v>0.37270872629560425</v>
      </c>
      <c r="J36" s="1043">
        <v>0.14776896819991187</v>
      </c>
      <c r="K36" s="1044">
        <f t="shared" si="1"/>
        <v>87.828236260777345</v>
      </c>
      <c r="L36" s="1048">
        <v>11</v>
      </c>
      <c r="M36" s="1049">
        <v>14.656056635753931</v>
      </c>
      <c r="N36" s="1050">
        <v>0.36273252725662247</v>
      </c>
      <c r="O36" s="1050">
        <v>0.21610719174739895</v>
      </c>
      <c r="P36" s="1051">
        <f t="shared" si="2"/>
        <v>87.514026459616858</v>
      </c>
      <c r="Q36" s="1048">
        <v>6</v>
      </c>
      <c r="R36" s="1049">
        <v>9.5834543310230416</v>
      </c>
      <c r="S36" s="1050">
        <v>0.31702585281992207</v>
      </c>
      <c r="T36" s="1050">
        <v>0.2369759935355078</v>
      </c>
      <c r="U36" s="1051">
        <f t="shared" si="3"/>
        <v>87.419598438612567</v>
      </c>
      <c r="V36" s="1052">
        <v>3</v>
      </c>
      <c r="W36" s="1053">
        <v>5.9789786831346703</v>
      </c>
      <c r="X36" s="1054">
        <v>0.34034287066469365</v>
      </c>
      <c r="Y36" s="1054">
        <v>0.33412153210035778</v>
      </c>
      <c r="Z36" s="1055">
        <f t="shared" si="4"/>
        <v>88.12522152203249</v>
      </c>
      <c r="AA36" s="326">
        <v>2</v>
      </c>
      <c r="AB36" s="777">
        <v>4.07747281428008</v>
      </c>
      <c r="AC36" s="1047">
        <v>1.0683001437938429</v>
      </c>
      <c r="AD36" s="1047">
        <v>1.3263356135582167</v>
      </c>
      <c r="AE36" s="1047">
        <f t="shared" si="5"/>
        <v>93.023979376019184</v>
      </c>
    </row>
    <row r="37" spans="1:31">
      <c r="A37" s="450" t="s">
        <v>989</v>
      </c>
      <c r="B37" s="288">
        <v>346</v>
      </c>
      <c r="C37" s="775">
        <v>348.67431170181584</v>
      </c>
      <c r="D37" s="1043">
        <v>0.47149062078386322</v>
      </c>
      <c r="E37" s="1043">
        <v>4.6705431005711319E-2</v>
      </c>
      <c r="F37" s="1044">
        <f t="shared" si="0"/>
        <v>90.036414138399707</v>
      </c>
      <c r="G37" s="1045">
        <v>35</v>
      </c>
      <c r="H37" s="775">
        <v>44.004481898879177</v>
      </c>
      <c r="I37" s="1043">
        <v>0.47821531228211778</v>
      </c>
      <c r="J37" s="1043">
        <v>0.16729390387023882</v>
      </c>
      <c r="K37" s="1044">
        <f t="shared" si="1"/>
        <v>88.306451573059462</v>
      </c>
      <c r="L37" s="381">
        <v>15</v>
      </c>
      <c r="M37" s="775">
        <v>21.336449504839628</v>
      </c>
      <c r="N37" s="1043">
        <v>0.52807002892532562</v>
      </c>
      <c r="O37" s="1043">
        <v>0.2605320138705548</v>
      </c>
      <c r="P37" s="1044">
        <f t="shared" si="2"/>
        <v>88.042096488542185</v>
      </c>
      <c r="Q37" s="1048">
        <v>18</v>
      </c>
      <c r="R37" s="1049">
        <v>19.059169579410863</v>
      </c>
      <c r="S37" s="1050">
        <v>0.6304876385117838</v>
      </c>
      <c r="T37" s="1050">
        <v>0.33366556341252057</v>
      </c>
      <c r="U37" s="1051">
        <f t="shared" si="3"/>
        <v>88.050086077124348</v>
      </c>
      <c r="V37" s="1052">
        <v>1</v>
      </c>
      <c r="W37" s="1053">
        <v>2.1751420830366501</v>
      </c>
      <c r="X37" s="1054">
        <v>0.12381614651553702</v>
      </c>
      <c r="Y37" s="1054">
        <v>0.20174652031414572</v>
      </c>
      <c r="Z37" s="1055">
        <f t="shared" si="4"/>
        <v>88.249037668548027</v>
      </c>
      <c r="AA37" s="326">
        <v>1</v>
      </c>
      <c r="AB37" s="777">
        <v>1.4337207315920399</v>
      </c>
      <c r="AC37" s="1047">
        <v>0.37563562860698496</v>
      </c>
      <c r="AD37" s="1047">
        <v>0.78923297583739926</v>
      </c>
      <c r="AE37" s="1047">
        <f t="shared" si="5"/>
        <v>93.39961500462617</v>
      </c>
    </row>
    <row r="38" spans="1:31">
      <c r="A38" s="450" t="s">
        <v>990</v>
      </c>
      <c r="B38" s="288">
        <v>247</v>
      </c>
      <c r="C38" s="775">
        <v>251.34297601932431</v>
      </c>
      <c r="D38" s="1043">
        <v>0.3398754993294727</v>
      </c>
      <c r="E38" s="1043">
        <v>3.9680555867671614E-2</v>
      </c>
      <c r="F38" s="1044">
        <f t="shared" si="0"/>
        <v>90.376289637729172</v>
      </c>
      <c r="G38" s="1045">
        <v>16</v>
      </c>
      <c r="H38" s="775">
        <v>22.622715785288914</v>
      </c>
      <c r="I38" s="1043">
        <v>0.24585061855272264</v>
      </c>
      <c r="J38" s="1043">
        <v>0.12009099316456254</v>
      </c>
      <c r="K38" s="1044">
        <f t="shared" si="1"/>
        <v>88.552302191612185</v>
      </c>
      <c r="L38" s="1048">
        <v>10</v>
      </c>
      <c r="M38" s="1049">
        <v>13.346308825744631</v>
      </c>
      <c r="N38" s="1050">
        <v>0.33031670456974044</v>
      </c>
      <c r="O38" s="1050">
        <v>0.20625850821998487</v>
      </c>
      <c r="P38" s="1051">
        <f t="shared" si="2"/>
        <v>88.372413193111925</v>
      </c>
      <c r="Q38" s="1052">
        <v>2</v>
      </c>
      <c r="R38" s="1053">
        <v>3.2600501132667601</v>
      </c>
      <c r="S38" s="1054">
        <v>0.10784422106008501</v>
      </c>
      <c r="T38" s="1054">
        <v>0.13836003120406051</v>
      </c>
      <c r="U38" s="1055">
        <f t="shared" si="3"/>
        <v>88.157930298184439</v>
      </c>
      <c r="V38" s="1052">
        <v>4</v>
      </c>
      <c r="W38" s="1053">
        <v>6.0163568462775201</v>
      </c>
      <c r="X38" s="1054">
        <v>0.34247055701689538</v>
      </c>
      <c r="Y38" s="1054">
        <v>0.3351607236042366</v>
      </c>
      <c r="Z38" s="1055">
        <f t="shared" si="4"/>
        <v>88.591508225564922</v>
      </c>
      <c r="AA38" s="326">
        <v>0</v>
      </c>
      <c r="AB38" s="777">
        <v>0</v>
      </c>
      <c r="AC38" s="1047">
        <v>0</v>
      </c>
      <c r="AD38" s="1047">
        <v>0</v>
      </c>
      <c r="AE38" s="1047">
        <f t="shared" si="5"/>
        <v>93.39961500462617</v>
      </c>
    </row>
    <row r="39" spans="1:31">
      <c r="A39" s="450" t="s">
        <v>991</v>
      </c>
      <c r="B39" s="288">
        <v>184</v>
      </c>
      <c r="C39" s="775">
        <v>178.8176486179664</v>
      </c>
      <c r="D39" s="1043">
        <v>0.2418040025446378</v>
      </c>
      <c r="E39" s="1043">
        <v>3.3485989867555709E-2</v>
      </c>
      <c r="F39" s="1044">
        <f t="shared" si="0"/>
        <v>90.618093640273813</v>
      </c>
      <c r="G39" s="1045">
        <v>19</v>
      </c>
      <c r="H39" s="775">
        <v>39.643458585152672</v>
      </c>
      <c r="I39" s="1043">
        <v>0.43082222785413277</v>
      </c>
      <c r="J39" s="1043">
        <v>0.15882571185402222</v>
      </c>
      <c r="K39" s="1044">
        <f t="shared" si="1"/>
        <v>88.983124419466321</v>
      </c>
      <c r="L39" s="381">
        <v>10</v>
      </c>
      <c r="M39" s="775">
        <v>21.95456078282281</v>
      </c>
      <c r="N39" s="1043">
        <v>0.54336807747691862</v>
      </c>
      <c r="O39" s="1043">
        <v>0.26425852023455415</v>
      </c>
      <c r="P39" s="1044">
        <f t="shared" si="2"/>
        <v>88.915781270588838</v>
      </c>
      <c r="Q39" s="1048">
        <v>5</v>
      </c>
      <c r="R39" s="1049">
        <v>11.71673785913743</v>
      </c>
      <c r="S39" s="1050">
        <v>0.38759602579167135</v>
      </c>
      <c r="T39" s="1050">
        <v>0.26193461071776153</v>
      </c>
      <c r="U39" s="1051">
        <f t="shared" si="3"/>
        <v>88.545526323976105</v>
      </c>
      <c r="V39" s="1052">
        <v>3</v>
      </c>
      <c r="W39" s="1053">
        <v>4.7748181871002906</v>
      </c>
      <c r="X39" s="1054">
        <v>0.27179814727951218</v>
      </c>
      <c r="Y39" s="1054">
        <v>0.29868862340983399</v>
      </c>
      <c r="Z39" s="1055">
        <f t="shared" si="4"/>
        <v>88.863306372844434</v>
      </c>
      <c r="AA39" s="326">
        <v>1</v>
      </c>
      <c r="AB39" s="777">
        <v>1.19734175609214</v>
      </c>
      <c r="AC39" s="1047">
        <v>0.31370420563538381</v>
      </c>
      <c r="AD39" s="1047">
        <v>0.72146779839914077</v>
      </c>
      <c r="AE39" s="1047">
        <f t="shared" si="5"/>
        <v>93.71331921026156</v>
      </c>
    </row>
    <row r="40" spans="1:31">
      <c r="A40" s="450" t="s">
        <v>992</v>
      </c>
      <c r="B40" s="288">
        <v>208</v>
      </c>
      <c r="C40" s="775">
        <v>206.60971308044182</v>
      </c>
      <c r="D40" s="1043">
        <v>0.27938548556907083</v>
      </c>
      <c r="E40" s="1043">
        <v>3.5987485137292427E-2</v>
      </c>
      <c r="F40" s="1044">
        <f t="shared" si="0"/>
        <v>90.897479125842878</v>
      </c>
      <c r="G40" s="1045">
        <v>23</v>
      </c>
      <c r="H40" s="775">
        <v>38.333176971258709</v>
      </c>
      <c r="I40" s="1043">
        <v>0.41658284349765479</v>
      </c>
      <c r="J40" s="1043">
        <v>0.1561900994485925</v>
      </c>
      <c r="K40" s="1044">
        <f t="shared" si="1"/>
        <v>89.399707262963972</v>
      </c>
      <c r="L40" s="381">
        <v>14</v>
      </c>
      <c r="M40" s="775">
        <v>23.430144293606798</v>
      </c>
      <c r="N40" s="1043">
        <v>0.57988827860244752</v>
      </c>
      <c r="O40" s="1043">
        <v>0.27294450366331668</v>
      </c>
      <c r="P40" s="1044">
        <f t="shared" si="2"/>
        <v>89.495669549191291</v>
      </c>
      <c r="Q40" s="1048">
        <v>6</v>
      </c>
      <c r="R40" s="1049">
        <v>9.6249434423284246</v>
      </c>
      <c r="S40" s="1050">
        <v>0.318398335062755</v>
      </c>
      <c r="T40" s="1050">
        <v>0.23748676805471622</v>
      </c>
      <c r="U40" s="1051">
        <f t="shared" si="3"/>
        <v>88.863924659038858</v>
      </c>
      <c r="V40" s="1052">
        <v>2</v>
      </c>
      <c r="W40" s="1053">
        <v>2.5000060301282101</v>
      </c>
      <c r="X40" s="1054">
        <v>0.14230845668892558</v>
      </c>
      <c r="Y40" s="1054">
        <v>0.2162681456327073</v>
      </c>
      <c r="Z40" s="1055">
        <f t="shared" si="4"/>
        <v>89.005614829533357</v>
      </c>
      <c r="AA40" s="326">
        <v>1</v>
      </c>
      <c r="AB40" s="777">
        <v>2.77808320519528</v>
      </c>
      <c r="AC40" s="1047">
        <v>0.72785934395135332</v>
      </c>
      <c r="AD40" s="1047">
        <v>1.0966712954789577</v>
      </c>
      <c r="AE40" s="1047">
        <f t="shared" si="5"/>
        <v>94.441178554212911</v>
      </c>
    </row>
    <row r="41" spans="1:31">
      <c r="A41" s="450" t="s">
        <v>993</v>
      </c>
      <c r="B41" s="288">
        <v>192</v>
      </c>
      <c r="C41" s="775">
        <v>201.30073051265975</v>
      </c>
      <c r="D41" s="1043">
        <v>0.27220647810391829</v>
      </c>
      <c r="E41" s="1043">
        <v>3.5523392860936025E-2</v>
      </c>
      <c r="F41" s="1044">
        <f t="shared" si="0"/>
        <v>91.169685603946803</v>
      </c>
      <c r="G41" s="1056">
        <v>14</v>
      </c>
      <c r="H41" s="1049">
        <v>20.6329366510233</v>
      </c>
      <c r="I41" s="1050">
        <v>0.22422684731387732</v>
      </c>
      <c r="J41" s="1050">
        <v>0.11470059089562533</v>
      </c>
      <c r="K41" s="1051">
        <f t="shared" si="1"/>
        <v>89.623934110277844</v>
      </c>
      <c r="L41" s="1048">
        <v>8</v>
      </c>
      <c r="M41" s="1049">
        <v>12.166743502292267</v>
      </c>
      <c r="N41" s="1050">
        <v>0.30112285512756809</v>
      </c>
      <c r="O41" s="1050">
        <v>0.19696182424468117</v>
      </c>
      <c r="P41" s="1051">
        <f t="shared" si="2"/>
        <v>89.796792404318865</v>
      </c>
      <c r="Q41" s="1048">
        <v>5</v>
      </c>
      <c r="R41" s="1049">
        <v>7.457676708243282</v>
      </c>
      <c r="S41" s="1050">
        <v>0.24670397925647619</v>
      </c>
      <c r="T41" s="1050">
        <v>0.20912127780146397</v>
      </c>
      <c r="U41" s="1051">
        <f t="shared" si="3"/>
        <v>89.110628638295339</v>
      </c>
      <c r="V41" s="1052">
        <v>1</v>
      </c>
      <c r="W41" s="1053">
        <v>1.00851644048775</v>
      </c>
      <c r="X41" s="1054">
        <v>5.7408028805378562E-2</v>
      </c>
      <c r="Y41" s="1054">
        <v>0.13741940466448446</v>
      </c>
      <c r="Z41" s="1055">
        <f t="shared" si="4"/>
        <v>89.063022858338741</v>
      </c>
      <c r="AA41" s="326">
        <v>0</v>
      </c>
      <c r="AB41" s="777">
        <v>0</v>
      </c>
      <c r="AC41" s="1047">
        <v>0</v>
      </c>
      <c r="AD41" s="1047">
        <v>0</v>
      </c>
      <c r="AE41" s="1047">
        <f t="shared" si="5"/>
        <v>94.441178554212911</v>
      </c>
    </row>
    <row r="42" spans="1:31">
      <c r="A42" s="450" t="s">
        <v>994</v>
      </c>
      <c r="B42" s="288">
        <v>213</v>
      </c>
      <c r="C42" s="775">
        <v>242.56444442162464</v>
      </c>
      <c r="D42" s="1043">
        <v>0.32800483615280079</v>
      </c>
      <c r="E42" s="1043">
        <v>3.8983767187928633E-2</v>
      </c>
      <c r="F42" s="1044">
        <f t="shared" si="0"/>
        <v>91.497690440099603</v>
      </c>
      <c r="G42" s="1045">
        <v>30</v>
      </c>
      <c r="H42" s="775">
        <v>46.622983856721639</v>
      </c>
      <c r="I42" s="1043">
        <v>0.50667168030295928</v>
      </c>
      <c r="J42" s="1043">
        <v>0.17217480273225902</v>
      </c>
      <c r="K42" s="1044">
        <f t="shared" si="1"/>
        <v>90.130605790580802</v>
      </c>
      <c r="L42" s="1048">
        <v>16</v>
      </c>
      <c r="M42" s="1049">
        <v>20.419540174094781</v>
      </c>
      <c r="N42" s="1050">
        <v>0.50537682794554195</v>
      </c>
      <c r="O42" s="1050">
        <v>0.2549015832675402</v>
      </c>
      <c r="P42" s="1051">
        <f t="shared" si="2"/>
        <v>90.302169232264404</v>
      </c>
      <c r="Q42" s="1048">
        <v>7</v>
      </c>
      <c r="R42" s="1049">
        <v>10.919279753863661</v>
      </c>
      <c r="S42" s="1050">
        <v>0.36121568033583951</v>
      </c>
      <c r="T42" s="1050">
        <v>0.25289720340969513</v>
      </c>
      <c r="U42" s="1051">
        <f t="shared" si="3"/>
        <v>89.471844318631184</v>
      </c>
      <c r="V42" s="1048">
        <v>5</v>
      </c>
      <c r="W42" s="1049">
        <v>11.17763522211558</v>
      </c>
      <c r="X42" s="1050">
        <v>0.63626727244712611</v>
      </c>
      <c r="Y42" s="1050">
        <v>0.45616313275474873</v>
      </c>
      <c r="Z42" s="1051">
        <f t="shared" si="4"/>
        <v>89.699290130785869</v>
      </c>
      <c r="AA42" s="326">
        <v>2</v>
      </c>
      <c r="AB42" s="777">
        <v>4.1065287066476204</v>
      </c>
      <c r="AC42" s="1047">
        <v>1.0759128037447792</v>
      </c>
      <c r="AD42" s="1047">
        <v>1.3310017169806709</v>
      </c>
      <c r="AE42" s="1047">
        <f t="shared" si="5"/>
        <v>95.517091357957696</v>
      </c>
    </row>
    <row r="43" spans="1:31">
      <c r="A43" s="450" t="s">
        <v>995</v>
      </c>
      <c r="B43" s="288">
        <v>183</v>
      </c>
      <c r="C43" s="775">
        <v>193.40325352615685</v>
      </c>
      <c r="D43" s="1043">
        <v>0.26152721036888388</v>
      </c>
      <c r="E43" s="1043">
        <v>3.4821454120386751E-2</v>
      </c>
      <c r="F43" s="1044">
        <f t="shared" si="0"/>
        <v>91.759217650468486</v>
      </c>
      <c r="G43" s="1056">
        <v>13</v>
      </c>
      <c r="H43" s="1049">
        <v>16.607561968563417</v>
      </c>
      <c r="I43" s="1050">
        <v>0.18048139849235365</v>
      </c>
      <c r="J43" s="1050">
        <v>0.10292793464664478</v>
      </c>
      <c r="K43" s="1051">
        <f t="shared" si="1"/>
        <v>90.311087189073149</v>
      </c>
      <c r="L43" s="1048">
        <v>9</v>
      </c>
      <c r="M43" s="1049">
        <v>12.100320739717445</v>
      </c>
      <c r="N43" s="1050">
        <v>0.29947891384548037</v>
      </c>
      <c r="O43" s="1050">
        <v>0.19642506404560894</v>
      </c>
      <c r="P43" s="1051">
        <f t="shared" si="2"/>
        <v>90.601648146109881</v>
      </c>
      <c r="Q43" s="1052">
        <v>2</v>
      </c>
      <c r="R43" s="1053">
        <v>1.985968618628672</v>
      </c>
      <c r="S43" s="1054">
        <v>6.5696916085491136E-2</v>
      </c>
      <c r="T43" s="1054">
        <v>0.10801306883433387</v>
      </c>
      <c r="U43" s="1055">
        <f t="shared" si="3"/>
        <v>89.53754123471667</v>
      </c>
      <c r="V43" s="1052">
        <v>1</v>
      </c>
      <c r="W43" s="1053">
        <v>1.2211682809720701</v>
      </c>
      <c r="X43" s="1054">
        <v>6.9512861700454107E-2</v>
      </c>
      <c r="Y43" s="1054">
        <v>0.15120565269641403</v>
      </c>
      <c r="Z43" s="1055">
        <f t="shared" si="4"/>
        <v>89.768802992486329</v>
      </c>
      <c r="AA43" s="326">
        <v>1</v>
      </c>
      <c r="AB43" s="777">
        <v>1.3001043292452299</v>
      </c>
      <c r="AC43" s="1047">
        <v>0.34062805692179743</v>
      </c>
      <c r="AD43" s="1047">
        <v>0.75168923988494973</v>
      </c>
      <c r="AE43" s="1047">
        <f t="shared" si="5"/>
        <v>95.857719414879497</v>
      </c>
    </row>
    <row r="44" spans="1:31">
      <c r="A44" s="450" t="s">
        <v>996</v>
      </c>
      <c r="B44" s="288">
        <v>166</v>
      </c>
      <c r="C44" s="775">
        <v>154.3934544729303</v>
      </c>
      <c r="D44" s="1043">
        <v>0.20877668142257905</v>
      </c>
      <c r="E44" s="1043">
        <v>3.1120335737409514E-2</v>
      </c>
      <c r="F44" s="1044">
        <f t="shared" si="0"/>
        <v>91.967994331891063</v>
      </c>
      <c r="G44" s="1056">
        <v>13</v>
      </c>
      <c r="H44" s="1049">
        <v>16.44085331666443</v>
      </c>
      <c r="I44" s="1050">
        <v>0.17866970507868721</v>
      </c>
      <c r="J44" s="1050">
        <v>0.10241095969274158</v>
      </c>
      <c r="K44" s="1051">
        <f t="shared" si="1"/>
        <v>90.489756894151839</v>
      </c>
      <c r="L44" s="1048">
        <v>7</v>
      </c>
      <c r="M44" s="1049">
        <v>6.1001589862827004</v>
      </c>
      <c r="N44" s="1050">
        <v>0.15097690605012415</v>
      </c>
      <c r="O44" s="1050">
        <v>0.13957005040406253</v>
      </c>
      <c r="P44" s="1051">
        <f t="shared" si="2"/>
        <v>90.752625052159999</v>
      </c>
      <c r="Q44" s="1048">
        <v>5</v>
      </c>
      <c r="R44" s="1049">
        <v>8.6222916478059215</v>
      </c>
      <c r="S44" s="1050">
        <v>0.28523007138032253</v>
      </c>
      <c r="T44" s="1050">
        <v>0.22481429384045198</v>
      </c>
      <c r="U44" s="1051">
        <f t="shared" si="3"/>
        <v>89.822771306096996</v>
      </c>
      <c r="V44" s="1052">
        <v>1</v>
      </c>
      <c r="W44" s="1053">
        <v>1.7184026825758101</v>
      </c>
      <c r="X44" s="1054">
        <v>9.7817057551230019E-2</v>
      </c>
      <c r="Y44" s="1054">
        <v>0.17934167735073703</v>
      </c>
      <c r="Z44" s="1055">
        <f t="shared" si="4"/>
        <v>89.866620050037554</v>
      </c>
      <c r="AA44" s="326">
        <v>0</v>
      </c>
      <c r="AB44" s="777">
        <v>0</v>
      </c>
      <c r="AC44" s="1047">
        <v>0</v>
      </c>
      <c r="AD44" s="1047">
        <v>0</v>
      </c>
      <c r="AE44" s="1047">
        <f t="shared" si="5"/>
        <v>95.857719414879497</v>
      </c>
    </row>
    <row r="45" spans="1:31">
      <c r="A45" s="450" t="s">
        <v>997</v>
      </c>
      <c r="B45" s="288">
        <v>150</v>
      </c>
      <c r="C45" s="775">
        <v>159.33785428931435</v>
      </c>
      <c r="D45" s="1043">
        <v>0.21546268627178111</v>
      </c>
      <c r="E45" s="1043">
        <v>3.1613658991328487E-2</v>
      </c>
      <c r="F45" s="1044">
        <f t="shared" si="0"/>
        <v>92.183457018162841</v>
      </c>
      <c r="G45" s="1056">
        <v>10</v>
      </c>
      <c r="H45" s="1049">
        <v>19.969783545166948</v>
      </c>
      <c r="I45" s="1050">
        <v>0.21702008209535467</v>
      </c>
      <c r="J45" s="1050">
        <v>0.11284634455925671</v>
      </c>
      <c r="K45" s="1051">
        <f t="shared" si="1"/>
        <v>90.706776976247198</v>
      </c>
      <c r="L45" s="1048">
        <v>7</v>
      </c>
      <c r="M45" s="1049">
        <v>14.788325219025991</v>
      </c>
      <c r="N45" s="1050">
        <v>0.36600613070121363</v>
      </c>
      <c r="O45" s="1050">
        <v>0.21707660184273778</v>
      </c>
      <c r="P45" s="1051">
        <f t="shared" si="2"/>
        <v>91.118631182861208</v>
      </c>
      <c r="Q45" s="1052">
        <v>3</v>
      </c>
      <c r="R45" s="1053">
        <v>5.1814583261409597</v>
      </c>
      <c r="S45" s="1054">
        <v>0.17140544400344304</v>
      </c>
      <c r="T45" s="1054">
        <v>0.17437583634308579</v>
      </c>
      <c r="U45" s="1055">
        <f t="shared" si="3"/>
        <v>89.994176750100436</v>
      </c>
      <c r="V45" s="1052">
        <v>0</v>
      </c>
      <c r="W45" s="1053">
        <v>0</v>
      </c>
      <c r="X45" s="1054">
        <v>0</v>
      </c>
      <c r="Y45" s="1054">
        <v>0</v>
      </c>
      <c r="Z45" s="1055">
        <f t="shared" si="4"/>
        <v>89.866620050037554</v>
      </c>
      <c r="AA45" s="326">
        <v>0</v>
      </c>
      <c r="AB45" s="777">
        <v>0</v>
      </c>
      <c r="AC45" s="1047">
        <v>0</v>
      </c>
      <c r="AD45" s="1047">
        <v>0</v>
      </c>
      <c r="AE45" s="1047">
        <f t="shared" si="5"/>
        <v>95.857719414879497</v>
      </c>
    </row>
    <row r="46" spans="1:31">
      <c r="A46" s="450" t="s">
        <v>998</v>
      </c>
      <c r="B46" s="288">
        <v>132</v>
      </c>
      <c r="C46" s="775">
        <v>144.08614638615589</v>
      </c>
      <c r="D46" s="1043">
        <v>0.19483874872910356</v>
      </c>
      <c r="E46" s="1043">
        <v>3.0065696670684251E-2</v>
      </c>
      <c r="F46" s="1044">
        <f t="shared" si="0"/>
        <v>92.378295766891938</v>
      </c>
      <c r="G46" s="1056">
        <v>12</v>
      </c>
      <c r="H46" s="1049">
        <v>19.154681330328202</v>
      </c>
      <c r="I46" s="1050">
        <v>0.20816202165717723</v>
      </c>
      <c r="J46" s="1050">
        <v>0.11052424537024066</v>
      </c>
      <c r="K46" s="1051">
        <f t="shared" si="1"/>
        <v>90.914938997904372</v>
      </c>
      <c r="L46" s="1052">
        <v>3</v>
      </c>
      <c r="M46" s="1053">
        <v>6.0969660077658006</v>
      </c>
      <c r="N46" s="1054">
        <v>0.15089788089378806</v>
      </c>
      <c r="O46" s="1054">
        <v>0.13953357358078847</v>
      </c>
      <c r="P46" s="1055">
        <f t="shared" si="2"/>
        <v>91.269529063755002</v>
      </c>
      <c r="Q46" s="1048">
        <v>5</v>
      </c>
      <c r="R46" s="1049">
        <v>7.0876201862282002</v>
      </c>
      <c r="S46" s="1050">
        <v>0.23446230935008019</v>
      </c>
      <c r="T46" s="1050">
        <v>0.20387938380894563</v>
      </c>
      <c r="U46" s="1051">
        <f t="shared" si="3"/>
        <v>90.228639059450515</v>
      </c>
      <c r="V46" s="1052">
        <v>4</v>
      </c>
      <c r="W46" s="1053">
        <v>5.9700951363342032</v>
      </c>
      <c r="X46" s="1054">
        <v>0.33983719035038118</v>
      </c>
      <c r="Y46" s="1054">
        <v>0.33387406854367502</v>
      </c>
      <c r="Z46" s="1055">
        <f t="shared" si="4"/>
        <v>90.206457240387934</v>
      </c>
      <c r="AA46" s="326">
        <v>0</v>
      </c>
      <c r="AB46" s="777">
        <v>0</v>
      </c>
      <c r="AC46" s="1047">
        <v>0</v>
      </c>
      <c r="AD46" s="1047">
        <v>0</v>
      </c>
      <c r="AE46" s="1047">
        <f t="shared" si="5"/>
        <v>95.857719414879497</v>
      </c>
    </row>
    <row r="47" spans="1:31">
      <c r="A47" s="450" t="s">
        <v>999</v>
      </c>
      <c r="B47" s="288">
        <v>189</v>
      </c>
      <c r="C47" s="775">
        <v>173.22622795979677</v>
      </c>
      <c r="D47" s="1043">
        <v>0.23424307158784657</v>
      </c>
      <c r="E47" s="1043">
        <v>3.2959546952010262E-2</v>
      </c>
      <c r="F47" s="1044">
        <f t="shared" si="0"/>
        <v>92.612538838479779</v>
      </c>
      <c r="G47" s="1056">
        <v>9</v>
      </c>
      <c r="H47" s="1049">
        <v>16.446468709201191</v>
      </c>
      <c r="I47" s="1050">
        <v>0.1787307299238774</v>
      </c>
      <c r="J47" s="1050">
        <v>0.1024284161813656</v>
      </c>
      <c r="K47" s="1051">
        <f t="shared" si="1"/>
        <v>91.093669727828242</v>
      </c>
      <c r="L47" s="1048">
        <v>5</v>
      </c>
      <c r="M47" s="1049">
        <v>9.6339523981144897</v>
      </c>
      <c r="N47" s="1050">
        <v>0.23843711768368872</v>
      </c>
      <c r="O47" s="1050">
        <v>0.17532087053704531</v>
      </c>
      <c r="P47" s="1051">
        <f t="shared" si="2"/>
        <v>91.50796618143869</v>
      </c>
      <c r="Q47" s="1052">
        <v>2</v>
      </c>
      <c r="R47" s="1053">
        <v>3.0525774866609199</v>
      </c>
      <c r="S47" s="1054">
        <v>0.10098091435306758</v>
      </c>
      <c r="T47" s="1054">
        <v>0.13388958047554239</v>
      </c>
      <c r="U47" s="1055">
        <f t="shared" si="3"/>
        <v>90.329619973803588</v>
      </c>
      <c r="V47" s="1052">
        <v>2</v>
      </c>
      <c r="W47" s="1053">
        <v>3.7599388244257801</v>
      </c>
      <c r="X47" s="1054">
        <v>0.21402792029320242</v>
      </c>
      <c r="Y47" s="1054">
        <v>0.26512849280378725</v>
      </c>
      <c r="Z47" s="1055">
        <f t="shared" si="4"/>
        <v>90.420485160681139</v>
      </c>
      <c r="AA47" s="326">
        <v>0</v>
      </c>
      <c r="AB47" s="777">
        <v>0</v>
      </c>
      <c r="AC47" s="1047">
        <v>0</v>
      </c>
      <c r="AD47" s="1047">
        <v>0</v>
      </c>
      <c r="AE47" s="1047">
        <f t="shared" si="5"/>
        <v>95.857719414879497</v>
      </c>
    </row>
    <row r="48" spans="1:31">
      <c r="A48" s="450" t="s">
        <v>1000</v>
      </c>
      <c r="B48" s="288">
        <v>147</v>
      </c>
      <c r="C48" s="775">
        <v>134.82097674057269</v>
      </c>
      <c r="D48" s="1043">
        <v>0.18231003513806709</v>
      </c>
      <c r="E48" s="1043">
        <v>2.9084804586409663E-2</v>
      </c>
      <c r="F48" s="1044">
        <f t="shared" si="0"/>
        <v>92.794848873617852</v>
      </c>
      <c r="G48" s="1056">
        <v>10</v>
      </c>
      <c r="H48" s="1049">
        <v>13.582142717974307</v>
      </c>
      <c r="I48" s="1050">
        <v>0.14760288818448311</v>
      </c>
      <c r="J48" s="1050">
        <v>9.3097061755740423E-2</v>
      </c>
      <c r="K48" s="1051">
        <f t="shared" si="1"/>
        <v>91.241272616012722</v>
      </c>
      <c r="L48" s="1052">
        <v>4</v>
      </c>
      <c r="M48" s="1053">
        <v>5.5900391530290303</v>
      </c>
      <c r="N48" s="1054">
        <v>0.1383516098385616</v>
      </c>
      <c r="O48" s="1054">
        <v>0.13361540684401588</v>
      </c>
      <c r="P48" s="1055">
        <f t="shared" si="2"/>
        <v>91.646317791277255</v>
      </c>
      <c r="Q48" s="1048">
        <v>6</v>
      </c>
      <c r="R48" s="1049">
        <v>7.9921035649452765</v>
      </c>
      <c r="S48" s="1050">
        <v>0.26438310873981496</v>
      </c>
      <c r="T48" s="1050">
        <v>0.2164654113336035</v>
      </c>
      <c r="U48" s="1051">
        <f t="shared" si="3"/>
        <v>90.594003082543409</v>
      </c>
      <c r="V48" s="1052">
        <v>0</v>
      </c>
      <c r="W48" s="1053">
        <v>0</v>
      </c>
      <c r="X48" s="1054">
        <v>0</v>
      </c>
      <c r="Y48" s="1054">
        <v>0</v>
      </c>
      <c r="Z48" s="1055">
        <f t="shared" si="4"/>
        <v>90.420485160681139</v>
      </c>
      <c r="AA48" s="326">
        <v>0</v>
      </c>
      <c r="AB48" s="777">
        <v>0</v>
      </c>
      <c r="AC48" s="1047">
        <v>0</v>
      </c>
      <c r="AD48" s="1047">
        <v>0</v>
      </c>
      <c r="AE48" s="1047">
        <f t="shared" si="5"/>
        <v>95.857719414879497</v>
      </c>
    </row>
    <row r="49" spans="1:31">
      <c r="A49" s="450" t="s">
        <v>1001</v>
      </c>
      <c r="B49" s="288">
        <v>120</v>
      </c>
      <c r="C49" s="775">
        <v>120.89646694313527</v>
      </c>
      <c r="D49" s="1043">
        <v>0.16348078518139308</v>
      </c>
      <c r="E49" s="1043">
        <v>2.7544518078019085E-2</v>
      </c>
      <c r="F49" s="1044">
        <f t="shared" si="0"/>
        <v>92.958329658799244</v>
      </c>
      <c r="G49" s="1056">
        <v>9</v>
      </c>
      <c r="H49" s="1049">
        <v>13.988135590583296</v>
      </c>
      <c r="I49" s="1050">
        <v>0.152014984406981</v>
      </c>
      <c r="J49" s="1050">
        <v>9.4476142198068214E-2</v>
      </c>
      <c r="K49" s="1051">
        <f t="shared" si="1"/>
        <v>91.393287600419697</v>
      </c>
      <c r="L49" s="1052">
        <v>3</v>
      </c>
      <c r="M49" s="1053">
        <v>3.9778380096639063</v>
      </c>
      <c r="N49" s="1054">
        <v>9.8450167744498301E-2</v>
      </c>
      <c r="O49" s="1054">
        <v>0.11273516576671438</v>
      </c>
      <c r="P49" s="1055">
        <f t="shared" si="2"/>
        <v>91.744767959021758</v>
      </c>
      <c r="Q49" s="1052">
        <v>3</v>
      </c>
      <c r="R49" s="1053">
        <v>5.3510453398708799</v>
      </c>
      <c r="S49" s="1054">
        <v>0.17701547414475352</v>
      </c>
      <c r="T49" s="1054">
        <v>0.17720150697781983</v>
      </c>
      <c r="U49" s="1055">
        <f t="shared" si="3"/>
        <v>90.771018556688162</v>
      </c>
      <c r="V49" s="1052">
        <v>3</v>
      </c>
      <c r="W49" s="1053">
        <v>4.6592522410485095</v>
      </c>
      <c r="X49" s="1054">
        <v>0.2652197585755533</v>
      </c>
      <c r="Y49" s="1054">
        <v>0.29506160214338478</v>
      </c>
      <c r="Z49" s="1055">
        <f t="shared" si="4"/>
        <v>90.685704919256693</v>
      </c>
      <c r="AA49" s="326">
        <v>0</v>
      </c>
      <c r="AB49" s="777">
        <v>0</v>
      </c>
      <c r="AC49" s="1047">
        <v>0</v>
      </c>
      <c r="AD49" s="1047">
        <v>0</v>
      </c>
      <c r="AE49" s="1047">
        <f t="shared" si="5"/>
        <v>95.857719414879497</v>
      </c>
    </row>
    <row r="50" spans="1:31">
      <c r="A50" s="450" t="s">
        <v>1002</v>
      </c>
      <c r="B50" s="288">
        <v>109</v>
      </c>
      <c r="C50" s="775">
        <v>102.39335551713212</v>
      </c>
      <c r="D50" s="1043">
        <v>0.13846017655066617</v>
      </c>
      <c r="E50" s="1043">
        <v>2.5352376458400255E-2</v>
      </c>
      <c r="F50" s="1044">
        <f t="shared" si="0"/>
        <v>93.096789835349909</v>
      </c>
      <c r="G50" s="1056">
        <v>12</v>
      </c>
      <c r="H50" s="1049">
        <v>17.019468574470707</v>
      </c>
      <c r="I50" s="1050">
        <v>0.18495776175525208</v>
      </c>
      <c r="J50" s="1050">
        <v>0.10419420780776688</v>
      </c>
      <c r="K50" s="1051">
        <f t="shared" si="1"/>
        <v>91.578245362174954</v>
      </c>
      <c r="L50" s="1052">
        <v>3</v>
      </c>
      <c r="M50" s="1053">
        <v>3.3694970772044912</v>
      </c>
      <c r="N50" s="1054">
        <v>8.3393931995085699E-2</v>
      </c>
      <c r="O50" s="1054">
        <v>0.10376505654424431</v>
      </c>
      <c r="P50" s="1055">
        <f t="shared" si="2"/>
        <v>91.828161891016848</v>
      </c>
      <c r="Q50" s="1052">
        <v>4</v>
      </c>
      <c r="R50" s="1053">
        <v>4.0277834411471449</v>
      </c>
      <c r="S50" s="1054">
        <v>0.13324125480204826</v>
      </c>
      <c r="T50" s="1054">
        <v>0.15377167809354816</v>
      </c>
      <c r="U50" s="1055">
        <f t="shared" si="3"/>
        <v>90.904259811490206</v>
      </c>
      <c r="V50" s="1048">
        <v>5</v>
      </c>
      <c r="W50" s="1049">
        <v>9.6221880561190716</v>
      </c>
      <c r="X50" s="1050">
        <v>0.54772617175115135</v>
      </c>
      <c r="Y50" s="1050">
        <v>0.42342407368721757</v>
      </c>
      <c r="Z50" s="1051">
        <f t="shared" si="4"/>
        <v>91.233431091007844</v>
      </c>
      <c r="AA50" s="326">
        <v>0</v>
      </c>
      <c r="AB50" s="777">
        <v>0</v>
      </c>
      <c r="AC50" s="1047">
        <v>0</v>
      </c>
      <c r="AD50" s="1047">
        <v>0</v>
      </c>
      <c r="AE50" s="1047">
        <f t="shared" si="5"/>
        <v>95.857719414879497</v>
      </c>
    </row>
    <row r="51" spans="1:31">
      <c r="A51" s="450" t="s">
        <v>1003</v>
      </c>
      <c r="B51" s="288">
        <v>116</v>
      </c>
      <c r="C51" s="775">
        <v>116.25756474001084</v>
      </c>
      <c r="D51" s="1043">
        <v>0.15720788578472847</v>
      </c>
      <c r="E51" s="1043">
        <v>2.7011744162467117E-2</v>
      </c>
      <c r="F51" s="1044">
        <f t="shared" si="0"/>
        <v>93.253997721134638</v>
      </c>
      <c r="G51" s="1045">
        <v>15</v>
      </c>
      <c r="H51" s="775">
        <v>21.830561448994555</v>
      </c>
      <c r="I51" s="1043">
        <v>0.23724194241429752</v>
      </c>
      <c r="J51" s="1043">
        <v>0.11797480228878277</v>
      </c>
      <c r="K51" s="1044">
        <f t="shared" si="1"/>
        <v>91.815487304589254</v>
      </c>
      <c r="L51" s="1048">
        <v>6</v>
      </c>
      <c r="M51" s="1049">
        <v>8.3280435940603592</v>
      </c>
      <c r="N51" s="1050">
        <v>0.20611630911737686</v>
      </c>
      <c r="O51" s="1050">
        <v>0.16303213105120254</v>
      </c>
      <c r="P51" s="1051">
        <f t="shared" si="2"/>
        <v>92.034278200134224</v>
      </c>
      <c r="Q51" s="1048">
        <v>6</v>
      </c>
      <c r="R51" s="1049">
        <v>6.4988656165281249</v>
      </c>
      <c r="S51" s="1050">
        <v>0.2149859897357029</v>
      </c>
      <c r="T51" s="1050">
        <v>0.19524695075061005</v>
      </c>
      <c r="U51" s="1051">
        <f t="shared" si="3"/>
        <v>91.119245801225915</v>
      </c>
      <c r="V51" s="1052">
        <v>2</v>
      </c>
      <c r="W51" s="1053">
        <v>5.2672483841892701</v>
      </c>
      <c r="X51" s="1054">
        <v>0.29982887221786858</v>
      </c>
      <c r="Y51" s="1054">
        <v>0.31366865268249128</v>
      </c>
      <c r="Z51" s="1055">
        <f t="shared" si="4"/>
        <v>91.533259963225717</v>
      </c>
      <c r="AA51" s="326">
        <v>1</v>
      </c>
      <c r="AB51" s="777">
        <v>1.7364038542168001</v>
      </c>
      <c r="AC51" s="1047">
        <v>0.4549387749802839</v>
      </c>
      <c r="AD51" s="1047">
        <v>0.86821120797562545</v>
      </c>
      <c r="AE51" s="1047">
        <f t="shared" si="5"/>
        <v>96.312658189859775</v>
      </c>
    </row>
    <row r="52" spans="1:31">
      <c r="A52" s="450" t="s">
        <v>1004</v>
      </c>
      <c r="B52" s="288">
        <v>123</v>
      </c>
      <c r="C52" s="775">
        <v>111.97630345725658</v>
      </c>
      <c r="D52" s="1043">
        <v>0.15141860199696838</v>
      </c>
      <c r="E52" s="1043">
        <v>2.6510484869536659E-2</v>
      </c>
      <c r="F52" s="1044">
        <f t="shared" si="0"/>
        <v>93.405416323131604</v>
      </c>
      <c r="G52" s="1056">
        <v>9</v>
      </c>
      <c r="H52" s="1049">
        <v>13.795353322536299</v>
      </c>
      <c r="I52" s="1050">
        <v>0.14991993798129186</v>
      </c>
      <c r="J52" s="1050">
        <v>9.3823840213973567E-2</v>
      </c>
      <c r="K52" s="1051">
        <f t="shared" si="1"/>
        <v>91.965407242570549</v>
      </c>
      <c r="L52" s="1048">
        <v>6</v>
      </c>
      <c r="M52" s="1049">
        <v>8.6224998760928777</v>
      </c>
      <c r="N52" s="1050">
        <v>0.21340400416405675</v>
      </c>
      <c r="O52" s="1050">
        <v>0.16588321755708246</v>
      </c>
      <c r="P52" s="1051">
        <f t="shared" si="2"/>
        <v>92.247682204298286</v>
      </c>
      <c r="Q52" s="1052">
        <v>2</v>
      </c>
      <c r="R52" s="1053">
        <v>3.1640422624121509</v>
      </c>
      <c r="S52" s="1054">
        <v>0.10466822942457824</v>
      </c>
      <c r="T52" s="1054">
        <v>0.13630963505695901</v>
      </c>
      <c r="U52" s="1055">
        <f t="shared" si="3"/>
        <v>91.223914030650491</v>
      </c>
      <c r="V52" s="1052">
        <v>1</v>
      </c>
      <c r="W52" s="1053">
        <v>2.0088111840312699</v>
      </c>
      <c r="X52" s="1054">
        <v>0.11434805193821182</v>
      </c>
      <c r="Y52" s="1054">
        <v>0.19388864717032714</v>
      </c>
      <c r="Z52" s="1055">
        <f t="shared" si="4"/>
        <v>91.647608015163925</v>
      </c>
      <c r="AA52" s="326">
        <v>0</v>
      </c>
      <c r="AB52" s="777">
        <v>0</v>
      </c>
      <c r="AC52" s="1047">
        <v>0</v>
      </c>
      <c r="AD52" s="1047">
        <v>0</v>
      </c>
      <c r="AE52" s="1047">
        <f t="shared" si="5"/>
        <v>96.312658189859775</v>
      </c>
    </row>
    <row r="53" spans="1:31">
      <c r="A53" s="450" t="s">
        <v>1005</v>
      </c>
      <c r="B53" s="288">
        <v>102</v>
      </c>
      <c r="C53" s="775">
        <v>94.872478227523843</v>
      </c>
      <c r="D53" s="1043">
        <v>0.12829016120078515</v>
      </c>
      <c r="E53" s="1043">
        <v>2.4404787101669455E-2</v>
      </c>
      <c r="F53" s="1044">
        <f t="shared" si="0"/>
        <v>93.533706484332384</v>
      </c>
      <c r="G53" s="1056">
        <v>5</v>
      </c>
      <c r="H53" s="1049">
        <v>7.3423226233802197</v>
      </c>
      <c r="I53" s="1050">
        <v>7.9792124681401205E-2</v>
      </c>
      <c r="J53" s="1050">
        <v>6.8472467443725205E-2</v>
      </c>
      <c r="K53" s="1051">
        <f t="shared" si="1"/>
        <v>92.045199367251954</v>
      </c>
      <c r="L53" s="1052">
        <v>1</v>
      </c>
      <c r="M53" s="1053">
        <v>2.0233498800335901</v>
      </c>
      <c r="N53" s="1054">
        <v>5.0077236582076919E-2</v>
      </c>
      <c r="O53" s="1054">
        <v>8.0422297095050943E-2</v>
      </c>
      <c r="P53" s="1055">
        <f t="shared" si="2"/>
        <v>92.29775944088037</v>
      </c>
      <c r="Q53" s="1052">
        <v>2</v>
      </c>
      <c r="R53" s="1053">
        <v>3.0743929654538</v>
      </c>
      <c r="S53" s="1054">
        <v>0.10170258219120809</v>
      </c>
      <c r="T53" s="1054">
        <v>0.13436666947641687</v>
      </c>
      <c r="U53" s="1055">
        <f t="shared" si="3"/>
        <v>91.325616612841699</v>
      </c>
      <c r="V53" s="1052">
        <v>2</v>
      </c>
      <c r="W53" s="1053">
        <v>2.2445797778928291</v>
      </c>
      <c r="X53" s="1054">
        <v>0.12776876545802518</v>
      </c>
      <c r="Y53" s="1054">
        <v>0.20493737377757915</v>
      </c>
      <c r="Z53" s="1055">
        <f t="shared" si="4"/>
        <v>91.775376780621954</v>
      </c>
      <c r="AA53" s="326">
        <v>0</v>
      </c>
      <c r="AB53" s="777">
        <v>0</v>
      </c>
      <c r="AC53" s="1047">
        <v>0</v>
      </c>
      <c r="AD53" s="1047">
        <v>0</v>
      </c>
      <c r="AE53" s="1047">
        <f t="shared" si="5"/>
        <v>96.312658189859775</v>
      </c>
    </row>
    <row r="54" spans="1:31">
      <c r="A54" s="450" t="s">
        <v>1006</v>
      </c>
      <c r="B54" s="288">
        <v>91</v>
      </c>
      <c r="C54" s="775">
        <v>89.081060516080825</v>
      </c>
      <c r="D54" s="1043">
        <v>0.1204587866476689</v>
      </c>
      <c r="E54" s="1043">
        <v>2.3649099957255611E-2</v>
      </c>
      <c r="F54" s="1044">
        <f t="shared" si="0"/>
        <v>93.654165270980059</v>
      </c>
      <c r="G54" s="1056">
        <v>5</v>
      </c>
      <c r="H54" s="1049">
        <v>9.5344187767234398</v>
      </c>
      <c r="I54" s="1050">
        <v>0.10361456051719631</v>
      </c>
      <c r="J54" s="1050">
        <v>7.8017958306046173E-2</v>
      </c>
      <c r="K54" s="1051">
        <f t="shared" si="1"/>
        <v>92.148813927769154</v>
      </c>
      <c r="L54" s="1052">
        <v>0</v>
      </c>
      <c r="M54" s="1053">
        <v>0</v>
      </c>
      <c r="N54" s="1054">
        <v>0</v>
      </c>
      <c r="O54" s="1054">
        <v>0</v>
      </c>
      <c r="P54" s="1055">
        <f t="shared" si="2"/>
        <v>92.29775944088037</v>
      </c>
      <c r="Q54" s="1048">
        <v>5</v>
      </c>
      <c r="R54" s="1049">
        <v>9.5344187767234398</v>
      </c>
      <c r="S54" s="1050">
        <v>0.31540373016108014</v>
      </c>
      <c r="T54" s="1050">
        <v>0.23637087299592416</v>
      </c>
      <c r="U54" s="1051">
        <f t="shared" si="3"/>
        <v>91.641020343002779</v>
      </c>
      <c r="V54" s="1052">
        <v>0</v>
      </c>
      <c r="W54" s="1053">
        <v>0</v>
      </c>
      <c r="X54" s="1054">
        <v>0</v>
      </c>
      <c r="Y54" s="1054">
        <v>0</v>
      </c>
      <c r="Z54" s="1055">
        <f t="shared" si="4"/>
        <v>91.775376780621954</v>
      </c>
      <c r="AA54" s="326">
        <v>0</v>
      </c>
      <c r="AB54" s="777">
        <v>0</v>
      </c>
      <c r="AC54" s="1047">
        <v>0</v>
      </c>
      <c r="AD54" s="1047">
        <v>0</v>
      </c>
      <c r="AE54" s="1047">
        <f t="shared" si="5"/>
        <v>96.312658189859775</v>
      </c>
    </row>
    <row r="55" spans="1:31">
      <c r="A55" s="450" t="s">
        <v>1007</v>
      </c>
      <c r="B55" s="288">
        <v>106</v>
      </c>
      <c r="C55" s="775">
        <v>122.59057496825599</v>
      </c>
      <c r="D55" s="1043">
        <v>0.1657716222681303</v>
      </c>
      <c r="E55" s="1043">
        <v>2.7736517517847215E-2</v>
      </c>
      <c r="F55" s="1044">
        <f t="shared" si="0"/>
        <v>93.819936893248183</v>
      </c>
      <c r="G55" s="1056">
        <v>9</v>
      </c>
      <c r="H55" s="1049">
        <v>15.860078295829092</v>
      </c>
      <c r="I55" s="1050">
        <v>0.17235817734402026</v>
      </c>
      <c r="J55" s="1050">
        <v>0.10058903725285946</v>
      </c>
      <c r="K55" s="1051">
        <f t="shared" si="1"/>
        <v>92.321172105113178</v>
      </c>
      <c r="L55" s="1052">
        <v>2</v>
      </c>
      <c r="M55" s="1053">
        <v>1.6225045793606601</v>
      </c>
      <c r="N55" s="1054">
        <v>4.0156448708118693E-2</v>
      </c>
      <c r="O55" s="1054">
        <v>7.2020394796294088E-2</v>
      </c>
      <c r="P55" s="1055">
        <f t="shared" si="2"/>
        <v>92.337915889588487</v>
      </c>
      <c r="Q55" s="1048">
        <v>5</v>
      </c>
      <c r="R55" s="1049">
        <v>11.56132975165659</v>
      </c>
      <c r="S55" s="1050">
        <v>0.38245504153824261</v>
      </c>
      <c r="T55" s="1050">
        <v>0.26019840603220179</v>
      </c>
      <c r="U55" s="1051">
        <f t="shared" si="3"/>
        <v>92.023475384541015</v>
      </c>
      <c r="V55" s="1052">
        <v>2</v>
      </c>
      <c r="W55" s="1053">
        <v>2.6762439648118432</v>
      </c>
      <c r="X55" s="1054">
        <v>0.15234049188909082</v>
      </c>
      <c r="Y55" s="1054">
        <v>0.22375000947500598</v>
      </c>
      <c r="Z55" s="1055">
        <f t="shared" si="4"/>
        <v>91.927717272511046</v>
      </c>
      <c r="AA55" s="326">
        <v>0</v>
      </c>
      <c r="AB55" s="777">
        <v>0</v>
      </c>
      <c r="AC55" s="1047">
        <v>0</v>
      </c>
      <c r="AD55" s="1047">
        <v>0</v>
      </c>
      <c r="AE55" s="1047">
        <f t="shared" si="5"/>
        <v>96.312658189859775</v>
      </c>
    </row>
    <row r="56" spans="1:31">
      <c r="A56" s="450" t="s">
        <v>1008</v>
      </c>
      <c r="B56" s="288">
        <v>82</v>
      </c>
      <c r="C56" s="775">
        <v>77.541759891144508</v>
      </c>
      <c r="D56" s="1043">
        <v>0.10485490694541061</v>
      </c>
      <c r="E56" s="1043">
        <v>2.2066003155434458E-2</v>
      </c>
      <c r="F56" s="1044">
        <f t="shared" si="0"/>
        <v>93.924791800193589</v>
      </c>
      <c r="G56" s="1057">
        <v>3</v>
      </c>
      <c r="H56" s="1053">
        <v>3.3403704376217518</v>
      </c>
      <c r="I56" s="1054">
        <v>3.6301218035836649E-2</v>
      </c>
      <c r="J56" s="1054">
        <v>4.6194583557211413E-2</v>
      </c>
      <c r="K56" s="1055">
        <f t="shared" si="1"/>
        <v>92.357473323149009</v>
      </c>
      <c r="L56" s="1052">
        <v>2</v>
      </c>
      <c r="M56" s="1053">
        <v>1.6295947421406021</v>
      </c>
      <c r="N56" s="1054">
        <v>4.0331927878795144E-2</v>
      </c>
      <c r="O56" s="1054">
        <v>7.2177520423299335E-2</v>
      </c>
      <c r="P56" s="1055">
        <f t="shared" si="2"/>
        <v>92.378247817467283</v>
      </c>
      <c r="Q56" s="1052">
        <v>0</v>
      </c>
      <c r="R56" s="1053">
        <v>0</v>
      </c>
      <c r="S56" s="1054">
        <v>0</v>
      </c>
      <c r="T56" s="1054">
        <v>0</v>
      </c>
      <c r="U56" s="1055">
        <f t="shared" si="3"/>
        <v>92.023475384541015</v>
      </c>
      <c r="V56" s="1052">
        <v>0</v>
      </c>
      <c r="W56" s="1053">
        <v>0</v>
      </c>
      <c r="X56" s="1054">
        <v>0</v>
      </c>
      <c r="Y56" s="1054">
        <v>0</v>
      </c>
      <c r="Z56" s="1055">
        <f t="shared" si="4"/>
        <v>91.927717272511046</v>
      </c>
      <c r="AA56" s="326">
        <v>1</v>
      </c>
      <c r="AB56" s="777">
        <v>1.7107756954811499</v>
      </c>
      <c r="AC56" s="1047">
        <v>0.44822418314619944</v>
      </c>
      <c r="AD56" s="1047">
        <v>0.86180934680581822</v>
      </c>
      <c r="AE56" s="1047">
        <f t="shared" si="5"/>
        <v>96.76088237300597</v>
      </c>
    </row>
    <row r="57" spans="1:31">
      <c r="A57" s="450" t="s">
        <v>1009</v>
      </c>
      <c r="B57" s="288">
        <v>101</v>
      </c>
      <c r="C57" s="775">
        <v>97.894457796830622</v>
      </c>
      <c r="D57" s="1043">
        <v>0.13237659652254502</v>
      </c>
      <c r="E57" s="1043">
        <v>2.4789916747591064E-2</v>
      </c>
      <c r="F57" s="1044">
        <f t="shared" si="0"/>
        <v>94.057168396716136</v>
      </c>
      <c r="G57" s="1056">
        <v>13</v>
      </c>
      <c r="H57" s="1049">
        <v>20.033910931888823</v>
      </c>
      <c r="I57" s="1050">
        <v>0.21771698152340629</v>
      </c>
      <c r="J57" s="1050">
        <v>0.11302699190466825</v>
      </c>
      <c r="K57" s="1051">
        <f t="shared" si="1"/>
        <v>92.575190304672418</v>
      </c>
      <c r="L57" s="1048">
        <v>5</v>
      </c>
      <c r="M57" s="1049">
        <v>4.5525229775532878</v>
      </c>
      <c r="N57" s="1050">
        <v>0.11267342956448667</v>
      </c>
      <c r="O57" s="1050">
        <v>0.12059547606434551</v>
      </c>
      <c r="P57" s="1051">
        <f t="shared" si="2"/>
        <v>92.490921247031764</v>
      </c>
      <c r="Q57" s="1052">
        <v>3</v>
      </c>
      <c r="R57" s="1053">
        <v>6.8476446766909902</v>
      </c>
      <c r="S57" s="1054">
        <v>0.22652378969536105</v>
      </c>
      <c r="T57" s="1054">
        <v>0.20040612034859154</v>
      </c>
      <c r="U57" s="1055">
        <f t="shared" si="3"/>
        <v>92.249999174236379</v>
      </c>
      <c r="V57" s="1048">
        <v>5</v>
      </c>
      <c r="W57" s="1049">
        <v>8.6337432776445429</v>
      </c>
      <c r="X57" s="1050">
        <v>0.49146068708761104</v>
      </c>
      <c r="Y57" s="1050">
        <v>0.40120007763634813</v>
      </c>
      <c r="Z57" s="1051">
        <f t="shared" si="4"/>
        <v>92.419177959598656</v>
      </c>
      <c r="AA57" s="326">
        <v>0</v>
      </c>
      <c r="AB57" s="777">
        <v>0</v>
      </c>
      <c r="AC57" s="1047">
        <v>0</v>
      </c>
      <c r="AD57" s="1047">
        <v>0</v>
      </c>
      <c r="AE57" s="1047">
        <f t="shared" si="5"/>
        <v>96.76088237300597</v>
      </c>
    </row>
    <row r="58" spans="1:31">
      <c r="A58" s="450" t="s">
        <v>1010</v>
      </c>
      <c r="B58" s="288">
        <v>4378</v>
      </c>
      <c r="C58" s="775">
        <v>4394.8121712150796</v>
      </c>
      <c r="D58" s="1043">
        <v>5.9428316032835076</v>
      </c>
      <c r="E58" s="1043">
        <v>0.16119433225136717</v>
      </c>
      <c r="F58" s="1044">
        <f t="shared" si="0"/>
        <v>99.999999999999645</v>
      </c>
      <c r="G58" s="1045">
        <v>446</v>
      </c>
      <c r="H58" s="775">
        <v>683.21715229378185</v>
      </c>
      <c r="I58" s="1043">
        <v>7.424809695327693</v>
      </c>
      <c r="J58" s="1043">
        <v>0.63576888460713588</v>
      </c>
      <c r="K58" s="1044">
        <f t="shared" si="1"/>
        <v>100.00000000000011</v>
      </c>
      <c r="L58" s="381">
        <v>202</v>
      </c>
      <c r="M58" s="775">
        <v>303.40119844829769</v>
      </c>
      <c r="N58" s="1043">
        <v>7.509078752968243</v>
      </c>
      <c r="O58" s="1043">
        <v>0.94734451907783845</v>
      </c>
      <c r="P58" s="1044">
        <f t="shared" si="2"/>
        <v>100</v>
      </c>
      <c r="Q58" s="381">
        <v>159</v>
      </c>
      <c r="R58" s="775">
        <v>234.27672638825695</v>
      </c>
      <c r="S58" s="1043">
        <v>7.7500008257636397</v>
      </c>
      <c r="T58" s="1043">
        <v>1.1271470514609605</v>
      </c>
      <c r="U58" s="1044">
        <f t="shared" si="3"/>
        <v>100.00000000000001</v>
      </c>
      <c r="V58" s="381">
        <v>77</v>
      </c>
      <c r="W58" s="775">
        <v>133.17620930820769</v>
      </c>
      <c r="X58" s="1043">
        <v>7.5808220404014079</v>
      </c>
      <c r="Y58" s="1043">
        <v>1.5185379241291146</v>
      </c>
      <c r="Z58" s="1044">
        <f t="shared" si="4"/>
        <v>100.00000000000006</v>
      </c>
      <c r="AA58" s="325">
        <v>8</v>
      </c>
      <c r="AB58" s="773">
        <v>12.363018149019226</v>
      </c>
      <c r="AC58" s="1046">
        <v>3.2391176269939232</v>
      </c>
      <c r="AD58" s="1046">
        <v>2.2840327236029392</v>
      </c>
      <c r="AE58" s="1046">
        <f t="shared" si="5"/>
        <v>99.999999999999886</v>
      </c>
    </row>
    <row r="59" spans="1:31" s="1062" customFormat="1" ht="13.5" thickBot="1">
      <c r="A59" s="1033" t="s">
        <v>375</v>
      </c>
      <c r="B59" s="1033">
        <v>75194</v>
      </c>
      <c r="C59" s="1034">
        <v>73951.484150869466</v>
      </c>
      <c r="D59" s="1058">
        <v>99.999999999999673</v>
      </c>
      <c r="E59" s="1033"/>
      <c r="F59" s="1059"/>
      <c r="G59" s="1060">
        <v>5944</v>
      </c>
      <c r="H59" s="1034">
        <v>9201.8136535367321</v>
      </c>
      <c r="I59" s="1058">
        <v>100.00000000000011</v>
      </c>
      <c r="J59" s="1058"/>
      <c r="K59" s="1059"/>
      <c r="L59" s="1061">
        <v>2705</v>
      </c>
      <c r="M59" s="1034">
        <v>4040.4583362288904</v>
      </c>
      <c r="N59" s="1058">
        <v>100</v>
      </c>
      <c r="O59" s="1058"/>
      <c r="P59" s="1059"/>
      <c r="Q59" s="1061">
        <v>1967</v>
      </c>
      <c r="R59" s="1034">
        <v>3022.9251796908402</v>
      </c>
      <c r="S59" s="1058">
        <v>100</v>
      </c>
      <c r="T59" s="1058"/>
      <c r="U59" s="1059"/>
      <c r="V59" s="1061">
        <v>1062</v>
      </c>
      <c r="W59" s="1034">
        <v>1756.7515580560439</v>
      </c>
      <c r="X59" s="1058">
        <v>100.00000000000003</v>
      </c>
      <c r="Y59" s="1058"/>
      <c r="Z59" s="1059"/>
      <c r="AA59" s="1033">
        <v>210</v>
      </c>
      <c r="AB59" s="1034">
        <v>381.67857956096412</v>
      </c>
      <c r="AC59" s="1058">
        <v>99.999999999999915</v>
      </c>
      <c r="AD59" s="1058"/>
      <c r="AE59" s="1058"/>
    </row>
    <row r="60" spans="1:31">
      <c r="A60" s="450"/>
      <c r="B60" s="450"/>
      <c r="C60" s="450"/>
      <c r="D60" s="450"/>
      <c r="E60" s="450"/>
      <c r="F60" s="450"/>
      <c r="G60" s="450"/>
      <c r="H60" s="450"/>
      <c r="I60" s="450"/>
      <c r="J60" s="450"/>
      <c r="K60" s="450"/>
      <c r="L60" s="450"/>
      <c r="M60" s="450"/>
      <c r="N60" s="450"/>
      <c r="O60" s="450"/>
      <c r="P60" s="450"/>
      <c r="Q60" s="450"/>
      <c r="R60" s="450"/>
      <c r="S60" s="450"/>
      <c r="T60" s="450"/>
      <c r="U60" s="450"/>
      <c r="V60" s="450"/>
      <c r="W60" s="450"/>
      <c r="X60" s="450"/>
      <c r="Y60" s="450"/>
      <c r="Z60" s="450"/>
      <c r="AA60" s="450"/>
      <c r="AB60" s="450"/>
      <c r="AC60" s="450"/>
      <c r="AD60" s="450"/>
      <c r="AE60" s="450"/>
    </row>
    <row r="61" spans="1:31" ht="57.75" customHeight="1">
      <c r="A61" s="2207" t="s">
        <v>1011</v>
      </c>
      <c r="B61" s="2207"/>
      <c r="C61" s="2207"/>
      <c r="D61" s="2207"/>
      <c r="E61" s="2207"/>
      <c r="F61" s="450"/>
      <c r="G61" s="450"/>
      <c r="H61" s="450"/>
      <c r="I61" s="450"/>
      <c r="J61" s="450"/>
      <c r="K61" s="450"/>
      <c r="L61" s="450"/>
      <c r="M61" s="450"/>
      <c r="N61" s="450"/>
      <c r="O61" s="450"/>
      <c r="P61" s="450"/>
      <c r="Q61" s="450"/>
      <c r="R61" s="450"/>
      <c r="S61" s="450"/>
      <c r="T61" s="450"/>
      <c r="U61" s="450"/>
      <c r="V61" s="450"/>
      <c r="W61" s="450"/>
      <c r="X61" s="450"/>
      <c r="Y61" s="450"/>
      <c r="Z61" s="450"/>
      <c r="AA61" s="450"/>
      <c r="AB61" s="450"/>
      <c r="AC61" s="450"/>
      <c r="AD61" s="450"/>
      <c r="AE61" s="450"/>
    </row>
    <row r="62" spans="1:31" s="20" customFormat="1">
      <c r="A62" s="504" t="s">
        <v>347</v>
      </c>
      <c r="D62" s="492"/>
      <c r="E62" s="492"/>
      <c r="F62" s="492"/>
      <c r="G62" s="492"/>
    </row>
    <row r="63" spans="1:31" s="20" customFormat="1">
      <c r="A63" s="505" t="s">
        <v>348</v>
      </c>
      <c r="D63" s="506"/>
      <c r="E63" s="492"/>
      <c r="F63" s="506"/>
      <c r="G63" s="492"/>
    </row>
  </sheetData>
  <mergeCells count="8">
    <mergeCell ref="A61:E61"/>
    <mergeCell ref="A5:AE5"/>
    <mergeCell ref="B6:F6"/>
    <mergeCell ref="G6:K6"/>
    <mergeCell ref="L6:P6"/>
    <mergeCell ref="Q6:U6"/>
    <mergeCell ref="V6:Z6"/>
    <mergeCell ref="AA6:AE6"/>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workbookViewId="0">
      <selection activeCell="A3" sqref="A3"/>
    </sheetView>
  </sheetViews>
  <sheetFormatPr baseColWidth="10" defaultRowHeight="12.75"/>
  <cols>
    <col min="1" max="1" width="18.85546875" customWidth="1"/>
    <col min="2" max="2" width="22.42578125" customWidth="1"/>
    <col min="4" max="4" width="12.42578125" bestFit="1" customWidth="1"/>
    <col min="7" max="8" width="11.42578125" customWidth="1"/>
  </cols>
  <sheetData>
    <row r="1" spans="1:13" ht="25.5">
      <c r="A1" s="8" t="s">
        <v>1151</v>
      </c>
    </row>
    <row r="2" spans="1:13" ht="15">
      <c r="A2" s="28"/>
    </row>
    <row r="3" spans="1:13" ht="15.75">
      <c r="A3" s="26" t="s">
        <v>69</v>
      </c>
    </row>
    <row r="4" spans="1:13" ht="15.75">
      <c r="A4" s="26"/>
    </row>
    <row r="5" spans="1:13" ht="12.75" customHeight="1" thickBot="1">
      <c r="A5" s="1841" t="s">
        <v>1182</v>
      </c>
      <c r="B5" s="1842"/>
      <c r="C5" s="1842"/>
      <c r="D5" s="1842"/>
      <c r="E5" s="1842"/>
      <c r="F5" s="1842"/>
      <c r="G5" s="1842"/>
      <c r="H5" s="1842"/>
      <c r="I5" s="1842"/>
      <c r="J5" s="406"/>
      <c r="K5" s="406"/>
      <c r="L5" s="406"/>
      <c r="M5" s="406"/>
    </row>
    <row r="6" spans="1:13" s="104" customFormat="1">
      <c r="A6" s="296"/>
      <c r="B6" s="296" t="s">
        <v>359</v>
      </c>
      <c r="C6" s="296">
        <v>2010</v>
      </c>
      <c r="D6" s="296">
        <v>2011</v>
      </c>
      <c r="E6" s="296">
        <v>2012</v>
      </c>
      <c r="F6" s="296">
        <v>2013</v>
      </c>
      <c r="G6" s="296">
        <v>2014</v>
      </c>
      <c r="H6" s="296">
        <v>2015</v>
      </c>
      <c r="I6" s="296">
        <v>2016</v>
      </c>
    </row>
    <row r="7" spans="1:13" s="104" customFormat="1">
      <c r="A7" s="1843" t="s">
        <v>82</v>
      </c>
      <c r="B7" s="319" t="s">
        <v>360</v>
      </c>
      <c r="C7" s="353">
        <v>480990</v>
      </c>
      <c r="D7" s="353">
        <v>488368</v>
      </c>
      <c r="E7" s="353">
        <v>496854</v>
      </c>
      <c r="F7" s="353">
        <v>504791</v>
      </c>
      <c r="G7" s="353">
        <v>512043</v>
      </c>
      <c r="H7" s="353">
        <v>519826</v>
      </c>
      <c r="I7" s="353">
        <v>527314</v>
      </c>
    </row>
    <row r="8" spans="1:13" s="104" customFormat="1">
      <c r="A8" s="1833"/>
      <c r="B8" s="288" t="s">
        <v>379</v>
      </c>
      <c r="C8" s="354">
        <v>46</v>
      </c>
      <c r="D8" s="354">
        <v>108</v>
      </c>
      <c r="E8" s="354">
        <v>177</v>
      </c>
      <c r="F8" s="354">
        <v>269</v>
      </c>
      <c r="G8" s="354">
        <v>428</v>
      </c>
      <c r="H8" s="354">
        <v>682</v>
      </c>
      <c r="I8" s="354">
        <v>971</v>
      </c>
    </row>
    <row r="9" spans="1:13" s="104" customFormat="1">
      <c r="A9" s="1833"/>
      <c r="B9" s="288" t="s">
        <v>380</v>
      </c>
      <c r="C9" s="354">
        <v>1588</v>
      </c>
      <c r="D9" s="354">
        <v>2128</v>
      </c>
      <c r="E9" s="354">
        <v>2724</v>
      </c>
      <c r="F9" s="354">
        <v>3318</v>
      </c>
      <c r="G9" s="354">
        <v>3911</v>
      </c>
      <c r="H9" s="354">
        <v>4509</v>
      </c>
      <c r="I9" s="354">
        <v>5423</v>
      </c>
    </row>
    <row r="10" spans="1:13" s="104" customFormat="1" ht="13.5" thickBot="1">
      <c r="A10" s="1834"/>
      <c r="B10" s="320" t="s">
        <v>381</v>
      </c>
      <c r="C10" s="355">
        <v>1</v>
      </c>
      <c r="D10" s="355">
        <v>2</v>
      </c>
      <c r="E10" s="355">
        <v>103</v>
      </c>
      <c r="F10" s="355">
        <v>222</v>
      </c>
      <c r="G10" s="355">
        <v>319</v>
      </c>
      <c r="H10" s="355">
        <v>418</v>
      </c>
      <c r="I10" s="355">
        <v>494</v>
      </c>
    </row>
    <row r="11" spans="1:13" s="104" customFormat="1">
      <c r="A11" s="1832" t="s">
        <v>102</v>
      </c>
      <c r="B11" s="357" t="s">
        <v>360</v>
      </c>
      <c r="C11" s="358">
        <v>4075825</v>
      </c>
      <c r="D11" s="358">
        <v>4163003</v>
      </c>
      <c r="E11" s="358">
        <v>4254725</v>
      </c>
      <c r="F11" s="358">
        <v>4320885</v>
      </c>
      <c r="G11" s="358">
        <v>4384490</v>
      </c>
      <c r="H11" s="358">
        <v>4458069</v>
      </c>
      <c r="I11" s="358">
        <v>4524029</v>
      </c>
    </row>
    <row r="12" spans="1:13" s="104" customFormat="1">
      <c r="A12" s="1833"/>
      <c r="B12" s="288" t="s">
        <v>379</v>
      </c>
      <c r="C12" s="354">
        <v>665</v>
      </c>
      <c r="D12" s="354">
        <v>1044</v>
      </c>
      <c r="E12" s="354">
        <v>1758</v>
      </c>
      <c r="F12" s="354">
        <v>2683</v>
      </c>
      <c r="G12" s="354">
        <v>4439</v>
      </c>
      <c r="H12" s="354">
        <v>7531</v>
      </c>
      <c r="I12" s="354">
        <v>10724</v>
      </c>
    </row>
    <row r="13" spans="1:13" s="104" customFormat="1">
      <c r="A13" s="1833"/>
      <c r="B13" s="288" t="s">
        <v>380</v>
      </c>
      <c r="C13" s="354">
        <v>17139</v>
      </c>
      <c r="D13" s="354">
        <v>22001</v>
      </c>
      <c r="E13" s="354">
        <v>27321</v>
      </c>
      <c r="F13" s="354">
        <v>33160</v>
      </c>
      <c r="G13" s="354">
        <v>38839</v>
      </c>
      <c r="H13" s="354">
        <v>45285</v>
      </c>
      <c r="I13" s="354">
        <v>53445</v>
      </c>
    </row>
    <row r="14" spans="1:13" s="104" customFormat="1" ht="13.5" thickBot="1">
      <c r="A14" s="1834"/>
      <c r="B14" s="320" t="s">
        <v>381</v>
      </c>
      <c r="C14" s="355">
        <v>17</v>
      </c>
      <c r="D14" s="355">
        <v>31</v>
      </c>
      <c r="E14" s="355">
        <v>769</v>
      </c>
      <c r="F14" s="355">
        <v>1674</v>
      </c>
      <c r="G14" s="355">
        <v>2319</v>
      </c>
      <c r="H14" s="355">
        <v>3223</v>
      </c>
      <c r="I14" s="355">
        <v>3994</v>
      </c>
    </row>
    <row r="15" spans="1:13" s="104" customFormat="1"/>
    <row r="16" spans="1:13" s="104" customFormat="1" ht="13.5" thickBot="1">
      <c r="A16" s="1841" t="s">
        <v>1182</v>
      </c>
      <c r="B16" s="1842"/>
      <c r="C16" s="1842"/>
      <c r="D16" s="1842"/>
      <c r="E16" s="1842"/>
      <c r="F16" s="1842"/>
      <c r="G16" s="1842"/>
      <c r="H16" s="1842"/>
      <c r="I16" s="1842"/>
    </row>
    <row r="17" spans="1:9" s="104" customFormat="1">
      <c r="A17" s="296"/>
      <c r="B17" s="296" t="s">
        <v>359</v>
      </c>
      <c r="C17" s="296">
        <v>2010</v>
      </c>
      <c r="D17" s="296">
        <v>2011</v>
      </c>
      <c r="E17" s="296">
        <v>2012</v>
      </c>
      <c r="F17" s="296">
        <v>2013</v>
      </c>
      <c r="G17" s="296">
        <v>2014</v>
      </c>
      <c r="H17" s="296">
        <v>2015</v>
      </c>
      <c r="I17" s="296">
        <v>2016</v>
      </c>
    </row>
    <row r="18" spans="1:9" s="104" customFormat="1">
      <c r="A18" s="1844" t="s">
        <v>82</v>
      </c>
      <c r="B18" s="319" t="s">
        <v>363</v>
      </c>
      <c r="C18" s="359">
        <v>9.5636083910268399E-5</v>
      </c>
      <c r="D18" s="359">
        <v>2.2114471054614552E-4</v>
      </c>
      <c r="E18" s="359">
        <v>3.5624147133765655E-4</v>
      </c>
      <c r="F18" s="359">
        <v>5.3289381149822397E-4</v>
      </c>
      <c r="G18" s="359">
        <v>8.3586730020720915E-4</v>
      </c>
      <c r="H18" s="359">
        <v>1.3119774693839861E-3</v>
      </c>
      <c r="I18" s="359">
        <v>1.3119774693839861E-3</v>
      </c>
    </row>
    <row r="19" spans="1:9" s="104" customFormat="1" ht="14.25" customHeight="1">
      <c r="A19" s="1845"/>
      <c r="B19" s="288" t="s">
        <v>382</v>
      </c>
      <c r="C19" s="360">
        <f>C9/C7</f>
        <v>3.3015239402066571E-3</v>
      </c>
      <c r="D19" s="360">
        <f t="shared" ref="D19:I19" si="0">D9/D7</f>
        <v>4.3573698522425715E-3</v>
      </c>
      <c r="E19" s="360">
        <f t="shared" si="0"/>
        <v>5.4824958639761376E-3</v>
      </c>
      <c r="F19" s="360">
        <f t="shared" si="0"/>
        <v>6.5730173477736333E-3</v>
      </c>
      <c r="G19" s="360">
        <f t="shared" si="0"/>
        <v>7.6380303997906429E-3</v>
      </c>
      <c r="H19" s="360">
        <f t="shared" si="0"/>
        <v>8.6740563188451528E-3</v>
      </c>
      <c r="I19" s="360">
        <f t="shared" si="0"/>
        <v>1.0284194995771021E-2</v>
      </c>
    </row>
    <row r="20" spans="1:9" s="104" customFormat="1" ht="15" customHeight="1" thickBot="1">
      <c r="A20" s="1846"/>
      <c r="B20" s="320" t="s">
        <v>383</v>
      </c>
      <c r="C20" s="361">
        <f>C10/C7</f>
        <v>2.0790453023971392E-6</v>
      </c>
      <c r="D20" s="361">
        <f t="shared" ref="D20:I20" si="1">D10/D7</f>
        <v>4.0952724175212139E-6</v>
      </c>
      <c r="E20" s="361">
        <f t="shared" si="1"/>
        <v>2.0730435902699786E-4</v>
      </c>
      <c r="F20" s="361">
        <f t="shared" si="1"/>
        <v>4.3978597082753061E-4</v>
      </c>
      <c r="G20" s="361">
        <f t="shared" si="1"/>
        <v>6.2299455319182176E-4</v>
      </c>
      <c r="H20" s="361">
        <f t="shared" si="1"/>
        <v>8.0411522317083023E-4</v>
      </c>
      <c r="I20" s="361">
        <f t="shared" si="1"/>
        <v>9.3682322107890175E-4</v>
      </c>
    </row>
    <row r="21" spans="1:9" s="104" customFormat="1">
      <c r="A21" s="1847" t="s">
        <v>102</v>
      </c>
      <c r="B21" s="319" t="s">
        <v>363</v>
      </c>
      <c r="C21" s="359">
        <f t="shared" ref="C21:I21" si="2">C12/C11</f>
        <v>1.631571522329835E-4</v>
      </c>
      <c r="D21" s="359">
        <f t="shared" si="2"/>
        <v>2.5078050628356502E-4</v>
      </c>
      <c r="E21" s="359">
        <f t="shared" si="2"/>
        <v>4.1318769133140215E-4</v>
      </c>
      <c r="F21" s="359">
        <f t="shared" si="2"/>
        <v>6.2093760884633588E-4</v>
      </c>
      <c r="G21" s="359">
        <f t="shared" si="2"/>
        <v>1.0124324607879139E-3</v>
      </c>
      <c r="H21" s="359">
        <f t="shared" si="2"/>
        <v>1.6892964195933261E-3</v>
      </c>
      <c r="I21" s="359">
        <f t="shared" si="2"/>
        <v>2.370453416633713E-3</v>
      </c>
    </row>
    <row r="22" spans="1:9" s="104" customFormat="1" ht="14.25" customHeight="1">
      <c r="A22" s="1845"/>
      <c r="B22" s="288" t="s">
        <v>382</v>
      </c>
      <c r="C22" s="360">
        <f>C13/C11</f>
        <v>4.2050382437911343E-3</v>
      </c>
      <c r="D22" s="360">
        <f t="shared" ref="D22:I22" si="3">D13/D11</f>
        <v>5.2848868953493432E-3</v>
      </c>
      <c r="E22" s="360">
        <f t="shared" si="3"/>
        <v>6.4213315784216367E-3</v>
      </c>
      <c r="F22" s="360">
        <f t="shared" si="3"/>
        <v>7.6743537492897865E-3</v>
      </c>
      <c r="G22" s="360">
        <f t="shared" si="3"/>
        <v>8.858270859324573E-3</v>
      </c>
      <c r="H22" s="360">
        <f t="shared" si="3"/>
        <v>1.0157985441678898E-2</v>
      </c>
      <c r="I22" s="360">
        <f t="shared" si="3"/>
        <v>1.1813584749346214E-2</v>
      </c>
    </row>
    <row r="23" spans="1:9" s="104" customFormat="1" ht="15" customHeight="1" thickBot="1">
      <c r="A23" s="1846"/>
      <c r="B23" s="320" t="s">
        <v>383</v>
      </c>
      <c r="C23" s="361">
        <f>C14/C11</f>
        <v>4.1709347187379242E-6</v>
      </c>
      <c r="D23" s="361">
        <f t="shared" ref="D23:I23" si="4">D14/D11</f>
        <v>7.446547600374057E-6</v>
      </c>
      <c r="E23" s="361">
        <f t="shared" si="4"/>
        <v>1.807402358554313E-4</v>
      </c>
      <c r="F23" s="361">
        <f t="shared" si="4"/>
        <v>3.8742063257874256E-4</v>
      </c>
      <c r="G23" s="361">
        <f t="shared" si="4"/>
        <v>5.2890986180832895E-4</v>
      </c>
      <c r="H23" s="361">
        <f t="shared" si="4"/>
        <v>7.2295875187216706E-4</v>
      </c>
      <c r="I23" s="361">
        <f t="shared" si="4"/>
        <v>8.8284137877984428E-4</v>
      </c>
    </row>
    <row r="24" spans="1:9" s="104" customFormat="1"/>
    <row r="25" spans="1:9" s="104" customFormat="1" ht="13.5" thickBot="1">
      <c r="A25" s="1848" t="s">
        <v>384</v>
      </c>
      <c r="B25" s="1848"/>
      <c r="C25" s="1848"/>
      <c r="D25" s="1848"/>
      <c r="E25" s="1848"/>
      <c r="F25" s="1848"/>
      <c r="G25" s="1848"/>
      <c r="H25" s="1848"/>
      <c r="I25" s="1848"/>
    </row>
    <row r="26" spans="1:9" s="104" customFormat="1" ht="14.25">
      <c r="A26" s="1850"/>
      <c r="B26" s="1850"/>
      <c r="C26" s="310">
        <v>2010</v>
      </c>
      <c r="D26" s="310">
        <v>2011</v>
      </c>
      <c r="E26" s="310">
        <v>2012</v>
      </c>
      <c r="F26" s="310">
        <v>2013</v>
      </c>
      <c r="G26" s="310">
        <v>2014</v>
      </c>
      <c r="H26" s="310">
        <v>2015</v>
      </c>
      <c r="I26" s="310">
        <v>2016</v>
      </c>
    </row>
    <row r="27" spans="1:9" s="104" customFormat="1" ht="24.95" customHeight="1" thickBot="1">
      <c r="A27" s="1851" t="s">
        <v>364</v>
      </c>
      <c r="B27" s="1851"/>
      <c r="C27" s="362">
        <f>C8/C11</f>
        <v>1.1286058650702618E-5</v>
      </c>
      <c r="D27" s="362">
        <f t="shared" ref="D27:G27" si="5">D8/D11</f>
        <v>2.5942810994851553E-5</v>
      </c>
      <c r="E27" s="362">
        <f t="shared" si="5"/>
        <v>4.1600808512888612E-5</v>
      </c>
      <c r="F27" s="362">
        <f t="shared" si="5"/>
        <v>6.2255764733382162E-5</v>
      </c>
      <c r="G27" s="362">
        <f t="shared" si="5"/>
        <v>9.7616826586444496E-5</v>
      </c>
      <c r="H27" s="362">
        <f>H8/H11</f>
        <v>1.5298103281936642E-4</v>
      </c>
      <c r="I27" s="362">
        <f>I8/I11</f>
        <v>2.1463169223716295E-4</v>
      </c>
    </row>
    <row r="28" spans="1:9" s="104" customFormat="1"/>
    <row r="29" spans="1:9" s="104" customFormat="1">
      <c r="C29" s="351"/>
      <c r="D29" s="352"/>
      <c r="E29" s="352"/>
      <c r="F29" s="352"/>
      <c r="G29" s="352"/>
      <c r="H29" s="352"/>
    </row>
    <row r="30" spans="1:9" s="104" customFormat="1"/>
    <row r="31" spans="1:9" s="104" customFormat="1" ht="13.5" thickBot="1">
      <c r="A31" s="1848" t="s">
        <v>1180</v>
      </c>
      <c r="B31" s="1848"/>
      <c r="C31" s="1848"/>
      <c r="D31" s="1848"/>
      <c r="E31" s="1848"/>
      <c r="F31" s="1848"/>
      <c r="G31" s="1848"/>
      <c r="H31" s="1848"/>
      <c r="I31" s="1848"/>
    </row>
    <row r="32" spans="1:9" s="104" customFormat="1" ht="14.25">
      <c r="A32" s="1850"/>
      <c r="B32" s="1850"/>
      <c r="C32" s="356">
        <v>2010</v>
      </c>
      <c r="D32" s="356">
        <v>2011</v>
      </c>
      <c r="E32" s="356">
        <v>2012</v>
      </c>
      <c r="F32" s="356">
        <v>2013</v>
      </c>
      <c r="G32" s="356">
        <v>2014</v>
      </c>
      <c r="H32" s="356">
        <v>2015</v>
      </c>
      <c r="I32" s="356">
        <v>2016</v>
      </c>
    </row>
    <row r="33" spans="1:18" s="104" customFormat="1" ht="41.25" customHeight="1" thickBot="1">
      <c r="A33" s="1852" t="s">
        <v>1181</v>
      </c>
      <c r="B33" s="1852"/>
      <c r="C33" s="362">
        <f>C8/C12</f>
        <v>6.9172932330827067E-2</v>
      </c>
      <c r="D33" s="362">
        <f t="shared" ref="D33:H33" si="6">D8/D12</f>
        <v>0.10344827586206896</v>
      </c>
      <c r="E33" s="362">
        <f t="shared" si="6"/>
        <v>0.10068259385665529</v>
      </c>
      <c r="F33" s="362">
        <f t="shared" si="6"/>
        <v>0.10026090197540068</v>
      </c>
      <c r="G33" s="362">
        <f t="shared" si="6"/>
        <v>9.64181121874296E-2</v>
      </c>
      <c r="H33" s="362">
        <f t="shared" si="6"/>
        <v>9.0559022706147921E-2</v>
      </c>
      <c r="I33" s="362">
        <f>I8/I12</f>
        <v>9.0544572920552027E-2</v>
      </c>
    </row>
    <row r="34" spans="1:18" s="104" customFormat="1" ht="49.5" customHeight="1">
      <c r="A34" s="1849" t="s">
        <v>385</v>
      </c>
      <c r="B34" s="1849"/>
      <c r="C34" s="1849"/>
      <c r="D34" s="1849"/>
      <c r="E34" s="1849"/>
      <c r="F34" s="1849"/>
      <c r="G34" s="1849"/>
      <c r="H34" s="1849"/>
      <c r="I34" s="1849"/>
      <c r="J34" s="363"/>
      <c r="K34" s="363"/>
      <c r="L34" s="363"/>
      <c r="M34" s="363"/>
      <c r="N34" s="363"/>
      <c r="O34" s="363"/>
      <c r="P34" s="363"/>
      <c r="Q34" s="363"/>
      <c r="R34" s="363"/>
    </row>
    <row r="35" spans="1:18">
      <c r="A35" s="104" t="s">
        <v>365</v>
      </c>
    </row>
    <row r="36" spans="1:18">
      <c r="A36" s="104" t="s">
        <v>366</v>
      </c>
      <c r="D36" s="350"/>
    </row>
  </sheetData>
  <mergeCells count="13">
    <mergeCell ref="A21:A23"/>
    <mergeCell ref="A25:I25"/>
    <mergeCell ref="A31:I31"/>
    <mergeCell ref="A34:I34"/>
    <mergeCell ref="A26:B26"/>
    <mergeCell ref="A27:B27"/>
    <mergeCell ref="A32:B32"/>
    <mergeCell ref="A33:B33"/>
    <mergeCell ref="A5:I5"/>
    <mergeCell ref="A16:I16"/>
    <mergeCell ref="A7:A10"/>
    <mergeCell ref="A11:A14"/>
    <mergeCell ref="A18:A20"/>
  </mergeCells>
  <hyperlinks>
    <hyperlink ref="A3" location="Übersicht!A1" display="&lt;&lt; Zurück zur Übersicht"/>
  </hyperlinks>
  <pageMargins left="0.7" right="0.7" top="0.78740157499999996" bottom="0.78740157499999996"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7"/>
  <sheetViews>
    <sheetView zoomScaleNormal="100" workbookViewId="0">
      <selection activeCell="A3" sqref="A3"/>
    </sheetView>
  </sheetViews>
  <sheetFormatPr baseColWidth="10" defaultRowHeight="12.75"/>
  <cols>
    <col min="1" max="1" width="54.7109375" customWidth="1"/>
  </cols>
  <sheetData>
    <row r="1" spans="1:41" ht="25.5">
      <c r="A1" s="8" t="s">
        <v>1072</v>
      </c>
    </row>
    <row r="2" spans="1:41">
      <c r="A2" s="9"/>
    </row>
    <row r="3" spans="1:41" ht="15.75">
      <c r="A3" s="26" t="s">
        <v>69</v>
      </c>
    </row>
    <row r="5" spans="1:41" ht="13.5" thickBot="1">
      <c r="A5" s="2243" t="s">
        <v>1027</v>
      </c>
      <c r="B5" s="2243"/>
      <c r="C5" s="2243"/>
      <c r="D5" s="2243"/>
      <c r="E5" s="2243"/>
      <c r="F5" s="2243"/>
      <c r="G5" s="2243"/>
      <c r="H5" s="2243"/>
      <c r="I5" s="2243"/>
      <c r="J5" s="2243"/>
      <c r="K5" s="2243"/>
      <c r="L5" s="2243"/>
      <c r="M5" s="2243"/>
      <c r="N5" s="2243"/>
      <c r="O5" s="2243"/>
      <c r="P5" s="2243"/>
      <c r="Q5" s="2243"/>
      <c r="R5" s="2243"/>
      <c r="S5" s="2243"/>
      <c r="T5" s="2243"/>
      <c r="U5" s="2243"/>
      <c r="V5" s="2243"/>
      <c r="W5" s="2243"/>
      <c r="X5" s="2243"/>
      <c r="Y5" s="2243"/>
      <c r="Z5" s="2243"/>
      <c r="AA5" s="2243"/>
      <c r="AB5" s="2243"/>
      <c r="AC5" s="2243"/>
      <c r="AD5" s="2243"/>
      <c r="AE5" s="2243"/>
      <c r="AF5" s="2243"/>
      <c r="AG5" s="2243"/>
      <c r="AH5" s="2243"/>
      <c r="AI5" s="2243"/>
      <c r="AJ5" s="2243"/>
      <c r="AK5" s="2243"/>
      <c r="AL5" s="2243"/>
      <c r="AM5" s="2243"/>
      <c r="AN5" s="2243"/>
      <c r="AO5" s="2243"/>
    </row>
    <row r="6" spans="1:41">
      <c r="A6" s="2208"/>
      <c r="B6" s="2244" t="s">
        <v>395</v>
      </c>
      <c r="C6" s="2244"/>
      <c r="D6" s="2244"/>
      <c r="E6" s="2244"/>
      <c r="F6" s="2244"/>
      <c r="G6" s="2244"/>
      <c r="H6" s="2244"/>
      <c r="I6" s="2244"/>
      <c r="J6" s="2244"/>
      <c r="K6" s="2244"/>
      <c r="L6" s="2244" t="s">
        <v>397</v>
      </c>
      <c r="M6" s="2244"/>
      <c r="N6" s="2244"/>
      <c r="O6" s="2244"/>
      <c r="P6" s="2244"/>
      <c r="Q6" s="2244"/>
      <c r="R6" s="2244"/>
      <c r="S6" s="2244"/>
      <c r="T6" s="2244"/>
      <c r="U6" s="2244"/>
      <c r="V6" s="2244" t="s">
        <v>400</v>
      </c>
      <c r="W6" s="2244"/>
      <c r="X6" s="2244"/>
      <c r="Y6" s="2244"/>
      <c r="Z6" s="2244"/>
      <c r="AA6" s="2244"/>
      <c r="AB6" s="2244"/>
      <c r="AC6" s="2244"/>
      <c r="AD6" s="2244"/>
      <c r="AE6" s="2244"/>
      <c r="AF6" s="2244" t="s">
        <v>152</v>
      </c>
      <c r="AG6" s="2244"/>
      <c r="AH6" s="2244"/>
      <c r="AI6" s="2244"/>
      <c r="AJ6" s="2244"/>
      <c r="AK6" s="2244"/>
      <c r="AL6" s="2244"/>
      <c r="AM6" s="2244"/>
      <c r="AN6" s="2244"/>
      <c r="AO6" s="2244"/>
    </row>
    <row r="7" spans="1:41">
      <c r="A7" s="2208"/>
      <c r="B7" s="2244" t="s">
        <v>744</v>
      </c>
      <c r="C7" s="2244"/>
      <c r="D7" s="2244" t="s">
        <v>590</v>
      </c>
      <c r="E7" s="2244"/>
      <c r="F7" s="2244" t="s">
        <v>591</v>
      </c>
      <c r="G7" s="2244"/>
      <c r="H7" s="2244" t="s">
        <v>592</v>
      </c>
      <c r="I7" s="2244"/>
      <c r="J7" s="2244" t="s">
        <v>538</v>
      </c>
      <c r="K7" s="2244"/>
      <c r="L7" s="2244" t="s">
        <v>744</v>
      </c>
      <c r="M7" s="2244"/>
      <c r="N7" s="2244" t="s">
        <v>590</v>
      </c>
      <c r="O7" s="2244"/>
      <c r="P7" s="2244" t="s">
        <v>591</v>
      </c>
      <c r="Q7" s="2244"/>
      <c r="R7" s="2244" t="s">
        <v>592</v>
      </c>
      <c r="S7" s="2244"/>
      <c r="T7" s="2244" t="s">
        <v>538</v>
      </c>
      <c r="U7" s="2244"/>
      <c r="V7" s="2244" t="s">
        <v>744</v>
      </c>
      <c r="W7" s="2244"/>
      <c r="X7" s="2244" t="s">
        <v>590</v>
      </c>
      <c r="Y7" s="2244"/>
      <c r="Z7" s="2244" t="s">
        <v>591</v>
      </c>
      <c r="AA7" s="2244"/>
      <c r="AB7" s="2244" t="s">
        <v>592</v>
      </c>
      <c r="AC7" s="2244"/>
      <c r="AD7" s="2244" t="s">
        <v>538</v>
      </c>
      <c r="AE7" s="2244"/>
      <c r="AF7" s="2244" t="s">
        <v>744</v>
      </c>
      <c r="AG7" s="2244"/>
      <c r="AH7" s="2244" t="s">
        <v>590</v>
      </c>
      <c r="AI7" s="2244"/>
      <c r="AJ7" s="2244" t="s">
        <v>591</v>
      </c>
      <c r="AK7" s="2244"/>
      <c r="AL7" s="2244" t="s">
        <v>592</v>
      </c>
      <c r="AM7" s="2244"/>
      <c r="AN7" s="2244" t="s">
        <v>538</v>
      </c>
      <c r="AO7" s="2244"/>
    </row>
    <row r="8" spans="1:41" ht="13.5" thickBot="1">
      <c r="A8" s="2240"/>
      <c r="B8" s="1097" t="s">
        <v>881</v>
      </c>
      <c r="C8" s="1098" t="s">
        <v>772</v>
      </c>
      <c r="D8" s="1097" t="s">
        <v>881</v>
      </c>
      <c r="E8" s="1098" t="s">
        <v>772</v>
      </c>
      <c r="F8" s="1097" t="s">
        <v>881</v>
      </c>
      <c r="G8" s="1098" t="s">
        <v>772</v>
      </c>
      <c r="H8" s="1097" t="s">
        <v>881</v>
      </c>
      <c r="I8" s="1098" t="s">
        <v>772</v>
      </c>
      <c r="J8" s="1097" t="s">
        <v>881</v>
      </c>
      <c r="K8" s="1098" t="s">
        <v>772</v>
      </c>
      <c r="L8" s="1097" t="s">
        <v>881</v>
      </c>
      <c r="M8" s="1098" t="s">
        <v>772</v>
      </c>
      <c r="N8" s="1097" t="s">
        <v>881</v>
      </c>
      <c r="O8" s="1098" t="s">
        <v>772</v>
      </c>
      <c r="P8" s="1097" t="s">
        <v>881</v>
      </c>
      <c r="Q8" s="1098" t="s">
        <v>772</v>
      </c>
      <c r="R8" s="1097" t="s">
        <v>881</v>
      </c>
      <c r="S8" s="1098" t="s">
        <v>772</v>
      </c>
      <c r="T8" s="1097" t="s">
        <v>881</v>
      </c>
      <c r="U8" s="1098" t="s">
        <v>772</v>
      </c>
      <c r="V8" s="1097" t="s">
        <v>881</v>
      </c>
      <c r="W8" s="1098" t="s">
        <v>772</v>
      </c>
      <c r="X8" s="1097" t="s">
        <v>881</v>
      </c>
      <c r="Y8" s="1098" t="s">
        <v>772</v>
      </c>
      <c r="Z8" s="1097" t="s">
        <v>881</v>
      </c>
      <c r="AA8" s="1098" t="s">
        <v>772</v>
      </c>
      <c r="AB8" s="1097" t="s">
        <v>881</v>
      </c>
      <c r="AC8" s="1098" t="s">
        <v>772</v>
      </c>
      <c r="AD8" s="1097" t="s">
        <v>881</v>
      </c>
      <c r="AE8" s="1098" t="s">
        <v>772</v>
      </c>
      <c r="AF8" s="1097" t="s">
        <v>881</v>
      </c>
      <c r="AG8" s="1098" t="s">
        <v>772</v>
      </c>
      <c r="AH8" s="1097" t="s">
        <v>881</v>
      </c>
      <c r="AI8" s="1098" t="s">
        <v>772</v>
      </c>
      <c r="AJ8" s="1097" t="s">
        <v>881</v>
      </c>
      <c r="AK8" s="1098" t="s">
        <v>772</v>
      </c>
      <c r="AL8" s="1097" t="s">
        <v>881</v>
      </c>
      <c r="AM8" s="1098" t="s">
        <v>772</v>
      </c>
      <c r="AN8" s="1097" t="s">
        <v>881</v>
      </c>
      <c r="AO8" s="1098" t="s">
        <v>772</v>
      </c>
    </row>
    <row r="9" spans="1:41">
      <c r="A9" s="69" t="s">
        <v>943</v>
      </c>
      <c r="B9" s="980">
        <v>0.28234088195202928</v>
      </c>
      <c r="C9" s="980">
        <v>5.1216842908785323E-2</v>
      </c>
      <c r="D9" s="980">
        <v>0.22494245768966417</v>
      </c>
      <c r="E9" s="980">
        <v>4.750830201637269E-2</v>
      </c>
      <c r="F9" s="980">
        <v>0.30076790568843709</v>
      </c>
      <c r="G9" s="980">
        <v>5.2178698247897878E-2</v>
      </c>
      <c r="H9" s="980">
        <v>0.16274905508355811</v>
      </c>
      <c r="I9" s="980">
        <v>4.2000443697117085E-2</v>
      </c>
      <c r="J9" s="985">
        <v>2.9199699586311367E-2</v>
      </c>
      <c r="K9" s="985">
        <v>1.9156711552387618E-2</v>
      </c>
      <c r="L9" s="980">
        <v>0.24373939412601639</v>
      </c>
      <c r="M9" s="980">
        <v>5.9014867713332683E-2</v>
      </c>
      <c r="N9" s="980">
        <v>0.19327173305658543</v>
      </c>
      <c r="O9" s="980">
        <v>5.4276351068241288E-2</v>
      </c>
      <c r="P9" s="980">
        <v>0.45102730372965194</v>
      </c>
      <c r="Q9" s="980">
        <v>6.8397404917103069E-2</v>
      </c>
      <c r="R9" s="985">
        <v>5.8133066548779068E-2</v>
      </c>
      <c r="S9" s="985">
        <v>3.2163938770089093E-2</v>
      </c>
      <c r="T9" s="985">
        <v>5.3828502538967156E-2</v>
      </c>
      <c r="U9" s="985">
        <v>3.1020865801031888E-2</v>
      </c>
      <c r="V9" s="980">
        <v>0.22479263267134889</v>
      </c>
      <c r="W9" s="980">
        <v>7.8838008299026777E-2</v>
      </c>
      <c r="X9" s="980">
        <v>0.12699479768450564</v>
      </c>
      <c r="Y9" s="980">
        <v>6.2883548765135688E-2</v>
      </c>
      <c r="Z9" s="980">
        <v>0.50428423236242859</v>
      </c>
      <c r="AA9" s="980">
        <v>9.4425593377004818E-2</v>
      </c>
      <c r="AB9" s="985">
        <v>0.10726365411704349</v>
      </c>
      <c r="AC9" s="985">
        <v>5.8441797314189275E-2</v>
      </c>
      <c r="AD9" s="1099">
        <v>3.6664683164673209E-2</v>
      </c>
      <c r="AE9" s="1099">
        <v>3.5493462716778168E-2</v>
      </c>
      <c r="AF9" s="985">
        <v>0.34736815351146955</v>
      </c>
      <c r="AG9" s="985">
        <v>0.22254499895084195</v>
      </c>
      <c r="AH9" s="1099">
        <v>0.15246198487960744</v>
      </c>
      <c r="AI9" s="1099">
        <v>0.16801539847523916</v>
      </c>
      <c r="AJ9" s="980">
        <v>0.50016986160892296</v>
      </c>
      <c r="AK9" s="980">
        <v>0.23369998651412319</v>
      </c>
      <c r="AL9" s="1099">
        <v>0</v>
      </c>
      <c r="AM9" s="1099">
        <v>0</v>
      </c>
      <c r="AN9" s="1099">
        <v>0</v>
      </c>
      <c r="AO9" s="1099">
        <v>0</v>
      </c>
    </row>
    <row r="10" spans="1:41">
      <c r="A10" s="69" t="s">
        <v>940</v>
      </c>
      <c r="B10" s="980">
        <v>0.20458227185571107</v>
      </c>
      <c r="C10" s="980">
        <v>4.4364072838936869E-2</v>
      </c>
      <c r="D10" s="980">
        <v>8.5733756748865561E-2</v>
      </c>
      <c r="E10" s="980">
        <v>3.0790167229487016E-2</v>
      </c>
      <c r="F10" s="980">
        <v>0.50354349715371649</v>
      </c>
      <c r="G10" s="980">
        <v>5.498685437129347E-2</v>
      </c>
      <c r="H10" s="980">
        <v>0.19543244160111159</v>
      </c>
      <c r="I10" s="980">
        <v>4.3609325089255566E-2</v>
      </c>
      <c r="J10" s="985">
        <v>1.0708032640595276E-2</v>
      </c>
      <c r="K10" s="985">
        <v>1.1319229425699179E-2</v>
      </c>
      <c r="L10" s="980">
        <v>0.18818677451440874</v>
      </c>
      <c r="M10" s="980">
        <v>4.630966466997366E-2</v>
      </c>
      <c r="N10" s="985">
        <v>4.6897879828009602E-2</v>
      </c>
      <c r="O10" s="985">
        <v>2.504928582973772E-2</v>
      </c>
      <c r="P10" s="980">
        <v>0.65438325796405195</v>
      </c>
      <c r="Q10" s="980">
        <v>5.6345923545076275E-2</v>
      </c>
      <c r="R10" s="980">
        <v>0.10009487642501236</v>
      </c>
      <c r="S10" s="980">
        <v>3.5559308910422853E-2</v>
      </c>
      <c r="T10" s="1099">
        <v>1.0437211268517363E-2</v>
      </c>
      <c r="U10" s="1099">
        <v>1.2041010663131861E-2</v>
      </c>
      <c r="V10" s="980">
        <v>0.15346118076523121</v>
      </c>
      <c r="W10" s="980">
        <v>5.910166691686803E-2</v>
      </c>
      <c r="X10" s="985">
        <v>3.4617629724594062E-2</v>
      </c>
      <c r="Y10" s="985">
        <v>2.9976116583505089E-2</v>
      </c>
      <c r="Z10" s="980">
        <v>0.71176369925722283</v>
      </c>
      <c r="AA10" s="980">
        <v>7.4271001178871338E-2</v>
      </c>
      <c r="AB10" s="980">
        <v>0.10015749025295198</v>
      </c>
      <c r="AC10" s="980">
        <v>4.9226843941017222E-2</v>
      </c>
      <c r="AD10" s="1099">
        <v>0</v>
      </c>
      <c r="AE10" s="1099">
        <v>0</v>
      </c>
      <c r="AF10" s="985">
        <v>0.10874714587267288</v>
      </c>
      <c r="AG10" s="985">
        <v>9.7007843344616207E-2</v>
      </c>
      <c r="AH10" s="1099">
        <v>0</v>
      </c>
      <c r="AI10" s="1099">
        <v>0</v>
      </c>
      <c r="AJ10" s="980">
        <v>0.78041569280191503</v>
      </c>
      <c r="AK10" s="980">
        <v>0.12899150077652621</v>
      </c>
      <c r="AL10" s="1099">
        <v>7.0036246131309626E-2</v>
      </c>
      <c r="AM10" s="1099">
        <v>7.9522841550752885E-2</v>
      </c>
      <c r="AN10" s="1099">
        <v>4.0800915194102408E-2</v>
      </c>
      <c r="AO10" s="1099">
        <v>6.1643427621465664E-2</v>
      </c>
    </row>
    <row r="11" spans="1:41">
      <c r="A11" s="69" t="s">
        <v>942</v>
      </c>
      <c r="B11" s="980">
        <v>0.27444293002383058</v>
      </c>
      <c r="C11" s="980">
        <v>8.1417143775649806E-2</v>
      </c>
      <c r="D11" s="985">
        <v>0.11479552752606244</v>
      </c>
      <c r="E11" s="985">
        <v>5.8161866292348527E-2</v>
      </c>
      <c r="F11" s="980">
        <v>0.36400401851340508</v>
      </c>
      <c r="G11" s="980">
        <v>8.7787832175705863E-2</v>
      </c>
      <c r="H11" s="980">
        <v>0.24169718200843529</v>
      </c>
      <c r="I11" s="980">
        <v>7.8110816627685986E-2</v>
      </c>
      <c r="J11" s="1099">
        <v>5.0603419282667667E-3</v>
      </c>
      <c r="K11" s="1099">
        <v>1.294620120841862E-2</v>
      </c>
      <c r="L11" s="980">
        <v>0.17926628293049301</v>
      </c>
      <c r="M11" s="980">
        <v>8.2807278598881068E-2</v>
      </c>
      <c r="N11" s="1099">
        <v>6.7911575748047362E-2</v>
      </c>
      <c r="O11" s="1099">
        <v>5.431484301634304E-2</v>
      </c>
      <c r="P11" s="980">
        <v>0.48600919057640574</v>
      </c>
      <c r="Q11" s="980">
        <v>0.1078991405577886</v>
      </c>
      <c r="R11" s="980">
        <v>0.24618390202384563</v>
      </c>
      <c r="S11" s="980">
        <v>9.2999496446222074E-2</v>
      </c>
      <c r="T11" s="1099">
        <v>2.0629048721208271E-2</v>
      </c>
      <c r="U11" s="1099">
        <v>3.068536387983312E-2</v>
      </c>
      <c r="V11" s="1099">
        <v>9.853190599474973E-2</v>
      </c>
      <c r="W11" s="1099">
        <v>8.8101301812289742E-2</v>
      </c>
      <c r="X11" s="1099">
        <v>4.0311257663006576E-2</v>
      </c>
      <c r="Y11" s="1099">
        <v>5.8142952008021352E-2</v>
      </c>
      <c r="Z11" s="980">
        <v>0.74173781429852992</v>
      </c>
      <c r="AA11" s="980">
        <v>0.12938213843793572</v>
      </c>
      <c r="AB11" s="985">
        <v>0.11941902204371371</v>
      </c>
      <c r="AC11" s="985">
        <v>9.5860592447027257E-2</v>
      </c>
      <c r="AD11" s="1099">
        <v>0</v>
      </c>
      <c r="AE11" s="1099">
        <v>0</v>
      </c>
      <c r="AF11" s="1099">
        <v>0.13213572796941667</v>
      </c>
      <c r="AG11" s="1099">
        <v>0.28313902549373499</v>
      </c>
      <c r="AH11" s="1099">
        <v>0</v>
      </c>
      <c r="AI11" s="1099">
        <v>0</v>
      </c>
      <c r="AJ11" s="985">
        <v>0.54746249613354681</v>
      </c>
      <c r="AK11" s="985">
        <v>0.41616751029094079</v>
      </c>
      <c r="AL11" s="1099">
        <v>0</v>
      </c>
      <c r="AM11" s="1099">
        <v>0</v>
      </c>
      <c r="AN11" s="1099">
        <v>0.32040177589703656</v>
      </c>
      <c r="AO11" s="1099">
        <v>0.39015508554045747</v>
      </c>
    </row>
    <row r="12" spans="1:41">
      <c r="A12" s="69" t="s">
        <v>941</v>
      </c>
      <c r="B12" s="980">
        <v>0.39838182045094656</v>
      </c>
      <c r="C12" s="980">
        <v>4.7455599150738326E-2</v>
      </c>
      <c r="D12" s="980">
        <v>6.6170237107840105E-2</v>
      </c>
      <c r="E12" s="980">
        <v>2.4095859969072007E-2</v>
      </c>
      <c r="F12" s="980">
        <v>0.30367230227640846</v>
      </c>
      <c r="G12" s="980">
        <v>4.4574517996720311E-2</v>
      </c>
      <c r="H12" s="980">
        <v>0.20390917261844946</v>
      </c>
      <c r="I12" s="980">
        <v>3.9055025046162643E-2</v>
      </c>
      <c r="J12" s="985">
        <v>2.7866467546355616E-2</v>
      </c>
      <c r="K12" s="985">
        <v>1.5954424790937366E-2</v>
      </c>
      <c r="L12" s="980">
        <v>0.35097497349887347</v>
      </c>
      <c r="M12" s="980">
        <v>6.2020080186377273E-2</v>
      </c>
      <c r="N12" s="985">
        <v>2.3314864919176406E-2</v>
      </c>
      <c r="O12" s="985">
        <v>1.9609082215819949E-2</v>
      </c>
      <c r="P12" s="980">
        <v>0.5207370651603489</v>
      </c>
      <c r="Q12" s="980">
        <v>6.4917187149035299E-2</v>
      </c>
      <c r="R12" s="980">
        <v>8.4207195686182845E-2</v>
      </c>
      <c r="S12" s="980">
        <v>3.6085833611880801E-2</v>
      </c>
      <c r="T12" s="985">
        <v>2.076590073541847E-2</v>
      </c>
      <c r="U12" s="985">
        <v>1.8530288357697471E-2</v>
      </c>
      <c r="V12" s="980">
        <v>0.28632556691013988</v>
      </c>
      <c r="W12" s="980">
        <v>8.2872828863099449E-2</v>
      </c>
      <c r="X12" s="980">
        <v>4.206804407544202E-2</v>
      </c>
      <c r="Y12" s="980">
        <v>3.6802347392300219E-2</v>
      </c>
      <c r="Z12" s="980">
        <v>0.58667573523493155</v>
      </c>
      <c r="AA12" s="980">
        <v>9.0276880522485323E-2</v>
      </c>
      <c r="AB12" s="985">
        <v>7.6689316017453005E-2</v>
      </c>
      <c r="AC12" s="985">
        <v>4.8783549043310039E-2</v>
      </c>
      <c r="AD12" s="1099">
        <v>8.2413377620334863E-3</v>
      </c>
      <c r="AE12" s="1099">
        <v>1.6574250092339361E-2</v>
      </c>
      <c r="AF12" s="980">
        <v>0.42298343046507614</v>
      </c>
      <c r="AG12" s="980">
        <v>0.1885380010903657</v>
      </c>
      <c r="AH12" s="1099">
        <v>0</v>
      </c>
      <c r="AI12" s="1099">
        <v>0</v>
      </c>
      <c r="AJ12" s="980">
        <v>0.51019565983448845</v>
      </c>
      <c r="AK12" s="980">
        <v>0.1907755757828046</v>
      </c>
      <c r="AL12" s="1099">
        <v>3.7045663633043353E-2</v>
      </c>
      <c r="AM12" s="1099">
        <v>7.2079972899968037E-2</v>
      </c>
      <c r="AN12" s="1099">
        <v>2.9775246067392E-2</v>
      </c>
      <c r="AO12" s="1099">
        <v>6.4864478917858195E-2</v>
      </c>
    </row>
    <row r="13" spans="1:41">
      <c r="A13" s="69" t="s">
        <v>947</v>
      </c>
      <c r="B13" s="980">
        <v>0.77718137854373281</v>
      </c>
      <c r="C13" s="980">
        <v>4.0446856291351828E-2</v>
      </c>
      <c r="D13" s="980">
        <v>5.4755583567491051E-2</v>
      </c>
      <c r="E13" s="980">
        <v>2.2112309458721689E-2</v>
      </c>
      <c r="F13" s="980">
        <v>0.11166972786257387</v>
      </c>
      <c r="G13" s="980">
        <v>3.0612781891802533E-2</v>
      </c>
      <c r="H13" s="980">
        <v>4.9044426432709461E-2</v>
      </c>
      <c r="I13" s="980">
        <v>2.0990499886759866E-2</v>
      </c>
      <c r="J13" s="1099">
        <v>7.3488835934926071E-3</v>
      </c>
      <c r="K13" s="1099">
        <v>8.3015051015921399E-3</v>
      </c>
      <c r="L13" s="980">
        <v>0.79033504070758864</v>
      </c>
      <c r="M13" s="980">
        <v>4.5977141187274181E-2</v>
      </c>
      <c r="N13" s="985">
        <v>1.4976585476148011E-2</v>
      </c>
      <c r="O13" s="985">
        <v>1.3718388562280684E-2</v>
      </c>
      <c r="P13" s="980">
        <v>0.15534734344372803</v>
      </c>
      <c r="Q13" s="980">
        <v>4.0913290502525415E-2</v>
      </c>
      <c r="R13" s="985">
        <v>1.9283065586379437E-2</v>
      </c>
      <c r="S13" s="985">
        <v>1.553221145620557E-2</v>
      </c>
      <c r="T13" s="985">
        <v>2.0057964786155905E-2</v>
      </c>
      <c r="U13" s="985">
        <v>1.5834962671831161E-2</v>
      </c>
      <c r="V13" s="980">
        <v>0.79137124007340742</v>
      </c>
      <c r="W13" s="980">
        <v>5.7425778957281112E-2</v>
      </c>
      <c r="X13" s="985">
        <v>3.5311132979919072E-2</v>
      </c>
      <c r="Y13" s="985">
        <v>2.6084296881160953E-2</v>
      </c>
      <c r="Z13" s="980">
        <v>0.16397188003977661</v>
      </c>
      <c r="AA13" s="980">
        <v>5.2326875798092629E-2</v>
      </c>
      <c r="AB13" s="1099">
        <v>4.5056883174808254E-3</v>
      </c>
      <c r="AC13" s="1099">
        <v>9.4651966078826959E-3</v>
      </c>
      <c r="AD13" s="1099">
        <v>4.8400585894160788E-3</v>
      </c>
      <c r="AE13" s="1099">
        <v>9.8084735978593782E-3</v>
      </c>
      <c r="AF13" s="980">
        <v>0.84306644330015601</v>
      </c>
      <c r="AG13" s="980">
        <v>0.10889431475637365</v>
      </c>
      <c r="AH13" s="1099">
        <v>2.911298385007231E-2</v>
      </c>
      <c r="AI13" s="1099">
        <v>5.0331990066012612E-2</v>
      </c>
      <c r="AJ13" s="985">
        <v>0.12782057284977158</v>
      </c>
      <c r="AK13" s="985">
        <v>9.9958491822293216E-2</v>
      </c>
      <c r="AL13" s="1099">
        <v>0</v>
      </c>
      <c r="AM13" s="1099">
        <v>0</v>
      </c>
      <c r="AN13" s="1099">
        <v>0</v>
      </c>
      <c r="AO13" s="1099">
        <v>0</v>
      </c>
    </row>
    <row r="14" spans="1:41">
      <c r="A14" s="69" t="s">
        <v>946</v>
      </c>
      <c r="B14" s="1099">
        <v>8.7602880352426582E-2</v>
      </c>
      <c r="C14" s="1099">
        <v>0.13214168906971113</v>
      </c>
      <c r="D14" s="1099">
        <v>0.12826573908359715</v>
      </c>
      <c r="E14" s="1099">
        <v>0.15629176638130485</v>
      </c>
      <c r="F14" s="985">
        <v>0.33657882114712001</v>
      </c>
      <c r="G14" s="985">
        <v>0.22086493225145229</v>
      </c>
      <c r="H14" s="1099">
        <v>0.34610893728065795</v>
      </c>
      <c r="I14" s="1099">
        <v>0.22235546901950015</v>
      </c>
      <c r="J14" s="1099">
        <v>0.10144362213619822</v>
      </c>
      <c r="K14" s="1099">
        <v>0.14111518435243611</v>
      </c>
      <c r="L14" s="985">
        <v>0.17776714144094011</v>
      </c>
      <c r="M14" s="985">
        <v>0.14295582416216804</v>
      </c>
      <c r="N14" s="1099">
        <v>6.4655829386040212E-2</v>
      </c>
      <c r="O14" s="1099">
        <v>9.1953499201959638E-2</v>
      </c>
      <c r="P14" s="980">
        <v>0.56143668780384126</v>
      </c>
      <c r="Q14" s="980">
        <v>0.18554328376047932</v>
      </c>
      <c r="R14" s="1099">
        <v>0.15241007853732799</v>
      </c>
      <c r="S14" s="1099">
        <v>0.13439355139315334</v>
      </c>
      <c r="T14" s="1099">
        <v>4.3730262831850455E-2</v>
      </c>
      <c r="U14" s="1099">
        <v>7.6464516163880447E-2</v>
      </c>
      <c r="V14" s="1099">
        <v>0.17512075906442207</v>
      </c>
      <c r="W14" s="1099">
        <v>0.19707930671449914</v>
      </c>
      <c r="X14" s="1099">
        <v>0</v>
      </c>
      <c r="Y14" s="1099">
        <v>0</v>
      </c>
      <c r="Z14" s="980">
        <v>0.76319743456678013</v>
      </c>
      <c r="AA14" s="980">
        <v>0.22043912357765424</v>
      </c>
      <c r="AB14" s="1099">
        <v>6.1681806368797894E-2</v>
      </c>
      <c r="AC14" s="1099">
        <v>0.12474715035726766</v>
      </c>
      <c r="AD14" s="1099">
        <v>0</v>
      </c>
      <c r="AE14" s="1099">
        <v>0</v>
      </c>
      <c r="AF14" s="1099">
        <v>0</v>
      </c>
      <c r="AG14" s="1099">
        <v>0</v>
      </c>
      <c r="AH14" s="1099">
        <v>0</v>
      </c>
      <c r="AI14" s="1099">
        <v>0</v>
      </c>
      <c r="AJ14" s="980">
        <v>1</v>
      </c>
      <c r="AK14" s="980">
        <v>0</v>
      </c>
      <c r="AL14" s="1099">
        <v>0</v>
      </c>
      <c r="AM14" s="1099">
        <v>0</v>
      </c>
      <c r="AN14" s="1099">
        <v>0</v>
      </c>
      <c r="AO14" s="1099">
        <v>0</v>
      </c>
    </row>
    <row r="15" spans="1:41">
      <c r="A15" s="69" t="s">
        <v>950</v>
      </c>
      <c r="B15" s="980">
        <v>0.15107872127141256</v>
      </c>
      <c r="C15" s="980">
        <v>0.10210566344029606</v>
      </c>
      <c r="D15" s="985">
        <v>7.8335245752742991E-2</v>
      </c>
      <c r="E15" s="985">
        <v>7.6608959992035708E-2</v>
      </c>
      <c r="F15" s="980">
        <v>0.48643663580345203</v>
      </c>
      <c r="G15" s="980">
        <v>0.14250320343228023</v>
      </c>
      <c r="H15" s="980">
        <v>0.28414939717239235</v>
      </c>
      <c r="I15" s="980">
        <v>0.12858758461230921</v>
      </c>
      <c r="J15" s="1099">
        <v>0</v>
      </c>
      <c r="K15" s="1099">
        <v>0</v>
      </c>
      <c r="L15" s="985">
        <v>0.26391219669424038</v>
      </c>
      <c r="M15" s="985">
        <v>0.16480608269868177</v>
      </c>
      <c r="N15" s="1099">
        <v>4.615539580738133E-2</v>
      </c>
      <c r="O15" s="1099">
        <v>7.8456467204824701E-2</v>
      </c>
      <c r="P15" s="980">
        <v>0.68993240749837836</v>
      </c>
      <c r="Q15" s="980">
        <v>0.17294585439803978</v>
      </c>
      <c r="R15" s="1099">
        <v>0</v>
      </c>
      <c r="S15" s="1099">
        <v>0</v>
      </c>
      <c r="T15" s="1099">
        <v>0</v>
      </c>
      <c r="U15" s="1099">
        <v>0</v>
      </c>
      <c r="V15" s="1099">
        <v>0</v>
      </c>
      <c r="W15" s="1099">
        <v>0</v>
      </c>
      <c r="X15" s="1099">
        <v>0</v>
      </c>
      <c r="Y15" s="1099">
        <v>0</v>
      </c>
      <c r="Z15" s="980">
        <v>1</v>
      </c>
      <c r="AA15" s="980">
        <v>0</v>
      </c>
      <c r="AB15" s="1099">
        <v>0</v>
      </c>
      <c r="AC15" s="1099">
        <v>0</v>
      </c>
      <c r="AD15" s="1099">
        <v>0</v>
      </c>
      <c r="AE15" s="1099">
        <v>0</v>
      </c>
      <c r="AF15" s="1099">
        <v>0</v>
      </c>
      <c r="AG15" s="1099">
        <v>0</v>
      </c>
      <c r="AH15" s="1099">
        <v>0</v>
      </c>
      <c r="AI15" s="1099">
        <v>0</v>
      </c>
      <c r="AJ15" s="980">
        <v>1</v>
      </c>
      <c r="AK15" s="980">
        <v>0</v>
      </c>
      <c r="AL15" s="1099">
        <v>0</v>
      </c>
      <c r="AM15" s="1099">
        <v>0</v>
      </c>
      <c r="AN15" s="1099">
        <v>0</v>
      </c>
      <c r="AO15" s="1099">
        <v>0</v>
      </c>
    </row>
    <row r="16" spans="1:41">
      <c r="A16" s="69" t="s">
        <v>951</v>
      </c>
      <c r="B16" s="980">
        <v>0.27742200065674583</v>
      </c>
      <c r="C16" s="980">
        <v>6.857540512797719E-2</v>
      </c>
      <c r="D16" s="980">
        <v>0.10594383073547649</v>
      </c>
      <c r="E16" s="980">
        <v>4.7138504856579708E-2</v>
      </c>
      <c r="F16" s="980">
        <v>0.32822237370487811</v>
      </c>
      <c r="G16" s="980">
        <v>7.1920454607774159E-2</v>
      </c>
      <c r="H16" s="980">
        <v>0.25100385373402018</v>
      </c>
      <c r="I16" s="980">
        <v>6.6410316720071735E-2</v>
      </c>
      <c r="J16" s="985">
        <v>3.7407941168879494E-2</v>
      </c>
      <c r="K16" s="985">
        <v>2.9064215545657447E-2</v>
      </c>
      <c r="L16" s="980">
        <v>0.23617229207893373</v>
      </c>
      <c r="M16" s="980">
        <v>7.940738162050226E-2</v>
      </c>
      <c r="N16" s="1099">
        <v>6.1851101028640885E-3</v>
      </c>
      <c r="O16" s="1099">
        <v>1.4658015160900918E-2</v>
      </c>
      <c r="P16" s="980">
        <v>0.59088174154504425</v>
      </c>
      <c r="Q16" s="980">
        <v>9.1922836171810948E-2</v>
      </c>
      <c r="R16" s="980">
        <v>0.15952703887984385</v>
      </c>
      <c r="S16" s="980">
        <v>6.8458554456530776E-2</v>
      </c>
      <c r="T16" s="1099">
        <v>7.2338173933140654E-3</v>
      </c>
      <c r="U16" s="1099">
        <v>1.5843676183774646E-2</v>
      </c>
      <c r="V16" s="985">
        <v>0.15033096628427012</v>
      </c>
      <c r="W16" s="985">
        <v>0.10073293338043984</v>
      </c>
      <c r="X16" s="1099">
        <v>7.4411848903020106E-2</v>
      </c>
      <c r="Y16" s="1099">
        <v>7.3969435109955045E-2</v>
      </c>
      <c r="Z16" s="980">
        <v>0.68518299111569236</v>
      </c>
      <c r="AA16" s="980">
        <v>0.13090454999837345</v>
      </c>
      <c r="AB16" s="1099">
        <v>9.0074193697017316E-2</v>
      </c>
      <c r="AC16" s="1099">
        <v>8.0691082892458729E-2</v>
      </c>
      <c r="AD16" s="1099">
        <v>0</v>
      </c>
      <c r="AE16" s="1099">
        <v>0</v>
      </c>
      <c r="AF16" s="1099">
        <v>0.25015580990763364</v>
      </c>
      <c r="AG16" s="1099">
        <v>0.24414237732085797</v>
      </c>
      <c r="AH16" s="1099">
        <v>7.381581355388657E-2</v>
      </c>
      <c r="AI16" s="1099">
        <v>0.14739262141020174</v>
      </c>
      <c r="AJ16" s="980">
        <v>0.67602837653847969</v>
      </c>
      <c r="AK16" s="980">
        <v>0.26380820924844323</v>
      </c>
      <c r="AL16" s="1099">
        <v>0</v>
      </c>
      <c r="AM16" s="1099">
        <v>0</v>
      </c>
      <c r="AN16" s="1099">
        <v>0</v>
      </c>
      <c r="AO16" s="1099">
        <v>0</v>
      </c>
    </row>
    <row r="17" spans="1:41">
      <c r="A17" s="69" t="s">
        <v>948</v>
      </c>
      <c r="B17" s="1099">
        <v>6.8832486721088576E-2</v>
      </c>
      <c r="C17" s="1099">
        <v>8.9449995171134153E-2</v>
      </c>
      <c r="D17" s="1099">
        <v>0.12457019418500877</v>
      </c>
      <c r="E17" s="1099">
        <v>0.11667758162500685</v>
      </c>
      <c r="F17" s="980">
        <v>0.56627319573928692</v>
      </c>
      <c r="G17" s="980">
        <v>0.17510188339315563</v>
      </c>
      <c r="H17" s="985">
        <v>0.24032412335461559</v>
      </c>
      <c r="I17" s="985">
        <v>0.15096717730715015</v>
      </c>
      <c r="J17" s="1099">
        <v>0</v>
      </c>
      <c r="K17" s="1099">
        <v>0</v>
      </c>
      <c r="L17" s="980">
        <v>0.28081335339924723</v>
      </c>
      <c r="M17" s="980">
        <v>0.13629709092442716</v>
      </c>
      <c r="N17" s="1099">
        <v>0</v>
      </c>
      <c r="O17" s="1099">
        <v>0</v>
      </c>
      <c r="P17" s="980">
        <v>0.66390110853799178</v>
      </c>
      <c r="Q17" s="980">
        <v>0.14326567093994358</v>
      </c>
      <c r="R17" s="1099">
        <v>2.4575282054540598E-2</v>
      </c>
      <c r="S17" s="1099">
        <v>4.6957291079694437E-2</v>
      </c>
      <c r="T17" s="1099">
        <v>3.0710256008220468E-2</v>
      </c>
      <c r="U17" s="1099">
        <v>5.2326950802092362E-2</v>
      </c>
      <c r="V17" s="985">
        <v>0.32952891527484135</v>
      </c>
      <c r="W17" s="985">
        <v>0.18324054389984074</v>
      </c>
      <c r="X17" s="1099">
        <v>7.8829673418948823E-2</v>
      </c>
      <c r="Y17" s="1099">
        <v>0.10505086067352562</v>
      </c>
      <c r="Z17" s="980">
        <v>0.55178114047316185</v>
      </c>
      <c r="AA17" s="980">
        <v>0.19387118762358607</v>
      </c>
      <c r="AB17" s="1099">
        <v>0</v>
      </c>
      <c r="AC17" s="1099">
        <v>0</v>
      </c>
      <c r="AD17" s="1099">
        <v>3.9860270833048113E-2</v>
      </c>
      <c r="AE17" s="1099">
        <v>7.6264446779772094E-2</v>
      </c>
      <c r="AF17" s="1099">
        <v>0</v>
      </c>
      <c r="AG17" s="1099">
        <v>0</v>
      </c>
      <c r="AH17" s="1099">
        <v>0</v>
      </c>
      <c r="AI17" s="1099">
        <v>0</v>
      </c>
      <c r="AJ17" s="980">
        <v>1</v>
      </c>
      <c r="AK17" s="980">
        <v>0</v>
      </c>
      <c r="AL17" s="1099">
        <v>0</v>
      </c>
      <c r="AM17" s="1099">
        <v>0</v>
      </c>
      <c r="AN17" s="1099">
        <v>0</v>
      </c>
      <c r="AO17" s="1099">
        <v>0</v>
      </c>
    </row>
    <row r="18" spans="1:41">
      <c r="A18" s="69" t="s">
        <v>945</v>
      </c>
      <c r="B18" s="1099">
        <v>0</v>
      </c>
      <c r="C18" s="1099">
        <v>0</v>
      </c>
      <c r="D18" s="980">
        <v>1</v>
      </c>
      <c r="E18" s="980">
        <v>0</v>
      </c>
      <c r="F18" s="980">
        <v>0</v>
      </c>
      <c r="G18" s="980">
        <v>0</v>
      </c>
      <c r="H18" s="1099">
        <v>0</v>
      </c>
      <c r="I18" s="1099">
        <v>0</v>
      </c>
      <c r="J18" s="1099">
        <v>0</v>
      </c>
      <c r="K18" s="1099">
        <v>0</v>
      </c>
      <c r="L18" s="1099">
        <v>0</v>
      </c>
      <c r="M18" s="1099">
        <v>0</v>
      </c>
      <c r="N18" s="980">
        <v>1</v>
      </c>
      <c r="O18" s="980">
        <v>0</v>
      </c>
      <c r="P18" s="980">
        <v>0</v>
      </c>
      <c r="Q18" s="980">
        <v>0</v>
      </c>
      <c r="R18" s="1099">
        <v>0</v>
      </c>
      <c r="S18" s="1099">
        <v>0</v>
      </c>
      <c r="T18" s="1099">
        <v>0</v>
      </c>
      <c r="U18" s="1099">
        <v>0</v>
      </c>
      <c r="V18" s="1099">
        <v>0</v>
      </c>
      <c r="W18" s="1099">
        <v>0</v>
      </c>
      <c r="X18" s="980">
        <v>1</v>
      </c>
      <c r="Y18" s="980">
        <v>0</v>
      </c>
      <c r="Z18" s="980">
        <v>0</v>
      </c>
      <c r="AA18" s="980">
        <v>0</v>
      </c>
      <c r="AB18" s="1099">
        <v>0</v>
      </c>
      <c r="AC18" s="1099">
        <v>0</v>
      </c>
      <c r="AD18" s="1099">
        <v>0</v>
      </c>
      <c r="AE18" s="1099">
        <v>0</v>
      </c>
      <c r="AF18" s="1099">
        <v>0.36152881251393842</v>
      </c>
      <c r="AG18" s="1099">
        <v>0.51859721612013143</v>
      </c>
      <c r="AH18" s="1099">
        <v>0.63847118748606158</v>
      </c>
      <c r="AI18" s="1099">
        <v>0.51859721612013143</v>
      </c>
      <c r="AJ18" s="980">
        <v>0</v>
      </c>
      <c r="AK18" s="980">
        <v>0</v>
      </c>
      <c r="AL18" s="1099">
        <v>0</v>
      </c>
      <c r="AM18" s="1099">
        <v>0</v>
      </c>
      <c r="AN18" s="1099">
        <v>0</v>
      </c>
      <c r="AO18" s="1099">
        <v>0</v>
      </c>
    </row>
    <row r="19" spans="1:41">
      <c r="A19" s="69" t="s">
        <v>949</v>
      </c>
      <c r="B19" s="1099">
        <v>0.11907005705279491</v>
      </c>
      <c r="C19" s="1099">
        <v>0.11653027843579201</v>
      </c>
      <c r="D19" s="985">
        <v>0.32859809080170321</v>
      </c>
      <c r="E19" s="985">
        <v>0.16900152407187896</v>
      </c>
      <c r="F19" s="980">
        <v>0.39985260362690911</v>
      </c>
      <c r="G19" s="980">
        <v>0.17625674460231938</v>
      </c>
      <c r="H19" s="1099">
        <v>0.14167578021845237</v>
      </c>
      <c r="I19" s="1099">
        <v>0.12547011831334359</v>
      </c>
      <c r="J19" s="1099">
        <v>1.0803468300140314E-2</v>
      </c>
      <c r="K19" s="1099">
        <v>3.7195440877671508E-2</v>
      </c>
      <c r="L19" s="985">
        <v>0.22832753627814478</v>
      </c>
      <c r="M19" s="985">
        <v>0.17125162409067726</v>
      </c>
      <c r="N19" s="1099">
        <v>3.8173223256219711E-2</v>
      </c>
      <c r="O19" s="1099">
        <v>7.8174821789175147E-2</v>
      </c>
      <c r="P19" s="980">
        <v>0.63981642230237945</v>
      </c>
      <c r="Q19" s="980">
        <v>0.19585230958624694</v>
      </c>
      <c r="R19" s="1099">
        <v>9.3682818163256035E-2</v>
      </c>
      <c r="S19" s="1099">
        <v>0.11888009187244998</v>
      </c>
      <c r="T19" s="1099">
        <v>0</v>
      </c>
      <c r="U19" s="1099">
        <v>0</v>
      </c>
      <c r="V19" s="1099">
        <v>0.2038946549725941</v>
      </c>
      <c r="W19" s="1099">
        <v>0.20131348724356127</v>
      </c>
      <c r="X19" s="1099">
        <v>2.4667602762454215E-2</v>
      </c>
      <c r="Y19" s="1099">
        <v>7.7504064707926715E-2</v>
      </c>
      <c r="Z19" s="980">
        <v>0.70732679829415468</v>
      </c>
      <c r="AA19" s="980">
        <v>0.22734542392464327</v>
      </c>
      <c r="AB19" s="1099">
        <v>0</v>
      </c>
      <c r="AC19" s="1099">
        <v>0</v>
      </c>
      <c r="AD19" s="1099">
        <v>6.411094397079696E-2</v>
      </c>
      <c r="AE19" s="1099">
        <v>0.12239479568770771</v>
      </c>
      <c r="AF19" s="1099">
        <v>0</v>
      </c>
      <c r="AG19" s="1099">
        <v>0</v>
      </c>
      <c r="AH19" s="1099">
        <v>0</v>
      </c>
      <c r="AI19" s="1099">
        <v>0</v>
      </c>
      <c r="AJ19" s="980">
        <v>1</v>
      </c>
      <c r="AK19" s="980">
        <v>0</v>
      </c>
      <c r="AL19" s="1099">
        <v>0</v>
      </c>
      <c r="AM19" s="1099">
        <v>0</v>
      </c>
      <c r="AN19" s="1099">
        <v>0</v>
      </c>
      <c r="AO19" s="1099">
        <v>0</v>
      </c>
    </row>
    <row r="20" spans="1:41">
      <c r="A20" s="69" t="s">
        <v>944</v>
      </c>
      <c r="B20" s="980">
        <v>0.59566637971016922</v>
      </c>
      <c r="C20" s="980">
        <v>0.15509084016997646</v>
      </c>
      <c r="D20" s="1099">
        <v>1.6270764199795631E-2</v>
      </c>
      <c r="E20" s="1099">
        <v>3.9981256814379564E-2</v>
      </c>
      <c r="F20" s="980">
        <v>0.36037300842739256</v>
      </c>
      <c r="G20" s="980">
        <v>0.1517239693266699</v>
      </c>
      <c r="H20" s="1099">
        <v>2.7689847662642514E-2</v>
      </c>
      <c r="I20" s="1099">
        <v>5.1853415824914165E-2</v>
      </c>
      <c r="J20" s="1099">
        <v>0</v>
      </c>
      <c r="K20" s="1099">
        <v>0</v>
      </c>
      <c r="L20" s="980">
        <v>0.70018742699882452</v>
      </c>
      <c r="M20" s="980">
        <v>0.17861455921545408</v>
      </c>
      <c r="N20" s="1099">
        <v>0</v>
      </c>
      <c r="O20" s="1099">
        <v>0</v>
      </c>
      <c r="P20" s="985">
        <v>0.14890488127796939</v>
      </c>
      <c r="Q20" s="985">
        <v>0.13878045230076178</v>
      </c>
      <c r="R20" s="1099">
        <v>8.205366395595623E-2</v>
      </c>
      <c r="S20" s="1099">
        <v>0.10698981016772087</v>
      </c>
      <c r="T20" s="1099">
        <v>6.8854027767249748E-2</v>
      </c>
      <c r="U20" s="1099">
        <v>9.8709361129131104E-2</v>
      </c>
      <c r="V20" s="980">
        <v>0.62277059306841487</v>
      </c>
      <c r="W20" s="980">
        <v>0.20789245024579586</v>
      </c>
      <c r="X20" s="1099">
        <v>0</v>
      </c>
      <c r="Y20" s="1099">
        <v>0</v>
      </c>
      <c r="Z20" s="985">
        <v>0.37722940693158519</v>
      </c>
      <c r="AA20" s="985">
        <v>0.20789245024579589</v>
      </c>
      <c r="AB20" s="1099">
        <v>0</v>
      </c>
      <c r="AC20" s="1099">
        <v>0</v>
      </c>
      <c r="AD20" s="1099">
        <v>0</v>
      </c>
      <c r="AE20" s="1099">
        <v>0</v>
      </c>
      <c r="AF20" s="1099">
        <v>0.73788230475510996</v>
      </c>
      <c r="AG20" s="1099">
        <v>0.4111122538758602</v>
      </c>
      <c r="AH20" s="1099">
        <v>0</v>
      </c>
      <c r="AI20" s="1099">
        <v>0</v>
      </c>
      <c r="AJ20" s="980">
        <v>0</v>
      </c>
      <c r="AK20" s="980">
        <v>0</v>
      </c>
      <c r="AL20" s="1099">
        <v>0.26211769524488998</v>
      </c>
      <c r="AM20" s="1099">
        <v>0.41111225387586015</v>
      </c>
      <c r="AN20" s="1099">
        <v>0</v>
      </c>
      <c r="AO20" s="1099">
        <v>0</v>
      </c>
    </row>
    <row r="21" spans="1:41" s="1104" customFormat="1" ht="13.5" thickBot="1">
      <c r="A21" s="1100" t="s">
        <v>166</v>
      </c>
      <c r="B21" s="1101">
        <v>0.38962226632412633</v>
      </c>
      <c r="C21" s="1101">
        <v>2.2009556066144478E-2</v>
      </c>
      <c r="D21" s="1101">
        <v>0.10823540561197566</v>
      </c>
      <c r="E21" s="1101">
        <v>1.4021673330733331E-2</v>
      </c>
      <c r="F21" s="1101">
        <v>0.31365811224149076</v>
      </c>
      <c r="G21" s="1101">
        <v>2.0940573533379171E-2</v>
      </c>
      <c r="H21" s="1101">
        <v>0.16939598964015076</v>
      </c>
      <c r="I21" s="1101">
        <v>1.6929285599811966E-2</v>
      </c>
      <c r="J21" s="1101">
        <v>1.9088226182256283E-2</v>
      </c>
      <c r="K21" s="1101">
        <v>6.1757231308762301E-3</v>
      </c>
      <c r="L21" s="1101">
        <v>0.36723309409456978</v>
      </c>
      <c r="M21" s="1101">
        <v>2.5718302516294349E-2</v>
      </c>
      <c r="N21" s="1101">
        <v>5.9748099778444801E-2</v>
      </c>
      <c r="O21" s="1101">
        <v>1.2645432120491734E-2</v>
      </c>
      <c r="P21" s="1101">
        <v>0.46682859403494337</v>
      </c>
      <c r="Q21" s="1101">
        <v>2.6617156968856529E-2</v>
      </c>
      <c r="R21" s="1101">
        <v>8.3531069406810973E-2</v>
      </c>
      <c r="S21" s="1101">
        <v>1.4761565229178184E-2</v>
      </c>
      <c r="T21" s="1101">
        <v>2.265914268523099E-2</v>
      </c>
      <c r="U21" s="1101">
        <v>7.9395206095601734E-3</v>
      </c>
      <c r="V21" s="1101">
        <v>0.35776764174867992</v>
      </c>
      <c r="W21" s="1101">
        <v>3.4443001123666925E-2</v>
      </c>
      <c r="X21" s="1101">
        <v>5.6706659313660535E-2</v>
      </c>
      <c r="Y21" s="1101">
        <v>1.6618613241899217E-2</v>
      </c>
      <c r="Z21" s="1101">
        <v>0.51244487869212896</v>
      </c>
      <c r="AA21" s="1101">
        <v>3.5916152339975332E-2</v>
      </c>
      <c r="AB21" s="1101">
        <v>6.2792722602347126E-2</v>
      </c>
      <c r="AC21" s="1101">
        <v>1.7431182428433289E-2</v>
      </c>
      <c r="AD21" s="1102">
        <v>1.0288097643183561E-2</v>
      </c>
      <c r="AE21" s="1102">
        <v>7.2506392944884923E-3</v>
      </c>
      <c r="AF21" s="1101">
        <v>0.38151814030826059</v>
      </c>
      <c r="AG21" s="1101">
        <v>7.4400635389643907E-2</v>
      </c>
      <c r="AH21" s="1102">
        <v>4.2535027523071124E-2</v>
      </c>
      <c r="AI21" s="1102">
        <v>3.0909385544116659E-2</v>
      </c>
      <c r="AJ21" s="1101">
        <v>0.5196496369941298</v>
      </c>
      <c r="AK21" s="1101">
        <v>7.6522639351851759E-2</v>
      </c>
      <c r="AL21" s="1103">
        <v>2.9755671120867768E-2</v>
      </c>
      <c r="AM21" s="1103">
        <v>2.6024416246224535E-2</v>
      </c>
      <c r="AN21" s="1103">
        <v>2.6541524053670416E-2</v>
      </c>
      <c r="AO21" s="1103">
        <v>2.4619385524105059E-2</v>
      </c>
    </row>
    <row r="22" spans="1:41" ht="56.25" customHeight="1">
      <c r="A22" s="2207" t="s">
        <v>1028</v>
      </c>
      <c r="B22" s="2207"/>
      <c r="C22" s="2207"/>
      <c r="D22" s="2207"/>
      <c r="E22" s="2207"/>
    </row>
    <row r="23" spans="1:41" s="20" customFormat="1">
      <c r="A23" s="504" t="s">
        <v>347</v>
      </c>
      <c r="D23" s="492"/>
      <c r="E23" s="492"/>
      <c r="F23" s="492"/>
      <c r="G23" s="492"/>
    </row>
    <row r="24" spans="1:41" s="20" customFormat="1">
      <c r="A24" s="505" t="s">
        <v>348</v>
      </c>
      <c r="D24" s="506"/>
      <c r="E24" s="492"/>
      <c r="F24" s="506"/>
      <c r="G24" s="492"/>
    </row>
    <row r="26" spans="1:41" ht="13.5" thickBot="1">
      <c r="A26" s="2243" t="s">
        <v>1027</v>
      </c>
      <c r="B26" s="2243"/>
      <c r="C26" s="2243"/>
      <c r="D26" s="2243"/>
      <c r="E26" s="2243"/>
      <c r="F26" s="2243"/>
      <c r="G26" s="2243"/>
      <c r="H26" s="2243"/>
      <c r="I26" s="2243"/>
      <c r="J26" s="2243"/>
      <c r="K26" s="2243"/>
      <c r="L26" s="2243"/>
      <c r="M26" s="2243"/>
      <c r="N26" s="2243"/>
      <c r="O26" s="2243"/>
      <c r="P26" s="2243"/>
      <c r="Q26" s="2243"/>
      <c r="R26" s="2243"/>
      <c r="S26" s="2243"/>
      <c r="T26" s="2243"/>
      <c r="U26" s="2243"/>
      <c r="V26" s="2243"/>
      <c r="W26" s="2243"/>
      <c r="X26" s="2243"/>
      <c r="Y26" s="2243"/>
    </row>
    <row r="27" spans="1:41">
      <c r="A27" s="2208"/>
      <c r="B27" s="2239" t="s">
        <v>744</v>
      </c>
      <c r="C27" s="2239"/>
      <c r="D27" s="2239"/>
      <c r="E27" s="2241"/>
      <c r="F27" s="2242" t="s">
        <v>590</v>
      </c>
      <c r="G27" s="2239"/>
      <c r="H27" s="2239"/>
      <c r="I27" s="2241"/>
      <c r="J27" s="2242" t="s">
        <v>591</v>
      </c>
      <c r="K27" s="2239"/>
      <c r="L27" s="2239"/>
      <c r="M27" s="2241"/>
      <c r="N27" s="2242" t="s">
        <v>592</v>
      </c>
      <c r="O27" s="2239"/>
      <c r="P27" s="2239"/>
      <c r="Q27" s="2241"/>
      <c r="R27" s="2242" t="s">
        <v>538</v>
      </c>
      <c r="S27" s="2239"/>
      <c r="T27" s="2239"/>
      <c r="U27" s="2241"/>
      <c r="V27" s="2239" t="s">
        <v>166</v>
      </c>
      <c r="W27" s="2239"/>
      <c r="X27" s="2239"/>
      <c r="Y27" s="2239"/>
    </row>
    <row r="28" spans="1:41" ht="13.5" thickBot="1">
      <c r="A28" s="2240"/>
      <c r="B28" s="1105" t="s">
        <v>770</v>
      </c>
      <c r="C28" s="1105" t="s">
        <v>769</v>
      </c>
      <c r="D28" s="1106" t="s">
        <v>881</v>
      </c>
      <c r="E28" s="1107" t="s">
        <v>772</v>
      </c>
      <c r="F28" s="1108" t="s">
        <v>770</v>
      </c>
      <c r="G28" s="1105" t="s">
        <v>769</v>
      </c>
      <c r="H28" s="1106" t="s">
        <v>881</v>
      </c>
      <c r="I28" s="1107" t="s">
        <v>772</v>
      </c>
      <c r="J28" s="1108" t="s">
        <v>770</v>
      </c>
      <c r="K28" s="1105" t="s">
        <v>769</v>
      </c>
      <c r="L28" s="1106" t="s">
        <v>881</v>
      </c>
      <c r="M28" s="1107" t="s">
        <v>772</v>
      </c>
      <c r="N28" s="1108" t="s">
        <v>770</v>
      </c>
      <c r="O28" s="1105" t="s">
        <v>769</v>
      </c>
      <c r="P28" s="1106" t="s">
        <v>881</v>
      </c>
      <c r="Q28" s="1107" t="s">
        <v>772</v>
      </c>
      <c r="R28" s="1108" t="s">
        <v>770</v>
      </c>
      <c r="S28" s="1105" t="s">
        <v>769</v>
      </c>
      <c r="T28" s="1106" t="s">
        <v>881</v>
      </c>
      <c r="U28" s="1107" t="s">
        <v>772</v>
      </c>
      <c r="V28" s="1105" t="s">
        <v>770</v>
      </c>
      <c r="W28" s="1105" t="s">
        <v>769</v>
      </c>
      <c r="X28" s="1106" t="s">
        <v>881</v>
      </c>
      <c r="Y28" s="1106" t="s">
        <v>772</v>
      </c>
    </row>
    <row r="29" spans="1:41">
      <c r="A29" s="1109" t="s">
        <v>1029</v>
      </c>
      <c r="B29" s="1110">
        <v>17422.171753566719</v>
      </c>
      <c r="C29" s="1110">
        <v>18461</v>
      </c>
      <c r="D29" s="1111">
        <v>0.42110973651882599</v>
      </c>
      <c r="E29" s="1112">
        <v>4.4037167699588729E-3</v>
      </c>
      <c r="F29" s="1113">
        <v>2521.9960940179776</v>
      </c>
      <c r="G29" s="1110">
        <v>2755</v>
      </c>
      <c r="H29" s="1111">
        <v>6.0958939314554476E-2</v>
      </c>
      <c r="I29" s="1112">
        <v>2.1339518076071719E-3</v>
      </c>
      <c r="J29" s="1113">
        <v>16747.70383034927</v>
      </c>
      <c r="K29" s="1110">
        <v>18158</v>
      </c>
      <c r="L29" s="1111">
        <v>0.40480723339499164</v>
      </c>
      <c r="M29" s="1112">
        <v>4.3780081876269748E-3</v>
      </c>
      <c r="N29" s="1113">
        <v>4039.2854093197325</v>
      </c>
      <c r="O29" s="1110">
        <v>3822</v>
      </c>
      <c r="P29" s="1111">
        <v>9.7633202019991594E-2</v>
      </c>
      <c r="Q29" s="1112">
        <v>2.6473656843136626E-3</v>
      </c>
      <c r="R29" s="1113">
        <v>640.88977537648361</v>
      </c>
      <c r="S29" s="1110">
        <v>743</v>
      </c>
      <c r="T29" s="1111">
        <v>1.5490888751636197E-2</v>
      </c>
      <c r="U29" s="1112">
        <v>1.1014674114694437E-3</v>
      </c>
      <c r="V29" s="1114">
        <v>41372.046862630188</v>
      </c>
      <c r="W29" s="1114">
        <v>43939</v>
      </c>
      <c r="X29" s="1115">
        <v>1</v>
      </c>
      <c r="Y29" s="1115">
        <v>0</v>
      </c>
    </row>
    <row r="30" spans="1:41">
      <c r="A30" s="739" t="s">
        <v>943</v>
      </c>
      <c r="B30" s="960">
        <v>1782.8975150151412</v>
      </c>
      <c r="C30" s="960">
        <v>1925</v>
      </c>
      <c r="D30" s="1116">
        <v>0.31652705753056604</v>
      </c>
      <c r="E30" s="1117">
        <v>1.1037581162451701E-2</v>
      </c>
      <c r="F30" s="959">
        <v>760.55132332237815</v>
      </c>
      <c r="G30" s="960">
        <v>859</v>
      </c>
      <c r="H30" s="1116">
        <v>0.13502462729618314</v>
      </c>
      <c r="I30" s="1117">
        <v>8.1099129302825996E-3</v>
      </c>
      <c r="J30" s="959">
        <v>2439.1438042664736</v>
      </c>
      <c r="K30" s="960">
        <v>2741</v>
      </c>
      <c r="L30" s="1116">
        <v>0.43303387029053164</v>
      </c>
      <c r="M30" s="1117">
        <v>1.1758375294399043E-2</v>
      </c>
      <c r="N30" s="959">
        <v>495.34251620166873</v>
      </c>
      <c r="O30" s="960">
        <v>492</v>
      </c>
      <c r="P30" s="1116">
        <v>8.7940730077112381E-2</v>
      </c>
      <c r="Q30" s="1117">
        <v>6.7206981623609647E-3</v>
      </c>
      <c r="R30" s="959">
        <v>154.75080783708697</v>
      </c>
      <c r="S30" s="960">
        <v>190</v>
      </c>
      <c r="T30" s="1116">
        <v>2.747371480560688E-2</v>
      </c>
      <c r="U30" s="1117">
        <v>3.8789769027381981E-3</v>
      </c>
      <c r="V30" s="251">
        <v>5632.6859666427481</v>
      </c>
      <c r="W30" s="251">
        <v>6207</v>
      </c>
      <c r="X30" s="980">
        <v>1</v>
      </c>
      <c r="Y30" s="980">
        <v>0</v>
      </c>
    </row>
    <row r="31" spans="1:41">
      <c r="A31" s="739" t="s">
        <v>940</v>
      </c>
      <c r="B31" s="960">
        <v>1721.0986424879786</v>
      </c>
      <c r="C31" s="960">
        <v>1868</v>
      </c>
      <c r="D31" s="1116">
        <v>0.22085290556577777</v>
      </c>
      <c r="E31" s="1117">
        <v>8.5540951543867181E-3</v>
      </c>
      <c r="F31" s="959">
        <v>424.05948498148393</v>
      </c>
      <c r="G31" s="960">
        <v>464</v>
      </c>
      <c r="H31" s="1116">
        <v>5.4415689536250499E-2</v>
      </c>
      <c r="I31" s="1117">
        <v>4.6776205391845359E-3</v>
      </c>
      <c r="J31" s="959">
        <v>4616.8330130418408</v>
      </c>
      <c r="K31" s="960">
        <v>4883</v>
      </c>
      <c r="L31" s="1116">
        <v>0.59243611044183186</v>
      </c>
      <c r="M31" s="1117">
        <v>1.0132845031151728E-2</v>
      </c>
      <c r="N31" s="959">
        <v>951.07491719811674</v>
      </c>
      <c r="O31" s="960">
        <v>911</v>
      </c>
      <c r="P31" s="1116">
        <v>0.12204277761226735</v>
      </c>
      <c r="Q31" s="1117">
        <v>6.7500270030946266E-3</v>
      </c>
      <c r="R31" s="959">
        <v>79.897490036953997</v>
      </c>
      <c r="S31" s="960">
        <v>94</v>
      </c>
      <c r="T31" s="1116">
        <v>1.0252516843872487E-2</v>
      </c>
      <c r="U31" s="1117">
        <v>2.0772570393654253E-3</v>
      </c>
      <c r="V31" s="251">
        <v>7792.9635477463744</v>
      </c>
      <c r="W31" s="251">
        <v>8220</v>
      </c>
      <c r="X31" s="980">
        <v>1</v>
      </c>
      <c r="Y31" s="980">
        <v>0</v>
      </c>
    </row>
    <row r="32" spans="1:41">
      <c r="A32" s="739" t="s">
        <v>942</v>
      </c>
      <c r="B32" s="960">
        <v>547.02636813193214</v>
      </c>
      <c r="C32" s="960">
        <v>595</v>
      </c>
      <c r="D32" s="1116">
        <v>0.24019621107163247</v>
      </c>
      <c r="E32" s="1117">
        <v>1.5973956547494669E-2</v>
      </c>
      <c r="F32" s="959">
        <v>141.41758309166681</v>
      </c>
      <c r="G32" s="960">
        <v>155</v>
      </c>
      <c r="H32" s="1116">
        <v>6.2095667807614184E-2</v>
      </c>
      <c r="I32" s="1117">
        <v>9.023782459293795E-3</v>
      </c>
      <c r="J32" s="959">
        <v>1080.2833224396682</v>
      </c>
      <c r="K32" s="960">
        <v>1234</v>
      </c>
      <c r="L32" s="1116">
        <v>0.47434634973811979</v>
      </c>
      <c r="M32" s="1117">
        <v>1.8671375743271382E-2</v>
      </c>
      <c r="N32" s="959">
        <v>460.58706455163275</v>
      </c>
      <c r="O32" s="960">
        <v>462</v>
      </c>
      <c r="P32" s="1116">
        <v>0.2022411975344221</v>
      </c>
      <c r="Q32" s="1117">
        <v>1.501928684077258E-2</v>
      </c>
      <c r="R32" s="959">
        <v>48.100304136786526</v>
      </c>
      <c r="S32" s="960">
        <v>54</v>
      </c>
      <c r="T32" s="1116">
        <v>2.11205738482113E-2</v>
      </c>
      <c r="U32" s="1117">
        <v>5.376456697781847E-3</v>
      </c>
      <c r="V32" s="251">
        <v>2277.4146423516868</v>
      </c>
      <c r="W32" s="251">
        <v>2500</v>
      </c>
      <c r="X32" s="980">
        <v>1</v>
      </c>
      <c r="Y32" s="980">
        <v>0</v>
      </c>
    </row>
    <row r="33" spans="1:25">
      <c r="A33" s="739" t="s">
        <v>941</v>
      </c>
      <c r="B33" s="960">
        <v>3560.4028340391224</v>
      </c>
      <c r="C33" s="960">
        <v>3536</v>
      </c>
      <c r="D33" s="1116">
        <v>0.39637200325759059</v>
      </c>
      <c r="E33" s="1117">
        <v>9.6391667119953492E-3</v>
      </c>
      <c r="F33" s="959">
        <v>359.34092985434785</v>
      </c>
      <c r="G33" s="960">
        <v>341</v>
      </c>
      <c r="H33" s="1116">
        <v>4.0004654208532213E-2</v>
      </c>
      <c r="I33" s="1117">
        <v>3.8618299175771759E-3</v>
      </c>
      <c r="J33" s="959">
        <v>3843.8571996027349</v>
      </c>
      <c r="K33" s="960">
        <v>4019</v>
      </c>
      <c r="L33" s="1116">
        <v>0.42792836919360422</v>
      </c>
      <c r="M33" s="1117">
        <v>9.750212110185414E-3</v>
      </c>
      <c r="N33" s="959">
        <v>1091.5079994344417</v>
      </c>
      <c r="O33" s="960">
        <v>965</v>
      </c>
      <c r="P33" s="1116">
        <v>0.12151524208756451</v>
      </c>
      <c r="Q33" s="1117">
        <v>6.4385164867851417E-3</v>
      </c>
      <c r="R33" s="959">
        <v>127.36912527408626</v>
      </c>
      <c r="S33" s="960">
        <v>140</v>
      </c>
      <c r="T33" s="1116">
        <v>1.4179731252708536E-2</v>
      </c>
      <c r="U33" s="1117">
        <v>2.3298941449208326E-3</v>
      </c>
      <c r="V33" s="251">
        <v>8982.4780882047326</v>
      </c>
      <c r="W33" s="251">
        <v>9001</v>
      </c>
      <c r="X33" s="980">
        <v>1</v>
      </c>
      <c r="Y33" s="980">
        <v>0</v>
      </c>
    </row>
    <row r="34" spans="1:25">
      <c r="A34" s="739" t="s">
        <v>947</v>
      </c>
      <c r="B34" s="960">
        <v>7398.1596950014673</v>
      </c>
      <c r="C34" s="960">
        <v>8018</v>
      </c>
      <c r="D34" s="1116">
        <v>0.78904624913844001</v>
      </c>
      <c r="E34" s="1117">
        <v>7.557736029922873E-3</v>
      </c>
      <c r="F34" s="959">
        <v>204.84044261159821</v>
      </c>
      <c r="G34" s="960">
        <v>229</v>
      </c>
      <c r="H34" s="1116">
        <v>2.1847133554543714E-2</v>
      </c>
      <c r="I34" s="1117">
        <v>2.7079925251456893E-3</v>
      </c>
      <c r="J34" s="959">
        <v>1379.0489625411151</v>
      </c>
      <c r="K34" s="960">
        <v>1536</v>
      </c>
      <c r="L34" s="1116">
        <v>0.14708163328868343</v>
      </c>
      <c r="M34" s="1117">
        <v>6.561147765123225E-3</v>
      </c>
      <c r="N34" s="959">
        <v>294.60247750332877</v>
      </c>
      <c r="O34" s="960">
        <v>285</v>
      </c>
      <c r="P34" s="1116">
        <v>3.1420649113312646E-2</v>
      </c>
      <c r="Q34" s="1117">
        <v>3.2316330640820351E-3</v>
      </c>
      <c r="R34" s="959">
        <v>99.427078162122413</v>
      </c>
      <c r="S34" s="960">
        <v>118</v>
      </c>
      <c r="T34" s="1116">
        <v>1.0604334905020137E-2</v>
      </c>
      <c r="U34" s="1117">
        <v>1.8974641648413072E-3</v>
      </c>
      <c r="V34" s="251">
        <v>9376.0786558196323</v>
      </c>
      <c r="W34" s="251">
        <v>10186</v>
      </c>
      <c r="X34" s="980">
        <v>1</v>
      </c>
      <c r="Y34" s="980">
        <v>0</v>
      </c>
    </row>
    <row r="35" spans="1:25">
      <c r="A35" s="739" t="s">
        <v>946</v>
      </c>
      <c r="B35" s="960">
        <v>156.13826909491709</v>
      </c>
      <c r="C35" s="960">
        <v>151</v>
      </c>
      <c r="D35" s="1116">
        <v>0.27857870920219402</v>
      </c>
      <c r="E35" s="1117">
        <v>3.4801914928634964E-2</v>
      </c>
      <c r="F35" s="959">
        <v>34.761423558560033</v>
      </c>
      <c r="G35" s="960">
        <v>42</v>
      </c>
      <c r="H35" s="1116">
        <v>6.2020621601021939E-2</v>
      </c>
      <c r="I35" s="1117">
        <v>1.8724033313734002E-2</v>
      </c>
      <c r="J35" s="959">
        <v>294.00024196744744</v>
      </c>
      <c r="K35" s="960">
        <v>328</v>
      </c>
      <c r="L35" s="1116">
        <v>0.5245492241407872</v>
      </c>
      <c r="M35" s="1117">
        <v>3.8768643664704477E-2</v>
      </c>
      <c r="N35" s="959">
        <v>65.482413827683132</v>
      </c>
      <c r="O35" s="960">
        <v>50</v>
      </c>
      <c r="P35" s="1116">
        <v>0.1168323846889226</v>
      </c>
      <c r="Q35" s="1117">
        <v>2.4936637441549631E-2</v>
      </c>
      <c r="R35" s="1118">
        <v>10.099353624292085</v>
      </c>
      <c r="S35" s="1119">
        <v>9</v>
      </c>
      <c r="T35" s="1120">
        <v>1.8019060367074211E-2</v>
      </c>
      <c r="U35" s="1121">
        <v>1.0326479846854159E-2</v>
      </c>
      <c r="V35" s="251">
        <v>560.48170207289979</v>
      </c>
      <c r="W35" s="251">
        <v>580</v>
      </c>
      <c r="X35" s="980">
        <v>1</v>
      </c>
      <c r="Y35" s="980">
        <v>0</v>
      </c>
    </row>
    <row r="36" spans="1:25">
      <c r="A36" s="739" t="s">
        <v>950</v>
      </c>
      <c r="B36" s="960">
        <v>269.10831943610032</v>
      </c>
      <c r="C36" s="960">
        <v>294</v>
      </c>
      <c r="D36" s="1116">
        <v>0.32919972984786749</v>
      </c>
      <c r="E36" s="1117">
        <v>2.8564687728139544E-2</v>
      </c>
      <c r="F36" s="959">
        <v>33.319921339467292</v>
      </c>
      <c r="G36" s="960">
        <v>40</v>
      </c>
      <c r="H36" s="1116">
        <v>4.0760200674915932E-2</v>
      </c>
      <c r="I36" s="1117">
        <v>1.2019457958005901E-2</v>
      </c>
      <c r="J36" s="959">
        <v>438.50426577864283</v>
      </c>
      <c r="K36" s="960">
        <v>539</v>
      </c>
      <c r="L36" s="1116">
        <v>0.53642149055055088</v>
      </c>
      <c r="M36" s="1117">
        <v>3.0312228274544228E-2</v>
      </c>
      <c r="N36" s="959">
        <v>65.36735527664419</v>
      </c>
      <c r="O36" s="960">
        <v>66</v>
      </c>
      <c r="P36" s="1116">
        <v>7.9963769767625134E-2</v>
      </c>
      <c r="Q36" s="1117">
        <v>1.6487401961415089E-2</v>
      </c>
      <c r="R36" s="1118">
        <v>11.162289673531022</v>
      </c>
      <c r="S36" s="1119">
        <v>7</v>
      </c>
      <c r="T36" s="1120">
        <v>1.3654809159040481E-2</v>
      </c>
      <c r="U36" s="1121">
        <v>7.0544054057191437E-3</v>
      </c>
      <c r="V36" s="251">
        <v>817.4621515043857</v>
      </c>
      <c r="W36" s="251">
        <v>946</v>
      </c>
      <c r="X36" s="980">
        <v>1</v>
      </c>
      <c r="Y36" s="980">
        <v>0</v>
      </c>
    </row>
    <row r="37" spans="1:25">
      <c r="A37" s="739" t="s">
        <v>951</v>
      </c>
      <c r="B37" s="960">
        <v>952.66850371555438</v>
      </c>
      <c r="C37" s="960">
        <v>964</v>
      </c>
      <c r="D37" s="1116">
        <v>0.29659235399288636</v>
      </c>
      <c r="E37" s="1117">
        <v>1.487211529671627E-2</v>
      </c>
      <c r="F37" s="959">
        <v>173.52835768615961</v>
      </c>
      <c r="G37" s="960">
        <v>183</v>
      </c>
      <c r="H37" s="1116">
        <v>5.4024231818232349E-2</v>
      </c>
      <c r="I37" s="1117">
        <v>7.3607748166177852E-3</v>
      </c>
      <c r="J37" s="959">
        <v>1556.7514933126404</v>
      </c>
      <c r="K37" s="960">
        <v>1632</v>
      </c>
      <c r="L37" s="1116">
        <v>0.48466028653488119</v>
      </c>
      <c r="M37" s="1117">
        <v>1.6272517565030873E-2</v>
      </c>
      <c r="N37" s="959">
        <v>453.64782138714065</v>
      </c>
      <c r="O37" s="960">
        <v>427</v>
      </c>
      <c r="P37" s="1116">
        <v>0.14123325658841104</v>
      </c>
      <c r="Q37" s="1117">
        <v>1.1339536969789843E-2</v>
      </c>
      <c r="R37" s="959">
        <v>75.450563776376782</v>
      </c>
      <c r="S37" s="960">
        <v>91</v>
      </c>
      <c r="T37" s="1116">
        <v>2.3489871065589026E-2</v>
      </c>
      <c r="U37" s="1117">
        <v>4.9313737436135719E-3</v>
      </c>
      <c r="V37" s="251">
        <v>3212.0467398778719</v>
      </c>
      <c r="W37" s="251">
        <v>3297</v>
      </c>
      <c r="X37" s="980">
        <v>1</v>
      </c>
      <c r="Y37" s="980">
        <v>0</v>
      </c>
    </row>
    <row r="38" spans="1:25">
      <c r="A38" s="739" t="s">
        <v>948</v>
      </c>
      <c r="B38" s="960">
        <v>184.98048432483554</v>
      </c>
      <c r="C38" s="960">
        <v>180</v>
      </c>
      <c r="D38" s="1116">
        <v>0.23603945969298612</v>
      </c>
      <c r="E38" s="1117">
        <v>2.7775727363605038E-2</v>
      </c>
      <c r="F38" s="959">
        <v>55.72680620604622</v>
      </c>
      <c r="G38" s="960">
        <v>60</v>
      </c>
      <c r="H38" s="1116">
        <v>7.1108718713225202E-2</v>
      </c>
      <c r="I38" s="1117">
        <v>1.6810535225703097E-2</v>
      </c>
      <c r="J38" s="959">
        <v>494.56897508256418</v>
      </c>
      <c r="K38" s="960">
        <v>526</v>
      </c>
      <c r="L38" s="1116">
        <v>0.63108167375324098</v>
      </c>
      <c r="M38" s="1117">
        <v>3.156062320122599E-2</v>
      </c>
      <c r="N38" s="959">
        <v>43.654160844325929</v>
      </c>
      <c r="O38" s="960">
        <v>44</v>
      </c>
      <c r="P38" s="1116">
        <v>5.5703738568177001E-2</v>
      </c>
      <c r="Q38" s="1117">
        <v>1.500147553998714E-2</v>
      </c>
      <c r="R38" s="1118">
        <v>4.7541513896676388</v>
      </c>
      <c r="S38" s="1119">
        <v>7</v>
      </c>
      <c r="T38" s="1120">
        <v>6.066409272370718E-3</v>
      </c>
      <c r="U38" s="1121">
        <v>5.0790467299650409E-3</v>
      </c>
      <c r="V38" s="251">
        <v>783.68457784743953</v>
      </c>
      <c r="W38" s="251">
        <v>817</v>
      </c>
      <c r="X38" s="980">
        <v>1</v>
      </c>
      <c r="Y38" s="980">
        <v>0</v>
      </c>
    </row>
    <row r="39" spans="1:25">
      <c r="A39" s="739" t="s">
        <v>945</v>
      </c>
      <c r="B39" s="1122">
        <v>1.427497226414514</v>
      </c>
      <c r="C39" s="1122">
        <v>2</v>
      </c>
      <c r="D39" s="1123">
        <v>4.8710406687929126E-3</v>
      </c>
      <c r="E39" s="1124">
        <v>7.1763119772518128E-3</v>
      </c>
      <c r="F39" s="959">
        <v>280.6607326010465</v>
      </c>
      <c r="G39" s="960">
        <v>315</v>
      </c>
      <c r="H39" s="1116">
        <v>0.95769702198772022</v>
      </c>
      <c r="I39" s="1117">
        <v>2.0746760317828537E-2</v>
      </c>
      <c r="J39" s="1118">
        <v>7.3060415341595357</v>
      </c>
      <c r="K39" s="1119">
        <v>9</v>
      </c>
      <c r="L39" s="1120">
        <v>2.4930363984081941E-2</v>
      </c>
      <c r="M39" s="1121">
        <v>1.6070629039484623E-2</v>
      </c>
      <c r="N39" s="1125"/>
      <c r="O39" s="1122"/>
      <c r="P39" s="1123">
        <v>0</v>
      </c>
      <c r="Q39" s="1124">
        <v>0</v>
      </c>
      <c r="R39" s="1125">
        <v>3.6636855468485692</v>
      </c>
      <c r="S39" s="1122">
        <v>3</v>
      </c>
      <c r="T39" s="1123">
        <v>1.2501573359404976E-2</v>
      </c>
      <c r="U39" s="1124">
        <v>1.1452526185029586E-2</v>
      </c>
      <c r="V39" s="251">
        <v>293.05795690846912</v>
      </c>
      <c r="W39" s="251">
        <v>329</v>
      </c>
      <c r="X39" s="980">
        <v>1</v>
      </c>
      <c r="Y39" s="980">
        <v>0</v>
      </c>
    </row>
    <row r="40" spans="1:25">
      <c r="A40" s="739" t="s">
        <v>949</v>
      </c>
      <c r="B40" s="960">
        <v>132.32549402165895</v>
      </c>
      <c r="C40" s="960">
        <v>146</v>
      </c>
      <c r="D40" s="1116">
        <v>0.22217480932428235</v>
      </c>
      <c r="E40" s="1117">
        <v>2.9870519455783687E-2</v>
      </c>
      <c r="F40" s="959">
        <v>45.587030370168584</v>
      </c>
      <c r="G40" s="960">
        <v>57</v>
      </c>
      <c r="H40" s="1116">
        <v>7.6540729018511597E-2</v>
      </c>
      <c r="I40" s="1117">
        <v>1.9103350107830281E-2</v>
      </c>
      <c r="J40" s="959">
        <v>350.71007360871158</v>
      </c>
      <c r="K40" s="960">
        <v>407</v>
      </c>
      <c r="L40" s="1116">
        <v>0.58884302158257429</v>
      </c>
      <c r="M40" s="1117">
        <v>3.5355579843521237E-2</v>
      </c>
      <c r="N40" s="959">
        <v>59.028811339161997</v>
      </c>
      <c r="O40" s="960">
        <v>59</v>
      </c>
      <c r="P40" s="1116">
        <v>9.9109510233687428E-2</v>
      </c>
      <c r="Q40" s="1117">
        <v>2.1470790344416534E-2</v>
      </c>
      <c r="R40" s="1118">
        <v>7.9403880567312299</v>
      </c>
      <c r="S40" s="1119">
        <v>8</v>
      </c>
      <c r="T40" s="1120">
        <v>1.3331929840944438E-2</v>
      </c>
      <c r="U40" s="1121">
        <v>8.2411232990310928E-3</v>
      </c>
      <c r="V40" s="251">
        <v>595.5917973964323</v>
      </c>
      <c r="W40" s="251">
        <v>677</v>
      </c>
      <c r="X40" s="980">
        <v>1</v>
      </c>
      <c r="Y40" s="980">
        <v>0</v>
      </c>
    </row>
    <row r="41" spans="1:25">
      <c r="A41" s="1126" t="s">
        <v>944</v>
      </c>
      <c r="B41" s="1127">
        <v>715.93813107160247</v>
      </c>
      <c r="C41" s="1127">
        <v>782</v>
      </c>
      <c r="D41" s="1128">
        <v>0.68308121670027444</v>
      </c>
      <c r="E41" s="1129">
        <v>2.533389454730698E-2</v>
      </c>
      <c r="F41" s="1130">
        <v>8.2020583950541148</v>
      </c>
      <c r="G41" s="1131">
        <v>10</v>
      </c>
      <c r="H41" s="1132">
        <v>7.8256371392794698E-3</v>
      </c>
      <c r="I41" s="1133">
        <v>4.7978387818152779E-3</v>
      </c>
      <c r="J41" s="1134">
        <v>246.69643717327102</v>
      </c>
      <c r="K41" s="1127">
        <v>304</v>
      </c>
      <c r="L41" s="1128">
        <v>0.23537467156234954</v>
      </c>
      <c r="M41" s="1129">
        <v>2.3099150069519379E-2</v>
      </c>
      <c r="N41" s="1134">
        <v>58.98987175558814</v>
      </c>
      <c r="O41" s="1127">
        <v>61</v>
      </c>
      <c r="P41" s="1128">
        <v>5.6282619437363547E-2</v>
      </c>
      <c r="Q41" s="1129">
        <v>1.2548734316203415E-2</v>
      </c>
      <c r="R41" s="1134">
        <v>18.274537862000265</v>
      </c>
      <c r="S41" s="1127">
        <v>22</v>
      </c>
      <c r="T41" s="1128">
        <v>1.7435855160733049E-2</v>
      </c>
      <c r="U41" s="1129">
        <v>7.1267886424032766E-3</v>
      </c>
      <c r="V41" s="1127">
        <v>1048.1010362575159</v>
      </c>
      <c r="W41" s="1127">
        <v>1179</v>
      </c>
      <c r="X41" s="1128">
        <v>1</v>
      </c>
      <c r="Y41" s="1128">
        <v>0</v>
      </c>
    </row>
    <row r="42" spans="1:25">
      <c r="A42" s="1109" t="s">
        <v>1030</v>
      </c>
      <c r="B42" s="1110">
        <v>1008.9935139156629</v>
      </c>
      <c r="C42" s="1110">
        <v>673</v>
      </c>
      <c r="D42" s="1111">
        <v>0.38962226632412633</v>
      </c>
      <c r="E42" s="1112">
        <v>2.2009556066144478E-2</v>
      </c>
      <c r="F42" s="1113">
        <v>280.29409938205043</v>
      </c>
      <c r="G42" s="1110">
        <v>202</v>
      </c>
      <c r="H42" s="1111">
        <v>0.10823540561197566</v>
      </c>
      <c r="I42" s="1112">
        <v>1.4021673330733331E-2</v>
      </c>
      <c r="J42" s="1113">
        <v>812.27134122621374</v>
      </c>
      <c r="K42" s="1110">
        <v>546</v>
      </c>
      <c r="L42" s="1111">
        <v>0.31365811224149076</v>
      </c>
      <c r="M42" s="1112">
        <v>2.0940573533379171E-2</v>
      </c>
      <c r="N42" s="1113">
        <v>438.67989487040569</v>
      </c>
      <c r="O42" s="1110">
        <v>254</v>
      </c>
      <c r="P42" s="1111">
        <v>0.16939598964015076</v>
      </c>
      <c r="Q42" s="1112">
        <v>1.6929285599811966E-2</v>
      </c>
      <c r="R42" s="1113">
        <v>49.432227248607603</v>
      </c>
      <c r="S42" s="1110">
        <v>41</v>
      </c>
      <c r="T42" s="1111">
        <v>1.9088226182256283E-2</v>
      </c>
      <c r="U42" s="1112">
        <v>6.1757231308762301E-3</v>
      </c>
      <c r="V42" s="1114">
        <v>2589.671076642941</v>
      </c>
      <c r="W42" s="1114">
        <v>1716</v>
      </c>
      <c r="X42" s="1115">
        <v>1</v>
      </c>
      <c r="Y42" s="1115">
        <v>0</v>
      </c>
    </row>
    <row r="43" spans="1:25">
      <c r="A43" s="739" t="s">
        <v>943</v>
      </c>
      <c r="B43" s="960">
        <v>109.26347311271851</v>
      </c>
      <c r="C43" s="960">
        <v>73</v>
      </c>
      <c r="D43" s="1116">
        <v>0.28234088195202928</v>
      </c>
      <c r="E43" s="1117">
        <v>5.1216842908785323E-2</v>
      </c>
      <c r="F43" s="959">
        <v>87.050780629988012</v>
      </c>
      <c r="G43" s="960">
        <v>68</v>
      </c>
      <c r="H43" s="1116">
        <v>0.22494245768966417</v>
      </c>
      <c r="I43" s="1117">
        <v>4.750830201637269E-2</v>
      </c>
      <c r="J43" s="959">
        <v>116.39457151635848</v>
      </c>
      <c r="K43" s="960">
        <v>79</v>
      </c>
      <c r="L43" s="1116">
        <v>0.30076790568843709</v>
      </c>
      <c r="M43" s="1117">
        <v>5.2178698247897878E-2</v>
      </c>
      <c r="N43" s="959">
        <v>62.982473105910358</v>
      </c>
      <c r="O43" s="960">
        <v>39</v>
      </c>
      <c r="P43" s="1116">
        <v>0.16274905508355811</v>
      </c>
      <c r="Q43" s="1117">
        <v>4.2000443697117085E-2</v>
      </c>
      <c r="R43" s="1118">
        <v>11.300030546729186</v>
      </c>
      <c r="S43" s="1119">
        <v>11</v>
      </c>
      <c r="T43" s="1120">
        <v>2.9199699586311367E-2</v>
      </c>
      <c r="U43" s="1121">
        <v>1.9156711552387618E-2</v>
      </c>
      <c r="V43" s="251">
        <v>386.99132891170456</v>
      </c>
      <c r="W43" s="251">
        <v>270</v>
      </c>
      <c r="X43" s="980">
        <v>1</v>
      </c>
      <c r="Y43" s="980">
        <v>0</v>
      </c>
    </row>
    <row r="44" spans="1:25">
      <c r="A44" s="739" t="s">
        <v>940</v>
      </c>
      <c r="B44" s="960">
        <v>92.833328009561058</v>
      </c>
      <c r="C44" s="960">
        <v>63</v>
      </c>
      <c r="D44" s="1116">
        <v>0.20458227185571107</v>
      </c>
      <c r="E44" s="1117">
        <v>4.4364072838936869E-2</v>
      </c>
      <c r="F44" s="959">
        <v>38.9034195855088</v>
      </c>
      <c r="G44" s="960">
        <v>30</v>
      </c>
      <c r="H44" s="1116">
        <v>8.5733756748865561E-2</v>
      </c>
      <c r="I44" s="1117">
        <v>3.0790167229487016E-2</v>
      </c>
      <c r="J44" s="959">
        <v>228.49300779747642</v>
      </c>
      <c r="K44" s="960">
        <v>140</v>
      </c>
      <c r="L44" s="1116">
        <v>0.50354349715371649</v>
      </c>
      <c r="M44" s="1117">
        <v>5.498685437129347E-2</v>
      </c>
      <c r="N44" s="959">
        <v>88.681408170406485</v>
      </c>
      <c r="O44" s="960">
        <v>51</v>
      </c>
      <c r="P44" s="1116">
        <v>0.19543244160111159</v>
      </c>
      <c r="Q44" s="1117">
        <v>4.3609325089255566E-2</v>
      </c>
      <c r="R44" s="1118">
        <v>4.8589855682244316</v>
      </c>
      <c r="S44" s="1119">
        <v>5</v>
      </c>
      <c r="T44" s="1120">
        <v>1.0708032640595276E-2</v>
      </c>
      <c r="U44" s="1121">
        <v>1.1319229425699179E-2</v>
      </c>
      <c r="V44" s="251">
        <v>453.77014913117722</v>
      </c>
      <c r="W44" s="251">
        <v>289</v>
      </c>
      <c r="X44" s="980">
        <v>1</v>
      </c>
      <c r="Y44" s="980">
        <v>0</v>
      </c>
    </row>
    <row r="45" spans="1:25">
      <c r="A45" s="739" t="s">
        <v>942</v>
      </c>
      <c r="B45" s="960">
        <v>40.486255530231318</v>
      </c>
      <c r="C45" s="960">
        <v>29</v>
      </c>
      <c r="D45" s="1116">
        <v>0.27444293002383058</v>
      </c>
      <c r="E45" s="1117">
        <v>8.1417143775649806E-2</v>
      </c>
      <c r="F45" s="1118">
        <v>16.934817962861352</v>
      </c>
      <c r="G45" s="1119">
        <v>12</v>
      </c>
      <c r="H45" s="1120">
        <v>0.11479552752606244</v>
      </c>
      <c r="I45" s="1121">
        <v>5.8161866292348527E-2</v>
      </c>
      <c r="J45" s="959">
        <v>53.698449095719482</v>
      </c>
      <c r="K45" s="960">
        <v>38</v>
      </c>
      <c r="L45" s="1116">
        <v>0.36400401851340508</v>
      </c>
      <c r="M45" s="1117">
        <v>8.7787832175705863E-2</v>
      </c>
      <c r="N45" s="959">
        <v>35.6555509405203</v>
      </c>
      <c r="O45" s="960">
        <v>25</v>
      </c>
      <c r="P45" s="1116">
        <v>0.24169718200843529</v>
      </c>
      <c r="Q45" s="1117">
        <v>7.8110816627685986E-2</v>
      </c>
      <c r="R45" s="1125">
        <v>0.74650965270033398</v>
      </c>
      <c r="S45" s="1122">
        <v>1</v>
      </c>
      <c r="T45" s="1123">
        <v>5.0603419282667667E-3</v>
      </c>
      <c r="U45" s="1124">
        <v>1.294620120841862E-2</v>
      </c>
      <c r="V45" s="251">
        <v>147.52158318203277</v>
      </c>
      <c r="W45" s="251">
        <v>105</v>
      </c>
      <c r="X45" s="980">
        <v>1</v>
      </c>
      <c r="Y45" s="980">
        <v>0</v>
      </c>
    </row>
    <row r="46" spans="1:25">
      <c r="A46" s="739" t="s">
        <v>941</v>
      </c>
      <c r="B46" s="960">
        <v>244.79651802977421</v>
      </c>
      <c r="C46" s="960">
        <v>147</v>
      </c>
      <c r="D46" s="1116">
        <v>0.39838182045094656</v>
      </c>
      <c r="E46" s="1117">
        <v>4.7455599150738326E-2</v>
      </c>
      <c r="F46" s="959">
        <v>40.660097448393316</v>
      </c>
      <c r="G46" s="960">
        <v>26</v>
      </c>
      <c r="H46" s="1116">
        <v>6.6170237107840105E-2</v>
      </c>
      <c r="I46" s="1117">
        <v>2.4095859969072007E-2</v>
      </c>
      <c r="J46" s="959">
        <v>186.59968503382856</v>
      </c>
      <c r="K46" s="960">
        <v>123</v>
      </c>
      <c r="L46" s="1116">
        <v>0.30367230227640846</v>
      </c>
      <c r="M46" s="1117">
        <v>4.4574517996720311E-2</v>
      </c>
      <c r="N46" s="959">
        <v>125.29752335291334</v>
      </c>
      <c r="O46" s="960">
        <v>64</v>
      </c>
      <c r="P46" s="1116">
        <v>0.20390917261844946</v>
      </c>
      <c r="Q46" s="1117">
        <v>3.9055025046162643E-2</v>
      </c>
      <c r="R46" s="1118">
        <v>17.123307025947781</v>
      </c>
      <c r="S46" s="1119">
        <v>12</v>
      </c>
      <c r="T46" s="1120">
        <v>2.7866467546355616E-2</v>
      </c>
      <c r="U46" s="1121">
        <v>1.5954424790937366E-2</v>
      </c>
      <c r="V46" s="251">
        <v>614.4771308908571</v>
      </c>
      <c r="W46" s="251">
        <v>372</v>
      </c>
      <c r="X46" s="980">
        <v>1</v>
      </c>
      <c r="Y46" s="980">
        <v>0</v>
      </c>
    </row>
    <row r="47" spans="1:25">
      <c r="A47" s="739" t="s">
        <v>947</v>
      </c>
      <c r="B47" s="960">
        <v>411.62142463160234</v>
      </c>
      <c r="C47" s="960">
        <v>283</v>
      </c>
      <c r="D47" s="1116">
        <v>0.77718137854373281</v>
      </c>
      <c r="E47" s="1117">
        <v>4.0446856291351828E-2</v>
      </c>
      <c r="F47" s="959">
        <v>29.000400597371172</v>
      </c>
      <c r="G47" s="960">
        <v>19</v>
      </c>
      <c r="H47" s="1116">
        <v>5.4755583567491051E-2</v>
      </c>
      <c r="I47" s="1117">
        <v>2.2112309458721689E-2</v>
      </c>
      <c r="J47" s="959">
        <v>59.144047631642344</v>
      </c>
      <c r="K47" s="960">
        <v>48</v>
      </c>
      <c r="L47" s="1116">
        <v>0.11166972786257387</v>
      </c>
      <c r="M47" s="1117">
        <v>3.0612781891802533E-2</v>
      </c>
      <c r="N47" s="959">
        <v>25.97557949252344</v>
      </c>
      <c r="O47" s="960">
        <v>17</v>
      </c>
      <c r="P47" s="1116">
        <v>4.9044426432709461E-2</v>
      </c>
      <c r="Q47" s="1117">
        <v>2.0990499886759866E-2</v>
      </c>
      <c r="R47" s="1125">
        <v>3.89221617722409</v>
      </c>
      <c r="S47" s="1122">
        <v>3</v>
      </c>
      <c r="T47" s="1123">
        <v>7.3488835934926071E-3</v>
      </c>
      <c r="U47" s="1124">
        <v>8.3015051015921399E-3</v>
      </c>
      <c r="V47" s="251">
        <v>529.63366853036348</v>
      </c>
      <c r="W47" s="251">
        <v>370</v>
      </c>
      <c r="X47" s="980">
        <v>1</v>
      </c>
      <c r="Y47" s="980">
        <v>0</v>
      </c>
    </row>
    <row r="48" spans="1:25">
      <c r="A48" s="739" t="s">
        <v>946</v>
      </c>
      <c r="B48" s="1122">
        <v>2.0700570087308101</v>
      </c>
      <c r="C48" s="1122">
        <v>2</v>
      </c>
      <c r="D48" s="1123">
        <v>8.7602880352426582E-2</v>
      </c>
      <c r="E48" s="1124">
        <v>0.13214168906971113</v>
      </c>
      <c r="F48" s="1125">
        <v>3.03092079965705</v>
      </c>
      <c r="G48" s="1122">
        <v>2</v>
      </c>
      <c r="H48" s="1123">
        <v>0.12826573908359715</v>
      </c>
      <c r="I48" s="1124">
        <v>0.15629176638130485</v>
      </c>
      <c r="J48" s="1118">
        <v>7.953361178342238</v>
      </c>
      <c r="K48" s="1119">
        <v>6</v>
      </c>
      <c r="L48" s="1120">
        <v>0.33657882114712001</v>
      </c>
      <c r="M48" s="1121">
        <v>0.22086493225145229</v>
      </c>
      <c r="N48" s="1125">
        <v>8.17855792549123</v>
      </c>
      <c r="O48" s="1122">
        <v>4</v>
      </c>
      <c r="P48" s="1123">
        <v>0.34610893728065795</v>
      </c>
      <c r="Q48" s="1124">
        <v>0.22235546901950015</v>
      </c>
      <c r="R48" s="1125">
        <v>2.3971138865442598</v>
      </c>
      <c r="S48" s="1122">
        <v>2</v>
      </c>
      <c r="T48" s="1123">
        <v>0.10144362213619822</v>
      </c>
      <c r="U48" s="1124">
        <v>0.14111518435243611</v>
      </c>
      <c r="V48" s="251">
        <v>23.630010798765589</v>
      </c>
      <c r="W48" s="251">
        <v>16</v>
      </c>
      <c r="X48" s="980">
        <v>1</v>
      </c>
      <c r="Y48" s="980">
        <v>0</v>
      </c>
    </row>
    <row r="49" spans="1:25">
      <c r="A49" s="739" t="s">
        <v>950</v>
      </c>
      <c r="B49" s="960">
        <v>9.2074824899245122</v>
      </c>
      <c r="C49" s="960">
        <v>9</v>
      </c>
      <c r="D49" s="1116">
        <v>0.15107872127141256</v>
      </c>
      <c r="E49" s="1117">
        <v>0.10210566344029606</v>
      </c>
      <c r="F49" s="1118">
        <v>4.7741362750651968</v>
      </c>
      <c r="G49" s="1119">
        <v>4</v>
      </c>
      <c r="H49" s="1120">
        <v>7.8335245752742991E-2</v>
      </c>
      <c r="I49" s="1121">
        <v>7.6608959992035708E-2</v>
      </c>
      <c r="J49" s="959">
        <v>29.645847998486936</v>
      </c>
      <c r="K49" s="960">
        <v>19</v>
      </c>
      <c r="L49" s="1116">
        <v>0.48643663580345203</v>
      </c>
      <c r="M49" s="1117">
        <v>0.14250320343228023</v>
      </c>
      <c r="N49" s="959">
        <v>17.317465867924778</v>
      </c>
      <c r="O49" s="960">
        <v>11</v>
      </c>
      <c r="P49" s="1116">
        <v>0.28414939717239235</v>
      </c>
      <c r="Q49" s="1117">
        <v>0.12858758461230921</v>
      </c>
      <c r="R49" s="1125"/>
      <c r="S49" s="1122"/>
      <c r="T49" s="1123">
        <v>0</v>
      </c>
      <c r="U49" s="1124">
        <v>0</v>
      </c>
      <c r="V49" s="251">
        <v>60.944932631401429</v>
      </c>
      <c r="W49" s="251">
        <v>43</v>
      </c>
      <c r="X49" s="980">
        <v>1</v>
      </c>
      <c r="Y49" s="980">
        <v>0</v>
      </c>
    </row>
    <row r="50" spans="1:25">
      <c r="A50" s="739" t="s">
        <v>951</v>
      </c>
      <c r="B50" s="960">
        <v>64.555730051057822</v>
      </c>
      <c r="C50" s="960">
        <v>39</v>
      </c>
      <c r="D50" s="1116">
        <v>0.27742200065674583</v>
      </c>
      <c r="E50" s="1117">
        <v>6.857540512797719E-2</v>
      </c>
      <c r="F50" s="959">
        <v>24.652988304257182</v>
      </c>
      <c r="G50" s="960">
        <v>17</v>
      </c>
      <c r="H50" s="1116">
        <v>0.10594383073547649</v>
      </c>
      <c r="I50" s="1117">
        <v>4.7138504856579708E-2</v>
      </c>
      <c r="J50" s="959">
        <v>76.376909197717978</v>
      </c>
      <c r="K50" s="960">
        <v>53</v>
      </c>
      <c r="L50" s="1116">
        <v>0.32822237370487811</v>
      </c>
      <c r="M50" s="1117">
        <v>7.1920454607774159E-2</v>
      </c>
      <c r="N50" s="959">
        <v>58.408262448793636</v>
      </c>
      <c r="O50" s="960">
        <v>34</v>
      </c>
      <c r="P50" s="1116">
        <v>0.25100385373402018</v>
      </c>
      <c r="Q50" s="1117">
        <v>6.6410316720071735E-2</v>
      </c>
      <c r="R50" s="1118">
        <v>8.7047780859023813</v>
      </c>
      <c r="S50" s="1119">
        <v>6</v>
      </c>
      <c r="T50" s="1120">
        <v>3.7407941168879494E-2</v>
      </c>
      <c r="U50" s="1121">
        <v>2.9064215545657447E-2</v>
      </c>
      <c r="V50" s="251">
        <v>232.69866808772898</v>
      </c>
      <c r="W50" s="251">
        <v>149</v>
      </c>
      <c r="X50" s="980">
        <v>1</v>
      </c>
      <c r="Y50" s="980">
        <v>0</v>
      </c>
    </row>
    <row r="51" spans="1:25">
      <c r="A51" s="739" t="s">
        <v>948</v>
      </c>
      <c r="B51" s="1122">
        <v>2.739521124725655</v>
      </c>
      <c r="C51" s="1122">
        <v>3</v>
      </c>
      <c r="D51" s="1123">
        <v>6.8832486721088576E-2</v>
      </c>
      <c r="E51" s="1124">
        <v>8.9449995171134153E-2</v>
      </c>
      <c r="F51" s="1125">
        <v>4.9578722887612017</v>
      </c>
      <c r="G51" s="1122">
        <v>4</v>
      </c>
      <c r="H51" s="1123">
        <v>0.12457019418500877</v>
      </c>
      <c r="I51" s="1124">
        <v>0.11667758162500685</v>
      </c>
      <c r="J51" s="959">
        <v>22.537575729025594</v>
      </c>
      <c r="K51" s="960">
        <v>16</v>
      </c>
      <c r="L51" s="1116">
        <v>0.56627319573928692</v>
      </c>
      <c r="M51" s="1117">
        <v>0.17510188339315563</v>
      </c>
      <c r="N51" s="1118">
        <v>9.5648587472786204</v>
      </c>
      <c r="O51" s="1119">
        <v>5</v>
      </c>
      <c r="P51" s="1120">
        <v>0.24032412335461559</v>
      </c>
      <c r="Q51" s="1121">
        <v>0.15096717730715015</v>
      </c>
      <c r="R51" s="1125"/>
      <c r="S51" s="1122"/>
      <c r="T51" s="1123">
        <v>0</v>
      </c>
      <c r="U51" s="1124">
        <v>0</v>
      </c>
      <c r="V51" s="251">
        <v>39.799827889791075</v>
      </c>
      <c r="W51" s="251">
        <v>28</v>
      </c>
      <c r="X51" s="980">
        <v>1</v>
      </c>
      <c r="Y51" s="980">
        <v>0</v>
      </c>
    </row>
    <row r="52" spans="1:25">
      <c r="A52" s="739" t="s">
        <v>945</v>
      </c>
      <c r="B52" s="1122"/>
      <c r="C52" s="1122"/>
      <c r="D52" s="1123">
        <v>0</v>
      </c>
      <c r="E52" s="1124">
        <v>0</v>
      </c>
      <c r="F52" s="959">
        <v>17.14480108352145</v>
      </c>
      <c r="G52" s="960">
        <v>12</v>
      </c>
      <c r="H52" s="1116">
        <v>1</v>
      </c>
      <c r="I52" s="1117">
        <v>0</v>
      </c>
      <c r="J52" s="959"/>
      <c r="K52" s="960"/>
      <c r="L52" s="1116">
        <v>0</v>
      </c>
      <c r="M52" s="1117">
        <v>0</v>
      </c>
      <c r="N52" s="1125"/>
      <c r="O52" s="1122"/>
      <c r="P52" s="1123">
        <v>0</v>
      </c>
      <c r="Q52" s="1124">
        <v>0</v>
      </c>
      <c r="R52" s="1125"/>
      <c r="S52" s="1122"/>
      <c r="T52" s="1123">
        <v>0</v>
      </c>
      <c r="U52" s="1124">
        <v>0</v>
      </c>
      <c r="V52" s="251">
        <v>17.14480108352145</v>
      </c>
      <c r="W52" s="251">
        <v>12</v>
      </c>
      <c r="X52" s="980">
        <v>1</v>
      </c>
      <c r="Y52" s="980">
        <v>0</v>
      </c>
    </row>
    <row r="53" spans="1:25">
      <c r="A53" s="739" t="s">
        <v>949</v>
      </c>
      <c r="B53" s="1122">
        <v>4.5109350417170839</v>
      </c>
      <c r="C53" s="1122">
        <v>4</v>
      </c>
      <c r="D53" s="1123">
        <v>0.11907005705279491</v>
      </c>
      <c r="E53" s="1124">
        <v>0.11653027843579201</v>
      </c>
      <c r="F53" s="1118">
        <v>12.448844647664018</v>
      </c>
      <c r="G53" s="1119">
        <v>7</v>
      </c>
      <c r="H53" s="1120">
        <v>0.32859809080170321</v>
      </c>
      <c r="I53" s="1121">
        <v>0.16900152407187896</v>
      </c>
      <c r="J53" s="959">
        <v>15.148301477865948</v>
      </c>
      <c r="K53" s="960">
        <v>12</v>
      </c>
      <c r="L53" s="1116">
        <v>0.39985260362690911</v>
      </c>
      <c r="M53" s="1117">
        <v>0.17625674460231938</v>
      </c>
      <c r="N53" s="1125">
        <v>5.3673463956320795</v>
      </c>
      <c r="O53" s="1122">
        <v>3</v>
      </c>
      <c r="P53" s="1123">
        <v>0.14167578021845237</v>
      </c>
      <c r="Q53" s="1124">
        <v>0.12547011831334359</v>
      </c>
      <c r="R53" s="1125">
        <v>0.40928630533513899</v>
      </c>
      <c r="S53" s="1122">
        <v>1</v>
      </c>
      <c r="T53" s="1123">
        <v>1.0803468300140314E-2</v>
      </c>
      <c r="U53" s="1124">
        <v>3.7195440877671508E-2</v>
      </c>
      <c r="V53" s="251">
        <v>37.88471386821427</v>
      </c>
      <c r="W53" s="251">
        <v>27</v>
      </c>
      <c r="X53" s="980">
        <v>1</v>
      </c>
      <c r="Y53" s="980">
        <v>0</v>
      </c>
    </row>
    <row r="54" spans="1:25">
      <c r="A54" s="1126" t="s">
        <v>944</v>
      </c>
      <c r="B54" s="1127">
        <v>26.908788885619675</v>
      </c>
      <c r="C54" s="1127">
        <v>21</v>
      </c>
      <c r="D54" s="1128">
        <v>0.59566637971016922</v>
      </c>
      <c r="E54" s="1129">
        <v>0.15509084016997646</v>
      </c>
      <c r="F54" s="1135">
        <v>0.735019759001726</v>
      </c>
      <c r="G54" s="1136">
        <v>1</v>
      </c>
      <c r="H54" s="1137">
        <v>1.6270764199795631E-2</v>
      </c>
      <c r="I54" s="1138">
        <v>3.9981256814379564E-2</v>
      </c>
      <c r="J54" s="1134">
        <v>16.279584569749716</v>
      </c>
      <c r="K54" s="1127">
        <v>12</v>
      </c>
      <c r="L54" s="1128">
        <v>0.36037300842739256</v>
      </c>
      <c r="M54" s="1129">
        <v>0.1517239693266699</v>
      </c>
      <c r="N54" s="1135">
        <v>1.2508684230114799</v>
      </c>
      <c r="O54" s="1136">
        <v>1</v>
      </c>
      <c r="P54" s="1137">
        <v>2.7689847662642514E-2</v>
      </c>
      <c r="Q54" s="1138">
        <v>5.1853415824914165E-2</v>
      </c>
      <c r="R54" s="1135"/>
      <c r="S54" s="1136"/>
      <c r="T54" s="1137">
        <v>0</v>
      </c>
      <c r="U54" s="1138">
        <v>0</v>
      </c>
      <c r="V54" s="1127">
        <v>45.1742616373826</v>
      </c>
      <c r="W54" s="1127">
        <v>35</v>
      </c>
      <c r="X54" s="1128">
        <v>1</v>
      </c>
      <c r="Y54" s="1128">
        <v>0</v>
      </c>
    </row>
    <row r="55" spans="1:25">
      <c r="A55" s="1109" t="s">
        <v>1031</v>
      </c>
      <c r="B55" s="1110">
        <v>692.93687161185551</v>
      </c>
      <c r="C55" s="1110">
        <v>465</v>
      </c>
      <c r="D55" s="1111">
        <v>0.36723309409456978</v>
      </c>
      <c r="E55" s="1112">
        <v>2.5718302516294349E-2</v>
      </c>
      <c r="F55" s="1113">
        <v>112.73946169613676</v>
      </c>
      <c r="G55" s="1110">
        <v>75</v>
      </c>
      <c r="H55" s="1111">
        <v>5.9748099778444801E-2</v>
      </c>
      <c r="I55" s="1112">
        <v>1.2645432120491734E-2</v>
      </c>
      <c r="J55" s="1113">
        <v>880.86490768784404</v>
      </c>
      <c r="K55" s="1110">
        <v>560</v>
      </c>
      <c r="L55" s="1111">
        <v>0.46682859403494337</v>
      </c>
      <c r="M55" s="1112">
        <v>2.6617156968856529E-2</v>
      </c>
      <c r="N55" s="1113">
        <v>157.6158544748221</v>
      </c>
      <c r="O55" s="1110">
        <v>98</v>
      </c>
      <c r="P55" s="1111">
        <v>8.3531069406810973E-2</v>
      </c>
      <c r="Q55" s="1112">
        <v>1.4761565229178184E-2</v>
      </c>
      <c r="R55" s="1113">
        <v>42.755829194596529</v>
      </c>
      <c r="S55" s="1110">
        <v>30</v>
      </c>
      <c r="T55" s="1111">
        <v>2.265914268523099E-2</v>
      </c>
      <c r="U55" s="1112">
        <v>7.9395206095601734E-3</v>
      </c>
      <c r="V55" s="1114">
        <v>1886.9129246652551</v>
      </c>
      <c r="W55" s="1114">
        <v>1228</v>
      </c>
      <c r="X55" s="1115">
        <v>1</v>
      </c>
      <c r="Y55" s="1115">
        <v>0</v>
      </c>
    </row>
    <row r="56" spans="1:25">
      <c r="A56" s="739" t="s">
        <v>943</v>
      </c>
      <c r="B56" s="960">
        <v>66.059937322130892</v>
      </c>
      <c r="C56" s="960">
        <v>47</v>
      </c>
      <c r="D56" s="1116">
        <v>0.24373939412601639</v>
      </c>
      <c r="E56" s="1117">
        <v>5.9014867713332683E-2</v>
      </c>
      <c r="F56" s="959">
        <v>52.381842572631797</v>
      </c>
      <c r="G56" s="960">
        <v>36</v>
      </c>
      <c r="H56" s="1116">
        <v>0.19327173305658543</v>
      </c>
      <c r="I56" s="1117">
        <v>5.4276351068241288E-2</v>
      </c>
      <c r="J56" s="959">
        <v>122.24054105733187</v>
      </c>
      <c r="K56" s="960">
        <v>81</v>
      </c>
      <c r="L56" s="1116">
        <v>0.45102730372965194</v>
      </c>
      <c r="M56" s="1117">
        <v>6.8397404917103069E-2</v>
      </c>
      <c r="N56" s="1118">
        <v>15.755625988674371</v>
      </c>
      <c r="O56" s="1119">
        <v>12</v>
      </c>
      <c r="P56" s="1120">
        <v>5.8133066548779068E-2</v>
      </c>
      <c r="Q56" s="1121">
        <v>3.2163938770089093E-2</v>
      </c>
      <c r="R56" s="1118">
        <v>14.58897326227817</v>
      </c>
      <c r="S56" s="1119">
        <v>9</v>
      </c>
      <c r="T56" s="1120">
        <v>5.3828502538967156E-2</v>
      </c>
      <c r="U56" s="1121">
        <v>3.1020865801031888E-2</v>
      </c>
      <c r="V56" s="251">
        <v>271.0269202030471</v>
      </c>
      <c r="W56" s="251">
        <v>185</v>
      </c>
      <c r="X56" s="980">
        <v>1</v>
      </c>
      <c r="Y56" s="980">
        <v>0</v>
      </c>
    </row>
    <row r="57" spans="1:25">
      <c r="A57" s="739" t="s">
        <v>940</v>
      </c>
      <c r="B57" s="960">
        <v>77.747985321827315</v>
      </c>
      <c r="C57" s="960">
        <v>50</v>
      </c>
      <c r="D57" s="1116">
        <v>0.18818677451440874</v>
      </c>
      <c r="E57" s="1117">
        <v>4.630966466997366E-2</v>
      </c>
      <c r="F57" s="1118">
        <v>19.375515000464258</v>
      </c>
      <c r="G57" s="1119">
        <v>11</v>
      </c>
      <c r="H57" s="1120">
        <v>4.6897879828009602E-2</v>
      </c>
      <c r="I57" s="1121">
        <v>2.504928582973772E-2</v>
      </c>
      <c r="J57" s="959">
        <v>270.35364236578266</v>
      </c>
      <c r="K57" s="960">
        <v>164</v>
      </c>
      <c r="L57" s="1116">
        <v>0.65438325796405195</v>
      </c>
      <c r="M57" s="1117">
        <v>5.6345923545076275E-2</v>
      </c>
      <c r="N57" s="959">
        <v>41.353463882692395</v>
      </c>
      <c r="O57" s="960">
        <v>21</v>
      </c>
      <c r="P57" s="1116">
        <v>0.10009487642501236</v>
      </c>
      <c r="Q57" s="1117">
        <v>3.5559308910422853E-2</v>
      </c>
      <c r="R57" s="1125">
        <v>4.3120572665076802</v>
      </c>
      <c r="S57" s="1122">
        <v>3</v>
      </c>
      <c r="T57" s="1123">
        <v>1.0437211268517363E-2</v>
      </c>
      <c r="U57" s="1124">
        <v>1.2041010663131861E-2</v>
      </c>
      <c r="V57" s="251">
        <v>413.14266383727431</v>
      </c>
      <c r="W57" s="251">
        <v>249</v>
      </c>
      <c r="X57" s="980">
        <v>1</v>
      </c>
      <c r="Y57" s="980">
        <v>0</v>
      </c>
    </row>
    <row r="58" spans="1:25">
      <c r="A58" s="739" t="s">
        <v>942</v>
      </c>
      <c r="B58" s="960">
        <v>19.472674903024249</v>
      </c>
      <c r="C58" s="960">
        <v>11</v>
      </c>
      <c r="D58" s="1116">
        <v>0.17926628293049301</v>
      </c>
      <c r="E58" s="1117">
        <v>8.2807278598881068E-2</v>
      </c>
      <c r="F58" s="1125">
        <v>7.3768475313708297</v>
      </c>
      <c r="G58" s="1122">
        <v>4</v>
      </c>
      <c r="H58" s="1123">
        <v>6.7911575748047362E-2</v>
      </c>
      <c r="I58" s="1124">
        <v>5.431484301634304E-2</v>
      </c>
      <c r="J58" s="959">
        <v>52.792409220900431</v>
      </c>
      <c r="K58" s="960">
        <v>39</v>
      </c>
      <c r="L58" s="1116">
        <v>0.48600919057640574</v>
      </c>
      <c r="M58" s="1117">
        <v>0.1078991405577886</v>
      </c>
      <c r="N58" s="959">
        <v>26.741554586296878</v>
      </c>
      <c r="O58" s="960">
        <v>19</v>
      </c>
      <c r="P58" s="1116">
        <v>0.24618390202384563</v>
      </c>
      <c r="Q58" s="1117">
        <v>9.2999496446222074E-2</v>
      </c>
      <c r="R58" s="1125">
        <v>2.2408160237387702</v>
      </c>
      <c r="S58" s="1122">
        <v>2</v>
      </c>
      <c r="T58" s="1123">
        <v>2.0629048721208271E-2</v>
      </c>
      <c r="U58" s="1124">
        <v>3.068536387983312E-2</v>
      </c>
      <c r="V58" s="251">
        <v>108.62430226533115</v>
      </c>
      <c r="W58" s="251">
        <v>75</v>
      </c>
      <c r="X58" s="980">
        <v>1</v>
      </c>
      <c r="Y58" s="980">
        <v>0</v>
      </c>
    </row>
    <row r="59" spans="1:25">
      <c r="A59" s="739" t="s">
        <v>941</v>
      </c>
      <c r="B59" s="960">
        <v>118.63893654839481</v>
      </c>
      <c r="C59" s="960">
        <v>75</v>
      </c>
      <c r="D59" s="1116">
        <v>0.35097497349887347</v>
      </c>
      <c r="E59" s="1117">
        <v>6.2020080186377273E-2</v>
      </c>
      <c r="F59" s="1118">
        <v>7.8810484753535963</v>
      </c>
      <c r="G59" s="1119">
        <v>6</v>
      </c>
      <c r="H59" s="1120">
        <v>2.3314864919176406E-2</v>
      </c>
      <c r="I59" s="1121">
        <v>1.9609082215819949E-2</v>
      </c>
      <c r="J59" s="959">
        <v>176.02306801557251</v>
      </c>
      <c r="K59" s="960">
        <v>104</v>
      </c>
      <c r="L59" s="1116">
        <v>0.5207370651603489</v>
      </c>
      <c r="M59" s="1117">
        <v>6.4917187149035299E-2</v>
      </c>
      <c r="N59" s="959">
        <v>28.464286345941918</v>
      </c>
      <c r="O59" s="960">
        <v>16</v>
      </c>
      <c r="P59" s="1116">
        <v>8.4207195686182845E-2</v>
      </c>
      <c r="Q59" s="1117">
        <v>3.6085833611880801E-2</v>
      </c>
      <c r="R59" s="1118">
        <v>7.0194303461568168</v>
      </c>
      <c r="S59" s="1119">
        <v>6</v>
      </c>
      <c r="T59" s="1120">
        <v>2.076590073541847E-2</v>
      </c>
      <c r="U59" s="1121">
        <v>1.8530288357697471E-2</v>
      </c>
      <c r="V59" s="251">
        <v>338.02676973141962</v>
      </c>
      <c r="W59" s="251">
        <v>207</v>
      </c>
      <c r="X59" s="980">
        <v>1</v>
      </c>
      <c r="Y59" s="980">
        <v>0</v>
      </c>
    </row>
    <row r="60" spans="1:25">
      <c r="A60" s="739" t="s">
        <v>947</v>
      </c>
      <c r="B60" s="960">
        <v>317.26117477654174</v>
      </c>
      <c r="C60" s="960">
        <v>212</v>
      </c>
      <c r="D60" s="1116">
        <v>0.79033504070758864</v>
      </c>
      <c r="E60" s="1117">
        <v>4.5977141187274181E-2</v>
      </c>
      <c r="F60" s="1118">
        <v>6.0119934680486802</v>
      </c>
      <c r="G60" s="1119">
        <v>5</v>
      </c>
      <c r="H60" s="1120">
        <v>1.4976585476148011E-2</v>
      </c>
      <c r="I60" s="1121">
        <v>1.3718388562280684E-2</v>
      </c>
      <c r="J60" s="959">
        <v>62.36049035007543</v>
      </c>
      <c r="K60" s="960">
        <v>45</v>
      </c>
      <c r="L60" s="1116">
        <v>0.15534734344372803</v>
      </c>
      <c r="M60" s="1117">
        <v>4.0913290502525415E-2</v>
      </c>
      <c r="N60" s="1118">
        <v>7.7407273195815707</v>
      </c>
      <c r="O60" s="1119">
        <v>6</v>
      </c>
      <c r="P60" s="1120">
        <v>1.9283065586379437E-2</v>
      </c>
      <c r="Q60" s="1121">
        <v>1.553221145620557E-2</v>
      </c>
      <c r="R60" s="1118">
        <v>8.0517921437280222</v>
      </c>
      <c r="S60" s="1119">
        <v>6</v>
      </c>
      <c r="T60" s="1120">
        <v>2.0057964786155905E-2</v>
      </c>
      <c r="U60" s="1121">
        <v>1.5834962671831161E-2</v>
      </c>
      <c r="V60" s="251">
        <v>401.42617805797545</v>
      </c>
      <c r="W60" s="251">
        <v>274</v>
      </c>
      <c r="X60" s="980">
        <v>1</v>
      </c>
      <c r="Y60" s="980">
        <v>0</v>
      </c>
    </row>
    <row r="61" spans="1:25">
      <c r="A61" s="739" t="s">
        <v>946</v>
      </c>
      <c r="B61" s="1119">
        <v>7.5256741064991202</v>
      </c>
      <c r="C61" s="1119">
        <v>5</v>
      </c>
      <c r="D61" s="1120">
        <v>0.17776714144094011</v>
      </c>
      <c r="E61" s="1121">
        <v>0.14295582416216804</v>
      </c>
      <c r="F61" s="1125">
        <v>2.7371689565385999</v>
      </c>
      <c r="G61" s="1122">
        <v>2</v>
      </c>
      <c r="H61" s="1123">
        <v>6.4655829386040212E-2</v>
      </c>
      <c r="I61" s="1124">
        <v>9.1953499201959638E-2</v>
      </c>
      <c r="J61" s="959">
        <v>23.768113215949644</v>
      </c>
      <c r="K61" s="960">
        <v>13</v>
      </c>
      <c r="L61" s="1116">
        <v>0.56143668780384126</v>
      </c>
      <c r="M61" s="1117">
        <v>0.18554328376047932</v>
      </c>
      <c r="N61" s="1125">
        <v>6.4521968026297625</v>
      </c>
      <c r="O61" s="1122">
        <v>4</v>
      </c>
      <c r="P61" s="1123">
        <v>0.15241007853732799</v>
      </c>
      <c r="Q61" s="1124">
        <v>0.13439355139315334</v>
      </c>
      <c r="R61" s="1125">
        <v>1.8512966119410501</v>
      </c>
      <c r="S61" s="1122">
        <v>1</v>
      </c>
      <c r="T61" s="1123">
        <v>4.3730262831850455E-2</v>
      </c>
      <c r="U61" s="1124">
        <v>7.6464516163880447E-2</v>
      </c>
      <c r="V61" s="251">
        <v>42.334449693558177</v>
      </c>
      <c r="W61" s="251">
        <v>25</v>
      </c>
      <c r="X61" s="980">
        <v>1</v>
      </c>
      <c r="Y61" s="980">
        <v>0</v>
      </c>
    </row>
    <row r="62" spans="1:25">
      <c r="A62" s="739" t="s">
        <v>950</v>
      </c>
      <c r="B62" s="1119">
        <v>8.9008956420764598</v>
      </c>
      <c r="C62" s="1119">
        <v>5</v>
      </c>
      <c r="D62" s="1120">
        <v>0.26391219669424038</v>
      </c>
      <c r="E62" s="1121">
        <v>0.16480608269868177</v>
      </c>
      <c r="F62" s="1125">
        <v>1.5566706144930529</v>
      </c>
      <c r="G62" s="1122">
        <v>2</v>
      </c>
      <c r="H62" s="1123">
        <v>4.615539580738133E-2</v>
      </c>
      <c r="I62" s="1124">
        <v>7.8456467204824701E-2</v>
      </c>
      <c r="J62" s="959">
        <v>23.269164654577931</v>
      </c>
      <c r="K62" s="960">
        <v>18</v>
      </c>
      <c r="L62" s="1116">
        <v>0.68993240749837836</v>
      </c>
      <c r="M62" s="1117">
        <v>0.17294585439803978</v>
      </c>
      <c r="N62" s="1125"/>
      <c r="O62" s="1122"/>
      <c r="P62" s="1123">
        <v>0</v>
      </c>
      <c r="Q62" s="1124">
        <v>0</v>
      </c>
      <c r="R62" s="1125"/>
      <c r="S62" s="1122"/>
      <c r="T62" s="1123">
        <v>0</v>
      </c>
      <c r="U62" s="1124">
        <v>0</v>
      </c>
      <c r="V62" s="251">
        <v>33.726730911147442</v>
      </c>
      <c r="W62" s="251">
        <v>25</v>
      </c>
      <c r="X62" s="980">
        <v>1</v>
      </c>
      <c r="Y62" s="980">
        <v>0</v>
      </c>
    </row>
    <row r="63" spans="1:25">
      <c r="A63" s="739" t="s">
        <v>951</v>
      </c>
      <c r="B63" s="960">
        <v>37.3496633323754</v>
      </c>
      <c r="C63" s="960">
        <v>25</v>
      </c>
      <c r="D63" s="1116">
        <v>0.23617229207893373</v>
      </c>
      <c r="E63" s="1117">
        <v>7.940738162050226E-2</v>
      </c>
      <c r="F63" s="1125">
        <v>0.97814937553486803</v>
      </c>
      <c r="G63" s="1122">
        <v>2</v>
      </c>
      <c r="H63" s="1123">
        <v>6.1851101028640885E-3</v>
      </c>
      <c r="I63" s="1124">
        <v>1.4658015160900918E-2</v>
      </c>
      <c r="J63" s="959">
        <v>93.445483895202472</v>
      </c>
      <c r="K63" s="960">
        <v>57</v>
      </c>
      <c r="L63" s="1116">
        <v>0.59088174154504425</v>
      </c>
      <c r="M63" s="1117">
        <v>9.1922836171810948E-2</v>
      </c>
      <c r="N63" s="959">
        <v>25.22853609170015</v>
      </c>
      <c r="O63" s="960">
        <v>15</v>
      </c>
      <c r="P63" s="1116">
        <v>0.15952703887984385</v>
      </c>
      <c r="Q63" s="1117">
        <v>6.8458554456530776E-2</v>
      </c>
      <c r="R63" s="1125">
        <v>1.1439980612029701</v>
      </c>
      <c r="S63" s="1122">
        <v>1</v>
      </c>
      <c r="T63" s="1123">
        <v>7.2338173933140654E-3</v>
      </c>
      <c r="U63" s="1124">
        <v>1.5843676183774646E-2</v>
      </c>
      <c r="V63" s="251">
        <v>158.14583075601587</v>
      </c>
      <c r="W63" s="251">
        <v>100</v>
      </c>
      <c r="X63" s="980">
        <v>1</v>
      </c>
      <c r="Y63" s="980">
        <v>0</v>
      </c>
    </row>
    <row r="64" spans="1:25">
      <c r="A64" s="739" t="s">
        <v>948</v>
      </c>
      <c r="B64" s="960">
        <v>15.560630049822388</v>
      </c>
      <c r="C64" s="960">
        <v>12</v>
      </c>
      <c r="D64" s="1116">
        <v>0.28081335339924723</v>
      </c>
      <c r="E64" s="1117">
        <v>0.13629709092442716</v>
      </c>
      <c r="F64" s="1125"/>
      <c r="G64" s="1122"/>
      <c r="H64" s="1123">
        <v>0</v>
      </c>
      <c r="I64" s="1124">
        <v>0</v>
      </c>
      <c r="J64" s="959">
        <v>36.788562276591378</v>
      </c>
      <c r="K64" s="960">
        <v>24</v>
      </c>
      <c r="L64" s="1116">
        <v>0.66390110853799178</v>
      </c>
      <c r="M64" s="1117">
        <v>0.14326567093994358</v>
      </c>
      <c r="N64" s="1125">
        <v>1.36178307687903</v>
      </c>
      <c r="O64" s="1122">
        <v>1</v>
      </c>
      <c r="P64" s="1123">
        <v>2.4575282054540598E-2</v>
      </c>
      <c r="Q64" s="1124">
        <v>4.6957291079694437E-2</v>
      </c>
      <c r="R64" s="1125">
        <v>1.70173863420177</v>
      </c>
      <c r="S64" s="1122">
        <v>1</v>
      </c>
      <c r="T64" s="1123">
        <v>3.0710256008220468E-2</v>
      </c>
      <c r="U64" s="1124">
        <v>5.2326950802092362E-2</v>
      </c>
      <c r="V64" s="251">
        <v>55.41271403749456</v>
      </c>
      <c r="W64" s="251">
        <v>38</v>
      </c>
      <c r="X64" s="980">
        <v>1</v>
      </c>
      <c r="Y64" s="980">
        <v>0</v>
      </c>
    </row>
    <row r="65" spans="1:25">
      <c r="A65" s="739" t="s">
        <v>945</v>
      </c>
      <c r="B65" s="1122"/>
      <c r="C65" s="1122"/>
      <c r="D65" s="1123">
        <v>0</v>
      </c>
      <c r="E65" s="1124">
        <v>0</v>
      </c>
      <c r="F65" s="959">
        <v>13.4956546325738</v>
      </c>
      <c r="G65" s="960">
        <v>6</v>
      </c>
      <c r="H65" s="1116">
        <v>1</v>
      </c>
      <c r="I65" s="1117">
        <v>0</v>
      </c>
      <c r="J65" s="959"/>
      <c r="K65" s="960"/>
      <c r="L65" s="1116">
        <v>0</v>
      </c>
      <c r="M65" s="1117">
        <v>0</v>
      </c>
      <c r="N65" s="1125"/>
      <c r="O65" s="1122"/>
      <c r="P65" s="1123">
        <v>0</v>
      </c>
      <c r="Q65" s="1124">
        <v>0</v>
      </c>
      <c r="R65" s="1125"/>
      <c r="S65" s="1122"/>
      <c r="T65" s="1123">
        <v>0</v>
      </c>
      <c r="U65" s="1124">
        <v>0</v>
      </c>
      <c r="V65" s="251">
        <v>13.4956546325738</v>
      </c>
      <c r="W65" s="251">
        <v>6</v>
      </c>
      <c r="X65" s="980">
        <v>1</v>
      </c>
      <c r="Y65" s="980">
        <v>0</v>
      </c>
    </row>
    <row r="66" spans="1:25">
      <c r="A66" s="739" t="s">
        <v>949</v>
      </c>
      <c r="B66" s="1119">
        <v>5.6498133156282471</v>
      </c>
      <c r="C66" s="1119">
        <v>6</v>
      </c>
      <c r="D66" s="1120">
        <v>0.22832753627814478</v>
      </c>
      <c r="E66" s="1121">
        <v>0.17125162409067726</v>
      </c>
      <c r="F66" s="1125">
        <v>0.94457106912725797</v>
      </c>
      <c r="G66" s="1122">
        <v>1</v>
      </c>
      <c r="H66" s="1123">
        <v>3.8173223256219711E-2</v>
      </c>
      <c r="I66" s="1124">
        <v>7.8174821789175147E-2</v>
      </c>
      <c r="J66" s="959">
        <v>15.831832643602249</v>
      </c>
      <c r="K66" s="960">
        <v>12</v>
      </c>
      <c r="L66" s="1116">
        <v>0.63981642230237945</v>
      </c>
      <c r="M66" s="1117">
        <v>0.19585230958624694</v>
      </c>
      <c r="N66" s="1125">
        <v>2.3181191464334421</v>
      </c>
      <c r="O66" s="1122">
        <v>2</v>
      </c>
      <c r="P66" s="1123">
        <v>9.3682818163256035E-2</v>
      </c>
      <c r="Q66" s="1124">
        <v>0.11888009187244998</v>
      </c>
      <c r="R66" s="1125"/>
      <c r="S66" s="1122"/>
      <c r="T66" s="1123">
        <v>0</v>
      </c>
      <c r="U66" s="1124">
        <v>0</v>
      </c>
      <c r="V66" s="251">
        <v>24.744336174791197</v>
      </c>
      <c r="W66" s="251">
        <v>21</v>
      </c>
      <c r="X66" s="980">
        <v>1</v>
      </c>
      <c r="Y66" s="980">
        <v>0</v>
      </c>
    </row>
    <row r="67" spans="1:25">
      <c r="A67" s="1126" t="s">
        <v>944</v>
      </c>
      <c r="B67" s="1127">
        <v>18.769486293535032</v>
      </c>
      <c r="C67" s="1127">
        <v>17</v>
      </c>
      <c r="D67" s="1128">
        <v>0.70018742699882452</v>
      </c>
      <c r="E67" s="1129">
        <v>0.17861455921545408</v>
      </c>
      <c r="F67" s="1135"/>
      <c r="G67" s="1136"/>
      <c r="H67" s="1137">
        <v>0</v>
      </c>
      <c r="I67" s="1138">
        <v>0</v>
      </c>
      <c r="J67" s="1130">
        <v>3.991599992257501</v>
      </c>
      <c r="K67" s="1131">
        <v>3</v>
      </c>
      <c r="L67" s="1132">
        <v>0.14890488127796939</v>
      </c>
      <c r="M67" s="1133">
        <v>0.13878045230076178</v>
      </c>
      <c r="N67" s="1135">
        <v>2.1995612339926169</v>
      </c>
      <c r="O67" s="1136">
        <v>2</v>
      </c>
      <c r="P67" s="1137">
        <v>8.205366395595623E-2</v>
      </c>
      <c r="Q67" s="1138">
        <v>0.10698981016772087</v>
      </c>
      <c r="R67" s="1135">
        <v>1.84572684484128</v>
      </c>
      <c r="S67" s="1136">
        <v>1</v>
      </c>
      <c r="T67" s="1137">
        <v>6.8854027767249748E-2</v>
      </c>
      <c r="U67" s="1138">
        <v>9.8709361129131104E-2</v>
      </c>
      <c r="V67" s="1127">
        <v>26.806374364626432</v>
      </c>
      <c r="W67" s="1127">
        <v>23</v>
      </c>
      <c r="X67" s="1128">
        <v>1</v>
      </c>
      <c r="Y67" s="1128">
        <v>0</v>
      </c>
    </row>
    <row r="68" spans="1:25">
      <c r="A68" s="1109" t="s">
        <v>1032</v>
      </c>
      <c r="B68" s="1110">
        <v>400.26779487216277</v>
      </c>
      <c r="C68" s="1110">
        <v>244</v>
      </c>
      <c r="D68" s="1111">
        <v>0.35776764174867992</v>
      </c>
      <c r="E68" s="1112">
        <v>3.4443001123666925E-2</v>
      </c>
      <c r="F68" s="1113">
        <v>63.442991565990724</v>
      </c>
      <c r="G68" s="1110">
        <v>44</v>
      </c>
      <c r="H68" s="1111">
        <v>5.6706659313660535E-2</v>
      </c>
      <c r="I68" s="1112">
        <v>1.6618613241899217E-2</v>
      </c>
      <c r="J68" s="1113">
        <v>573.31954501273231</v>
      </c>
      <c r="K68" s="1110">
        <v>341</v>
      </c>
      <c r="L68" s="1111">
        <v>0.51244487869212896</v>
      </c>
      <c r="M68" s="1112">
        <v>3.5916152339975332E-2</v>
      </c>
      <c r="N68" s="1113">
        <v>70.252034217551298</v>
      </c>
      <c r="O68" s="1110">
        <v>40</v>
      </c>
      <c r="P68" s="1111">
        <v>6.2792722602347126E-2</v>
      </c>
      <c r="Q68" s="1112">
        <v>1.7431182428433289E-2</v>
      </c>
      <c r="R68" s="1139">
        <v>11.51024764827484</v>
      </c>
      <c r="S68" s="1140">
        <v>8</v>
      </c>
      <c r="T68" s="1141">
        <v>1.0288097643183561E-2</v>
      </c>
      <c r="U68" s="1142">
        <v>7.2506392944884923E-3</v>
      </c>
      <c r="V68" s="1114">
        <v>1118.7926133167118</v>
      </c>
      <c r="W68" s="1114">
        <v>677</v>
      </c>
      <c r="X68" s="1115">
        <v>1</v>
      </c>
      <c r="Y68" s="1115">
        <v>0</v>
      </c>
    </row>
    <row r="69" spans="1:25">
      <c r="A69" s="739" t="s">
        <v>943</v>
      </c>
      <c r="B69" s="960">
        <v>34.181375607533141</v>
      </c>
      <c r="C69" s="960">
        <v>26</v>
      </c>
      <c r="D69" s="1116">
        <v>0.22479263267134889</v>
      </c>
      <c r="E69" s="1117">
        <v>7.8838008299026777E-2</v>
      </c>
      <c r="F69" s="959">
        <v>19.310494424446656</v>
      </c>
      <c r="G69" s="960">
        <v>13</v>
      </c>
      <c r="H69" s="1116">
        <v>0.12699479768450564</v>
      </c>
      <c r="I69" s="1117">
        <v>6.2883548765135688E-2</v>
      </c>
      <c r="J69" s="959">
        <v>76.680132059922542</v>
      </c>
      <c r="K69" s="960">
        <v>46</v>
      </c>
      <c r="L69" s="1116">
        <v>0.50428423236242859</v>
      </c>
      <c r="M69" s="1117">
        <v>9.4425593377004818E-2</v>
      </c>
      <c r="N69" s="1118">
        <v>16.310228706523301</v>
      </c>
      <c r="O69" s="1119">
        <v>9</v>
      </c>
      <c r="P69" s="1120">
        <v>0.10726365411704349</v>
      </c>
      <c r="Q69" s="1121">
        <v>5.8441797314189275E-2</v>
      </c>
      <c r="R69" s="1125">
        <v>5.5751351451769606</v>
      </c>
      <c r="S69" s="1122">
        <v>4</v>
      </c>
      <c r="T69" s="1123">
        <v>3.6664683164673209E-2</v>
      </c>
      <c r="U69" s="1124">
        <v>3.5493462716778168E-2</v>
      </c>
      <c r="V69" s="251">
        <v>152.05736594360263</v>
      </c>
      <c r="W69" s="251">
        <v>98</v>
      </c>
      <c r="X69" s="980">
        <v>1</v>
      </c>
      <c r="Y69" s="980">
        <v>0</v>
      </c>
    </row>
    <row r="70" spans="1:25">
      <c r="A70" s="739" t="s">
        <v>940</v>
      </c>
      <c r="B70" s="960">
        <v>34.355458214667081</v>
      </c>
      <c r="C70" s="960">
        <v>20</v>
      </c>
      <c r="D70" s="1116">
        <v>0.15346118076523121</v>
      </c>
      <c r="E70" s="1117">
        <v>5.910166691686803E-2</v>
      </c>
      <c r="F70" s="1118">
        <v>7.7498721537503119</v>
      </c>
      <c r="G70" s="1119">
        <v>6</v>
      </c>
      <c r="H70" s="1120">
        <v>3.4617629724594062E-2</v>
      </c>
      <c r="I70" s="1121">
        <v>2.9976116583505089E-2</v>
      </c>
      <c r="J70" s="959">
        <v>159.34302021276085</v>
      </c>
      <c r="K70" s="960">
        <v>92</v>
      </c>
      <c r="L70" s="1116">
        <v>0.71176369925722283</v>
      </c>
      <c r="M70" s="1117">
        <v>7.4271001178871338E-2</v>
      </c>
      <c r="N70" s="959">
        <v>22.42232500827215</v>
      </c>
      <c r="O70" s="960">
        <v>12</v>
      </c>
      <c r="P70" s="1116">
        <v>0.10015749025295198</v>
      </c>
      <c r="Q70" s="1117">
        <v>4.9226843941017222E-2</v>
      </c>
      <c r="R70" s="1125"/>
      <c r="S70" s="1122"/>
      <c r="T70" s="1123">
        <v>0</v>
      </c>
      <c r="U70" s="1124">
        <v>0</v>
      </c>
      <c r="V70" s="251">
        <v>223.87067558945037</v>
      </c>
      <c r="W70" s="251">
        <v>130</v>
      </c>
      <c r="X70" s="980">
        <v>1</v>
      </c>
      <c r="Y70" s="980">
        <v>0</v>
      </c>
    </row>
    <row r="71" spans="1:25">
      <c r="A71" s="739" t="s">
        <v>942</v>
      </c>
      <c r="B71" s="1122">
        <v>6.8496079743507003</v>
      </c>
      <c r="C71" s="1122">
        <v>4</v>
      </c>
      <c r="D71" s="1123">
        <v>9.853190599474973E-2</v>
      </c>
      <c r="E71" s="1124">
        <v>8.8101301812289742E-2</v>
      </c>
      <c r="F71" s="1125">
        <v>2.8023035701689203</v>
      </c>
      <c r="G71" s="1122">
        <v>2</v>
      </c>
      <c r="H71" s="1123">
        <v>4.0311257663006576E-2</v>
      </c>
      <c r="I71" s="1124">
        <v>5.8142952008021352E-2</v>
      </c>
      <c r="J71" s="959">
        <v>51.563127663108332</v>
      </c>
      <c r="K71" s="960">
        <v>29</v>
      </c>
      <c r="L71" s="1116">
        <v>0.74173781429852992</v>
      </c>
      <c r="M71" s="1117">
        <v>0.12938213843793572</v>
      </c>
      <c r="N71" s="1118">
        <v>8.3016102999506494</v>
      </c>
      <c r="O71" s="1119">
        <v>5</v>
      </c>
      <c r="P71" s="1120">
        <v>0.11941902204371371</v>
      </c>
      <c r="Q71" s="1121">
        <v>9.5860592447027257E-2</v>
      </c>
      <c r="R71" s="1125"/>
      <c r="S71" s="1122"/>
      <c r="T71" s="1123">
        <v>0</v>
      </c>
      <c r="U71" s="1124">
        <v>0</v>
      </c>
      <c r="V71" s="251">
        <v>69.516649507578606</v>
      </c>
      <c r="W71" s="251">
        <v>40</v>
      </c>
      <c r="X71" s="980">
        <v>1</v>
      </c>
      <c r="Y71" s="980">
        <v>0</v>
      </c>
    </row>
    <row r="72" spans="1:25">
      <c r="A72" s="739" t="s">
        <v>941</v>
      </c>
      <c r="B72" s="960">
        <v>51.374317438937979</v>
      </c>
      <c r="C72" s="960">
        <v>26</v>
      </c>
      <c r="D72" s="1116">
        <v>0.28632556691013988</v>
      </c>
      <c r="E72" s="1117">
        <v>8.2872828863099449E-2</v>
      </c>
      <c r="F72" s="959">
        <v>7.5481106129976396</v>
      </c>
      <c r="G72" s="960">
        <v>5</v>
      </c>
      <c r="H72" s="1116">
        <v>4.206804407544202E-2</v>
      </c>
      <c r="I72" s="1117">
        <v>3.6802347392300219E-2</v>
      </c>
      <c r="J72" s="959">
        <v>105.26501625731812</v>
      </c>
      <c r="K72" s="960">
        <v>64</v>
      </c>
      <c r="L72" s="1116">
        <v>0.58667573523493155</v>
      </c>
      <c r="M72" s="1117">
        <v>9.0276880522485323E-2</v>
      </c>
      <c r="N72" s="1118">
        <v>13.760074965614731</v>
      </c>
      <c r="O72" s="1119">
        <v>8</v>
      </c>
      <c r="P72" s="1120">
        <v>7.6689316017453005E-2</v>
      </c>
      <c r="Q72" s="1121">
        <v>4.8783549043310039E-2</v>
      </c>
      <c r="R72" s="1125">
        <v>1.47871217676168</v>
      </c>
      <c r="S72" s="1122">
        <v>1</v>
      </c>
      <c r="T72" s="1123">
        <v>8.2413377620334863E-3</v>
      </c>
      <c r="U72" s="1124">
        <v>1.6574250092339361E-2</v>
      </c>
      <c r="V72" s="251">
        <v>179.42623145163017</v>
      </c>
      <c r="W72" s="251">
        <v>104</v>
      </c>
      <c r="X72" s="980">
        <v>1</v>
      </c>
      <c r="Y72" s="980">
        <v>0</v>
      </c>
    </row>
    <row r="73" spans="1:25">
      <c r="A73" s="739" t="s">
        <v>947</v>
      </c>
      <c r="B73" s="960">
        <v>226.03462894558231</v>
      </c>
      <c r="C73" s="960">
        <v>138</v>
      </c>
      <c r="D73" s="1116">
        <v>0.79137124007340742</v>
      </c>
      <c r="E73" s="1117">
        <v>5.7425778957281112E-2</v>
      </c>
      <c r="F73" s="1118">
        <v>10.085707486695821</v>
      </c>
      <c r="G73" s="1119">
        <v>6</v>
      </c>
      <c r="H73" s="1120">
        <v>3.5311132979919072E-2</v>
      </c>
      <c r="I73" s="1121">
        <v>2.6084296881160953E-2</v>
      </c>
      <c r="J73" s="959">
        <v>46.834306309719388</v>
      </c>
      <c r="K73" s="960">
        <v>29</v>
      </c>
      <c r="L73" s="1116">
        <v>0.16397188003977661</v>
      </c>
      <c r="M73" s="1117">
        <v>5.2326875798092629E-2</v>
      </c>
      <c r="N73" s="1125">
        <v>1.2869327761920599</v>
      </c>
      <c r="O73" s="1122">
        <v>1</v>
      </c>
      <c r="P73" s="1123">
        <v>4.5056883174808254E-3</v>
      </c>
      <c r="Q73" s="1124">
        <v>9.4651966078826959E-3</v>
      </c>
      <c r="R73" s="1125">
        <v>1.3824369549139299</v>
      </c>
      <c r="S73" s="1122">
        <v>1</v>
      </c>
      <c r="T73" s="1123">
        <v>4.8400585894160788E-3</v>
      </c>
      <c r="U73" s="1124">
        <v>9.8084735978593782E-3</v>
      </c>
      <c r="V73" s="251">
        <v>285.62401247310351</v>
      </c>
      <c r="W73" s="251">
        <v>175</v>
      </c>
      <c r="X73" s="980">
        <v>1</v>
      </c>
      <c r="Y73" s="980">
        <v>0</v>
      </c>
    </row>
    <row r="74" spans="1:25">
      <c r="A74" s="739" t="s">
        <v>946</v>
      </c>
      <c r="B74" s="1122">
        <v>3.5711392826009396</v>
      </c>
      <c r="C74" s="1122">
        <v>2</v>
      </c>
      <c r="D74" s="1123">
        <v>0.17512075906442207</v>
      </c>
      <c r="E74" s="1124">
        <v>0.19707930671449914</v>
      </c>
      <c r="F74" s="1125"/>
      <c r="G74" s="1122"/>
      <c r="H74" s="1123">
        <v>0</v>
      </c>
      <c r="I74" s="1124">
        <v>0</v>
      </c>
      <c r="J74" s="959">
        <v>15.563456631426881</v>
      </c>
      <c r="K74" s="960">
        <v>10</v>
      </c>
      <c r="L74" s="1116">
        <v>0.76319743456678013</v>
      </c>
      <c r="M74" s="1117">
        <v>0.22043912357765424</v>
      </c>
      <c r="N74" s="1125">
        <v>1.25784243354248</v>
      </c>
      <c r="O74" s="1122">
        <v>1</v>
      </c>
      <c r="P74" s="1123">
        <v>6.1681806368797894E-2</v>
      </c>
      <c r="Q74" s="1124">
        <v>0.12474715035726766</v>
      </c>
      <c r="R74" s="1125"/>
      <c r="S74" s="1122"/>
      <c r="T74" s="1123">
        <v>0</v>
      </c>
      <c r="U74" s="1124">
        <v>0</v>
      </c>
      <c r="V74" s="251">
        <v>20.392438347570298</v>
      </c>
      <c r="W74" s="251">
        <v>13</v>
      </c>
      <c r="X74" s="980">
        <v>1</v>
      </c>
      <c r="Y74" s="980">
        <v>0</v>
      </c>
    </row>
    <row r="75" spans="1:25">
      <c r="A75" s="739" t="s">
        <v>950</v>
      </c>
      <c r="B75" s="1122"/>
      <c r="C75" s="1122"/>
      <c r="D75" s="1123">
        <v>0</v>
      </c>
      <c r="E75" s="1124">
        <v>0</v>
      </c>
      <c r="F75" s="1125"/>
      <c r="G75" s="1122"/>
      <c r="H75" s="1123">
        <v>0</v>
      </c>
      <c r="I75" s="1124">
        <v>0</v>
      </c>
      <c r="J75" s="959">
        <v>18.274669495086048</v>
      </c>
      <c r="K75" s="960">
        <v>12</v>
      </c>
      <c r="L75" s="1116">
        <v>1</v>
      </c>
      <c r="M75" s="1117">
        <v>0</v>
      </c>
      <c r="N75" s="1125"/>
      <c r="O75" s="1122"/>
      <c r="P75" s="1123">
        <v>0</v>
      </c>
      <c r="Q75" s="1124">
        <v>0</v>
      </c>
      <c r="R75" s="1125"/>
      <c r="S75" s="1122"/>
      <c r="T75" s="1123">
        <v>0</v>
      </c>
      <c r="U75" s="1124">
        <v>0</v>
      </c>
      <c r="V75" s="251">
        <v>18.274669495086048</v>
      </c>
      <c r="W75" s="251">
        <v>12</v>
      </c>
      <c r="X75" s="980">
        <v>1</v>
      </c>
      <c r="Y75" s="980">
        <v>0</v>
      </c>
    </row>
    <row r="76" spans="1:25">
      <c r="A76" s="739" t="s">
        <v>951</v>
      </c>
      <c r="B76" s="1119">
        <v>11.537610696418307</v>
      </c>
      <c r="C76" s="1119">
        <v>6</v>
      </c>
      <c r="D76" s="1120">
        <v>0.15033096628427012</v>
      </c>
      <c r="E76" s="1121">
        <v>0.10073293338043984</v>
      </c>
      <c r="F76" s="1125">
        <v>5.7109653790177255</v>
      </c>
      <c r="G76" s="1122">
        <v>4</v>
      </c>
      <c r="H76" s="1123">
        <v>7.4411848903020106E-2</v>
      </c>
      <c r="I76" s="1124">
        <v>7.3969435109955045E-2</v>
      </c>
      <c r="J76" s="959">
        <v>52.586468395018095</v>
      </c>
      <c r="K76" s="960">
        <v>30</v>
      </c>
      <c r="L76" s="1116">
        <v>0.68518299111569236</v>
      </c>
      <c r="M76" s="1117">
        <v>0.13090454999837345</v>
      </c>
      <c r="N76" s="1125">
        <v>6.9130200274559295</v>
      </c>
      <c r="O76" s="1122">
        <v>4</v>
      </c>
      <c r="P76" s="1123">
        <v>9.0074193697017316E-2</v>
      </c>
      <c r="Q76" s="1124">
        <v>8.0691082892458729E-2</v>
      </c>
      <c r="R76" s="1125"/>
      <c r="S76" s="1122"/>
      <c r="T76" s="1123">
        <v>0</v>
      </c>
      <c r="U76" s="1124">
        <v>0</v>
      </c>
      <c r="V76" s="251">
        <v>76.748064497910065</v>
      </c>
      <c r="W76" s="251">
        <v>44</v>
      </c>
      <c r="X76" s="980">
        <v>1</v>
      </c>
      <c r="Y76" s="980">
        <v>0</v>
      </c>
    </row>
    <row r="77" spans="1:25">
      <c r="A77" s="739" t="s">
        <v>948</v>
      </c>
      <c r="B77" s="1119">
        <v>11.800642968027729</v>
      </c>
      <c r="C77" s="1119">
        <v>7</v>
      </c>
      <c r="D77" s="1120">
        <v>0.32952891527484135</v>
      </c>
      <c r="E77" s="1121">
        <v>0.18324054389984074</v>
      </c>
      <c r="F77" s="1125">
        <v>2.8229414421110199</v>
      </c>
      <c r="G77" s="1122">
        <v>2</v>
      </c>
      <c r="H77" s="1123">
        <v>7.8829673418948823E-2</v>
      </c>
      <c r="I77" s="1124">
        <v>0.10505086067352562</v>
      </c>
      <c r="J77" s="959">
        <v>19.759638482056033</v>
      </c>
      <c r="K77" s="960">
        <v>13</v>
      </c>
      <c r="L77" s="1116">
        <v>0.55178114047316185</v>
      </c>
      <c r="M77" s="1117">
        <v>0.19387118762358607</v>
      </c>
      <c r="N77" s="1125"/>
      <c r="O77" s="1122"/>
      <c r="P77" s="1123">
        <v>0</v>
      </c>
      <c r="Q77" s="1124">
        <v>0</v>
      </c>
      <c r="R77" s="1125">
        <v>1.42742200427958</v>
      </c>
      <c r="S77" s="1122">
        <v>1</v>
      </c>
      <c r="T77" s="1123">
        <v>3.9860270833048113E-2</v>
      </c>
      <c r="U77" s="1124">
        <v>7.6264446779772094E-2</v>
      </c>
      <c r="V77" s="251">
        <v>35.810644896474358</v>
      </c>
      <c r="W77" s="251">
        <v>23</v>
      </c>
      <c r="X77" s="980">
        <v>1</v>
      </c>
      <c r="Y77" s="980">
        <v>0</v>
      </c>
    </row>
    <row r="78" spans="1:25">
      <c r="A78" s="739" t="s">
        <v>945</v>
      </c>
      <c r="B78" s="1122"/>
      <c r="C78" s="1122"/>
      <c r="D78" s="1123">
        <v>0</v>
      </c>
      <c r="E78" s="1124">
        <v>0</v>
      </c>
      <c r="F78" s="959">
        <v>6.7790661529798193</v>
      </c>
      <c r="G78" s="960">
        <v>5</v>
      </c>
      <c r="H78" s="1116">
        <v>1</v>
      </c>
      <c r="I78" s="1117">
        <v>0</v>
      </c>
      <c r="J78" s="959"/>
      <c r="K78" s="960"/>
      <c r="L78" s="1116">
        <v>0</v>
      </c>
      <c r="M78" s="1117">
        <v>0</v>
      </c>
      <c r="N78" s="1125"/>
      <c r="O78" s="1122"/>
      <c r="P78" s="1123">
        <v>0</v>
      </c>
      <c r="Q78" s="1124">
        <v>0</v>
      </c>
      <c r="R78" s="1125"/>
      <c r="S78" s="1122"/>
      <c r="T78" s="1123">
        <v>0</v>
      </c>
      <c r="U78" s="1124">
        <v>0</v>
      </c>
      <c r="V78" s="251">
        <v>6.7790661529798193</v>
      </c>
      <c r="W78" s="251">
        <v>5</v>
      </c>
      <c r="X78" s="980">
        <v>1</v>
      </c>
      <c r="Y78" s="980">
        <v>0</v>
      </c>
    </row>
    <row r="79" spans="1:25">
      <c r="A79" s="739" t="s">
        <v>949</v>
      </c>
      <c r="B79" s="1122">
        <v>5.2365627950289699</v>
      </c>
      <c r="C79" s="1122">
        <v>3</v>
      </c>
      <c r="D79" s="1123">
        <v>0.2038946549725941</v>
      </c>
      <c r="E79" s="1124">
        <v>0.20131348724356127</v>
      </c>
      <c r="F79" s="1125">
        <v>0.63353034382281403</v>
      </c>
      <c r="G79" s="1122">
        <v>1</v>
      </c>
      <c r="H79" s="1123">
        <v>2.4667602762454215E-2</v>
      </c>
      <c r="I79" s="1124">
        <v>7.7504064707926715E-2</v>
      </c>
      <c r="J79" s="959">
        <v>18.166053427795781</v>
      </c>
      <c r="K79" s="960">
        <v>9</v>
      </c>
      <c r="L79" s="1116">
        <v>0.70732679829415468</v>
      </c>
      <c r="M79" s="1117">
        <v>0.22734542392464327</v>
      </c>
      <c r="N79" s="1125"/>
      <c r="O79" s="1122"/>
      <c r="P79" s="1123">
        <v>0</v>
      </c>
      <c r="Q79" s="1124">
        <v>0</v>
      </c>
      <c r="R79" s="1125">
        <v>1.6465413671426901</v>
      </c>
      <c r="S79" s="1122">
        <v>1</v>
      </c>
      <c r="T79" s="1123">
        <v>6.411094397079696E-2</v>
      </c>
      <c r="U79" s="1124">
        <v>0.12239479568770771</v>
      </c>
      <c r="V79" s="251">
        <v>25.682687933790255</v>
      </c>
      <c r="W79" s="251">
        <v>14</v>
      </c>
      <c r="X79" s="980">
        <v>1</v>
      </c>
      <c r="Y79" s="980">
        <v>0</v>
      </c>
    </row>
    <row r="80" spans="1:25">
      <c r="A80" s="1126" t="s">
        <v>944</v>
      </c>
      <c r="B80" s="1127">
        <v>15.326450949015641</v>
      </c>
      <c r="C80" s="1127">
        <v>12</v>
      </c>
      <c r="D80" s="1128">
        <v>0.62277059306841487</v>
      </c>
      <c r="E80" s="1129">
        <v>0.20789245024579586</v>
      </c>
      <c r="F80" s="1135"/>
      <c r="G80" s="1136"/>
      <c r="H80" s="1137">
        <v>0</v>
      </c>
      <c r="I80" s="1138">
        <v>0</v>
      </c>
      <c r="J80" s="1130">
        <v>9.2836560785201705</v>
      </c>
      <c r="K80" s="1131">
        <v>7</v>
      </c>
      <c r="L80" s="1132">
        <v>0.37722940693158519</v>
      </c>
      <c r="M80" s="1133">
        <v>0.20789245024579589</v>
      </c>
      <c r="N80" s="1135"/>
      <c r="O80" s="1136"/>
      <c r="P80" s="1137">
        <v>0</v>
      </c>
      <c r="Q80" s="1138">
        <v>0</v>
      </c>
      <c r="R80" s="1135"/>
      <c r="S80" s="1136"/>
      <c r="T80" s="1137">
        <v>0</v>
      </c>
      <c r="U80" s="1138">
        <v>0</v>
      </c>
      <c r="V80" s="1127">
        <v>24.610107027535811</v>
      </c>
      <c r="W80" s="1127">
        <v>19</v>
      </c>
      <c r="X80" s="1128">
        <v>1</v>
      </c>
      <c r="Y80" s="1128">
        <v>0</v>
      </c>
    </row>
    <row r="81" spans="1:25">
      <c r="A81" s="1109" t="s">
        <v>1033</v>
      </c>
      <c r="B81" s="1110">
        <v>103.43045468937363</v>
      </c>
      <c r="C81" s="1110">
        <v>61</v>
      </c>
      <c r="D81" s="1111">
        <v>0.38151814030826059</v>
      </c>
      <c r="E81" s="1112">
        <v>7.4400635389643907E-2</v>
      </c>
      <c r="F81" s="1139">
        <v>11.531344835612821</v>
      </c>
      <c r="G81" s="1140">
        <v>7</v>
      </c>
      <c r="H81" s="1141">
        <v>4.2535027523071124E-2</v>
      </c>
      <c r="I81" s="1142">
        <v>3.0909385544116659E-2</v>
      </c>
      <c r="J81" s="1113">
        <v>140.87822453224265</v>
      </c>
      <c r="K81" s="1110">
        <v>74</v>
      </c>
      <c r="L81" s="1111">
        <v>0.5196496369941298</v>
      </c>
      <c r="M81" s="1112">
        <v>7.6522639351851759E-2</v>
      </c>
      <c r="N81" s="1143">
        <v>8.0668316089298688</v>
      </c>
      <c r="O81" s="1144">
        <v>4</v>
      </c>
      <c r="P81" s="1145">
        <v>2.9755671120867768E-2</v>
      </c>
      <c r="Q81" s="1146">
        <v>2.6024416246224535E-2</v>
      </c>
      <c r="R81" s="1143">
        <v>7.1954688676192404</v>
      </c>
      <c r="S81" s="1144">
        <v>3</v>
      </c>
      <c r="T81" s="1145">
        <v>2.6541524053670416E-2</v>
      </c>
      <c r="U81" s="1146">
        <v>2.4619385524105059E-2</v>
      </c>
      <c r="V81" s="1114">
        <v>271.1023245337783</v>
      </c>
      <c r="W81" s="1114">
        <v>149</v>
      </c>
      <c r="X81" s="1115">
        <v>1</v>
      </c>
      <c r="Y81" s="1115">
        <v>0</v>
      </c>
    </row>
    <row r="82" spans="1:25">
      <c r="A82" s="739" t="s">
        <v>943</v>
      </c>
      <c r="B82" s="1119">
        <v>10.555675661803619</v>
      </c>
      <c r="C82" s="1119">
        <v>5</v>
      </c>
      <c r="D82" s="1120">
        <v>0.34736815351146955</v>
      </c>
      <c r="E82" s="1121">
        <v>0.22254499895084195</v>
      </c>
      <c r="F82" s="1125">
        <v>4.6329499318676195</v>
      </c>
      <c r="G82" s="1122">
        <v>3</v>
      </c>
      <c r="H82" s="1123">
        <v>0.15246198487960744</v>
      </c>
      <c r="I82" s="1124">
        <v>0.16801539847523916</v>
      </c>
      <c r="J82" s="959">
        <v>15.19894895828056</v>
      </c>
      <c r="K82" s="960">
        <v>8</v>
      </c>
      <c r="L82" s="1116">
        <v>0.50016986160892296</v>
      </c>
      <c r="M82" s="1117">
        <v>0.23369998651412319</v>
      </c>
      <c r="N82" s="1125"/>
      <c r="O82" s="1122"/>
      <c r="P82" s="1123">
        <v>0</v>
      </c>
      <c r="Q82" s="1124">
        <v>0</v>
      </c>
      <c r="R82" s="1125"/>
      <c r="S82" s="1122"/>
      <c r="T82" s="1123">
        <v>0</v>
      </c>
      <c r="U82" s="1124">
        <v>0</v>
      </c>
      <c r="V82" s="251">
        <v>30.387574551951801</v>
      </c>
      <c r="W82" s="251">
        <v>16</v>
      </c>
      <c r="X82" s="980">
        <v>1</v>
      </c>
      <c r="Y82" s="980">
        <v>0</v>
      </c>
    </row>
    <row r="83" spans="1:25">
      <c r="A83" s="739" t="s">
        <v>940</v>
      </c>
      <c r="B83" s="1119">
        <v>7.8049902795156898</v>
      </c>
      <c r="C83" s="1119">
        <v>5</v>
      </c>
      <c r="D83" s="1120">
        <v>0.10874714587267288</v>
      </c>
      <c r="E83" s="1121">
        <v>9.7007843344616207E-2</v>
      </c>
      <c r="F83" s="1125"/>
      <c r="G83" s="1122"/>
      <c r="H83" s="1123">
        <v>0</v>
      </c>
      <c r="I83" s="1124">
        <v>0</v>
      </c>
      <c r="J83" s="959">
        <v>56.011924243347835</v>
      </c>
      <c r="K83" s="960">
        <v>28</v>
      </c>
      <c r="L83" s="1116">
        <v>0.78041569280191503</v>
      </c>
      <c r="M83" s="1117">
        <v>0.12899150077652621</v>
      </c>
      <c r="N83" s="1125">
        <v>5.0266350981630996</v>
      </c>
      <c r="O83" s="1122">
        <v>2</v>
      </c>
      <c r="P83" s="1123">
        <v>7.0036246131309626E-2</v>
      </c>
      <c r="Q83" s="1124">
        <v>7.9522841550752885E-2</v>
      </c>
      <c r="R83" s="1125">
        <v>2.9283595806567</v>
      </c>
      <c r="S83" s="1122">
        <v>1</v>
      </c>
      <c r="T83" s="1123">
        <v>4.0800915194102408E-2</v>
      </c>
      <c r="U83" s="1124">
        <v>6.1643427621465664E-2</v>
      </c>
      <c r="V83" s="251">
        <v>71.771909201683329</v>
      </c>
      <c r="W83" s="251">
        <v>36</v>
      </c>
      <c r="X83" s="980">
        <v>1</v>
      </c>
      <c r="Y83" s="980">
        <v>0</v>
      </c>
    </row>
    <row r="84" spans="1:25">
      <c r="A84" s="739" t="s">
        <v>942</v>
      </c>
      <c r="B84" s="1122">
        <v>1.2076740956349601</v>
      </c>
      <c r="C84" s="1122">
        <v>1</v>
      </c>
      <c r="D84" s="1123">
        <v>0.13213572796941667</v>
      </c>
      <c r="E84" s="1124">
        <v>0.28313902549373499</v>
      </c>
      <c r="F84" s="1125"/>
      <c r="G84" s="1122"/>
      <c r="H84" s="1123">
        <v>0</v>
      </c>
      <c r="I84" s="1124">
        <v>0</v>
      </c>
      <c r="J84" s="1118">
        <v>5.0036147306439798</v>
      </c>
      <c r="K84" s="1119">
        <v>3</v>
      </c>
      <c r="L84" s="1120">
        <v>0.54746249613354681</v>
      </c>
      <c r="M84" s="1121">
        <v>0.41616751029094079</v>
      </c>
      <c r="N84" s="1125"/>
      <c r="O84" s="1122"/>
      <c r="P84" s="1123">
        <v>0</v>
      </c>
      <c r="Q84" s="1124">
        <v>0</v>
      </c>
      <c r="R84" s="1125">
        <v>2.9283595806567</v>
      </c>
      <c r="S84" s="1122">
        <v>1</v>
      </c>
      <c r="T84" s="1123">
        <v>0.32040177589703656</v>
      </c>
      <c r="U84" s="1124">
        <v>0.39015508554045747</v>
      </c>
      <c r="V84" s="251">
        <v>9.1396484069356401</v>
      </c>
      <c r="W84" s="251">
        <v>5</v>
      </c>
      <c r="X84" s="980">
        <v>1</v>
      </c>
      <c r="Y84" s="980">
        <v>0</v>
      </c>
    </row>
    <row r="85" spans="1:25">
      <c r="A85" s="739" t="s">
        <v>941</v>
      </c>
      <c r="B85" s="960">
        <v>19.018111286996213</v>
      </c>
      <c r="C85" s="960">
        <v>10</v>
      </c>
      <c r="D85" s="1116">
        <v>0.42298343046507614</v>
      </c>
      <c r="E85" s="1117">
        <v>0.1885380010903657</v>
      </c>
      <c r="F85" s="1125"/>
      <c r="G85" s="1122"/>
      <c r="H85" s="1123">
        <v>0</v>
      </c>
      <c r="I85" s="1124">
        <v>0</v>
      </c>
      <c r="J85" s="959">
        <v>22.939333170110771</v>
      </c>
      <c r="K85" s="960">
        <v>12</v>
      </c>
      <c r="L85" s="1116">
        <v>0.51019565983448845</v>
      </c>
      <c r="M85" s="1117">
        <v>0.1907755757828046</v>
      </c>
      <c r="N85" s="1125">
        <v>1.6656410226263401</v>
      </c>
      <c r="O85" s="1122">
        <v>1</v>
      </c>
      <c r="P85" s="1123">
        <v>3.7045663633043353E-2</v>
      </c>
      <c r="Q85" s="1124">
        <v>7.2079972899968037E-2</v>
      </c>
      <c r="R85" s="1125">
        <v>1.33874970630584</v>
      </c>
      <c r="S85" s="1122">
        <v>1</v>
      </c>
      <c r="T85" s="1123">
        <v>2.9775246067392E-2</v>
      </c>
      <c r="U85" s="1124">
        <v>6.4864478917858195E-2</v>
      </c>
      <c r="V85" s="251">
        <v>44.961835186039167</v>
      </c>
      <c r="W85" s="251">
        <v>24</v>
      </c>
      <c r="X85" s="980">
        <v>1</v>
      </c>
      <c r="Y85" s="980">
        <v>0</v>
      </c>
    </row>
    <row r="86" spans="1:25">
      <c r="A86" s="739" t="s">
        <v>947</v>
      </c>
      <c r="B86" s="960">
        <v>53.207451398973845</v>
      </c>
      <c r="C86" s="960">
        <v>33</v>
      </c>
      <c r="D86" s="1116">
        <v>0.84306644330015601</v>
      </c>
      <c r="E86" s="1117">
        <v>0.10889431475637365</v>
      </c>
      <c r="F86" s="1125">
        <v>1.8373731816655099</v>
      </c>
      <c r="G86" s="1122">
        <v>1</v>
      </c>
      <c r="H86" s="1123">
        <v>2.911298385007231E-2</v>
      </c>
      <c r="I86" s="1124">
        <v>5.0331990066012612E-2</v>
      </c>
      <c r="J86" s="1118">
        <v>8.0669880431616967</v>
      </c>
      <c r="K86" s="1119">
        <v>5</v>
      </c>
      <c r="L86" s="1120">
        <v>0.12782057284977158</v>
      </c>
      <c r="M86" s="1121">
        <v>9.9958491822293216E-2</v>
      </c>
      <c r="N86" s="1125"/>
      <c r="O86" s="1122"/>
      <c r="P86" s="1123">
        <v>0</v>
      </c>
      <c r="Q86" s="1124">
        <v>0</v>
      </c>
      <c r="R86" s="1125"/>
      <c r="S86" s="1122"/>
      <c r="T86" s="1123">
        <v>0</v>
      </c>
      <c r="U86" s="1124">
        <v>0</v>
      </c>
      <c r="V86" s="251">
        <v>63.111812623801057</v>
      </c>
      <c r="W86" s="251">
        <v>39</v>
      </c>
      <c r="X86" s="980">
        <v>1</v>
      </c>
      <c r="Y86" s="980">
        <v>0</v>
      </c>
    </row>
    <row r="87" spans="1:25">
      <c r="A87" s="739" t="s">
        <v>946</v>
      </c>
      <c r="B87" s="1122"/>
      <c r="C87" s="1122"/>
      <c r="D87" s="1123">
        <v>0</v>
      </c>
      <c r="E87" s="1124">
        <v>0</v>
      </c>
      <c r="F87" s="1125"/>
      <c r="G87" s="1122"/>
      <c r="H87" s="1123">
        <v>0</v>
      </c>
      <c r="I87" s="1124">
        <v>0</v>
      </c>
      <c r="J87" s="959">
        <v>1.28420977438984</v>
      </c>
      <c r="K87" s="960">
        <v>1</v>
      </c>
      <c r="L87" s="1116">
        <v>1</v>
      </c>
      <c r="M87" s="1117">
        <v>0</v>
      </c>
      <c r="N87" s="1125"/>
      <c r="O87" s="1122"/>
      <c r="P87" s="1123">
        <v>0</v>
      </c>
      <c r="Q87" s="1124">
        <v>0</v>
      </c>
      <c r="R87" s="1125"/>
      <c r="S87" s="1122"/>
      <c r="T87" s="1123">
        <v>0</v>
      </c>
      <c r="U87" s="1124">
        <v>0</v>
      </c>
      <c r="V87" s="1147">
        <v>1.28420977438984</v>
      </c>
      <c r="W87" s="1147">
        <v>1</v>
      </c>
      <c r="X87" s="1099">
        <v>1</v>
      </c>
      <c r="Y87" s="1099">
        <v>0</v>
      </c>
    </row>
    <row r="88" spans="1:25">
      <c r="A88" s="739" t="s">
        <v>950</v>
      </c>
      <c r="B88" s="1122"/>
      <c r="C88" s="1122"/>
      <c r="D88" s="1123">
        <v>0</v>
      </c>
      <c r="E88" s="1124">
        <v>0</v>
      </c>
      <c r="F88" s="1125"/>
      <c r="G88" s="1122"/>
      <c r="H88" s="1123">
        <v>0</v>
      </c>
      <c r="I88" s="1124">
        <v>0</v>
      </c>
      <c r="J88" s="959">
        <v>3.0115402643681399</v>
      </c>
      <c r="K88" s="960">
        <v>2</v>
      </c>
      <c r="L88" s="1116">
        <v>1</v>
      </c>
      <c r="M88" s="1117">
        <v>0</v>
      </c>
      <c r="N88" s="1125"/>
      <c r="O88" s="1122"/>
      <c r="P88" s="1123">
        <v>0</v>
      </c>
      <c r="Q88" s="1124">
        <v>0</v>
      </c>
      <c r="R88" s="1125"/>
      <c r="S88" s="1122"/>
      <c r="T88" s="1123">
        <v>0</v>
      </c>
      <c r="U88" s="1124">
        <v>0</v>
      </c>
      <c r="V88" s="1147">
        <v>3.0115402643681399</v>
      </c>
      <c r="W88" s="1147">
        <v>2</v>
      </c>
      <c r="X88" s="1099">
        <v>1</v>
      </c>
      <c r="Y88" s="1099">
        <v>0</v>
      </c>
    </row>
    <row r="89" spans="1:25">
      <c r="A89" s="739" t="s">
        <v>951</v>
      </c>
      <c r="B89" s="1122">
        <v>5.8845319392333595</v>
      </c>
      <c r="C89" s="1122">
        <v>3</v>
      </c>
      <c r="D89" s="1123">
        <v>0.25015580990763364</v>
      </c>
      <c r="E89" s="1124">
        <v>0.24414237732085797</v>
      </c>
      <c r="F89" s="1125">
        <v>1.7364038542168001</v>
      </c>
      <c r="G89" s="1122">
        <v>1</v>
      </c>
      <c r="H89" s="1123">
        <v>7.381581355388657E-2</v>
      </c>
      <c r="I89" s="1124">
        <v>0.14739262141020174</v>
      </c>
      <c r="J89" s="959">
        <v>15.902531206601271</v>
      </c>
      <c r="K89" s="960">
        <v>7</v>
      </c>
      <c r="L89" s="1116">
        <v>0.67602837653847969</v>
      </c>
      <c r="M89" s="1117">
        <v>0.26380820924844323</v>
      </c>
      <c r="N89" s="1125"/>
      <c r="O89" s="1122"/>
      <c r="P89" s="1123">
        <v>0</v>
      </c>
      <c r="Q89" s="1124">
        <v>0</v>
      </c>
      <c r="R89" s="1125"/>
      <c r="S89" s="1122"/>
      <c r="T89" s="1123">
        <v>0</v>
      </c>
      <c r="U89" s="1124">
        <v>0</v>
      </c>
      <c r="V89" s="251">
        <v>23.523467000051433</v>
      </c>
      <c r="W89" s="251">
        <v>11</v>
      </c>
      <c r="X89" s="980">
        <v>1</v>
      </c>
      <c r="Y89" s="980">
        <v>0</v>
      </c>
    </row>
    <row r="90" spans="1:25">
      <c r="A90" s="739" t="s">
        <v>948</v>
      </c>
      <c r="B90" s="1122"/>
      <c r="C90" s="1122"/>
      <c r="D90" s="1123">
        <v>0</v>
      </c>
      <c r="E90" s="1124">
        <v>0</v>
      </c>
      <c r="F90" s="1125"/>
      <c r="G90" s="1122"/>
      <c r="H90" s="1123">
        <v>0</v>
      </c>
      <c r="I90" s="1124">
        <v>0</v>
      </c>
      <c r="J90" s="959">
        <v>5.4611013043167302</v>
      </c>
      <c r="K90" s="960">
        <v>3</v>
      </c>
      <c r="L90" s="1116">
        <v>1</v>
      </c>
      <c r="M90" s="1117">
        <v>0</v>
      </c>
      <c r="N90" s="1125"/>
      <c r="O90" s="1122"/>
      <c r="P90" s="1123">
        <v>0</v>
      </c>
      <c r="Q90" s="1124">
        <v>0</v>
      </c>
      <c r="R90" s="1125"/>
      <c r="S90" s="1122"/>
      <c r="T90" s="1123">
        <v>0</v>
      </c>
      <c r="U90" s="1124">
        <v>0</v>
      </c>
      <c r="V90" s="1147">
        <v>5.4611013043167302</v>
      </c>
      <c r="W90" s="1147">
        <v>3</v>
      </c>
      <c r="X90" s="1099">
        <v>1</v>
      </c>
      <c r="Y90" s="1099">
        <v>0</v>
      </c>
    </row>
    <row r="91" spans="1:25">
      <c r="A91" s="739" t="s">
        <v>945</v>
      </c>
      <c r="B91" s="1122">
        <v>1.88253624186813</v>
      </c>
      <c r="C91" s="1122">
        <v>1</v>
      </c>
      <c r="D91" s="1123">
        <v>0.36152881251393842</v>
      </c>
      <c r="E91" s="1124">
        <v>0.51859721612013143</v>
      </c>
      <c r="F91" s="1125">
        <v>3.3246178678628899</v>
      </c>
      <c r="G91" s="1122">
        <v>2</v>
      </c>
      <c r="H91" s="1123">
        <v>0.63847118748606158</v>
      </c>
      <c r="I91" s="1124">
        <v>0.51859721612013143</v>
      </c>
      <c r="J91" s="959"/>
      <c r="K91" s="960"/>
      <c r="L91" s="1116">
        <v>0</v>
      </c>
      <c r="M91" s="1117">
        <v>0</v>
      </c>
      <c r="N91" s="1125"/>
      <c r="O91" s="1122"/>
      <c r="P91" s="1123">
        <v>0</v>
      </c>
      <c r="Q91" s="1124">
        <v>0</v>
      </c>
      <c r="R91" s="1125"/>
      <c r="S91" s="1122"/>
      <c r="T91" s="1123">
        <v>0</v>
      </c>
      <c r="U91" s="1124">
        <v>0</v>
      </c>
      <c r="V91" s="1147">
        <v>5.2071541097310199</v>
      </c>
      <c r="W91" s="1147">
        <v>3</v>
      </c>
      <c r="X91" s="1099">
        <v>1</v>
      </c>
      <c r="Y91" s="1099">
        <v>0</v>
      </c>
    </row>
    <row r="92" spans="1:25">
      <c r="A92" s="739" t="s">
        <v>949</v>
      </c>
      <c r="B92" s="1122"/>
      <c r="C92" s="1122"/>
      <c r="D92" s="1123">
        <v>0</v>
      </c>
      <c r="E92" s="1124">
        <v>0</v>
      </c>
      <c r="F92" s="1125"/>
      <c r="G92" s="1122"/>
      <c r="H92" s="1123">
        <v>0</v>
      </c>
      <c r="I92" s="1124">
        <v>0</v>
      </c>
      <c r="J92" s="959">
        <v>7.9980328370218405</v>
      </c>
      <c r="K92" s="960">
        <v>5</v>
      </c>
      <c r="L92" s="1116">
        <v>1</v>
      </c>
      <c r="M92" s="1117">
        <v>0</v>
      </c>
      <c r="N92" s="1125"/>
      <c r="O92" s="1122"/>
      <c r="P92" s="1123">
        <v>0</v>
      </c>
      <c r="Q92" s="1124">
        <v>0</v>
      </c>
      <c r="R92" s="1125"/>
      <c r="S92" s="1122"/>
      <c r="T92" s="1123">
        <v>0</v>
      </c>
      <c r="U92" s="1124">
        <v>0</v>
      </c>
      <c r="V92" s="251">
        <v>7.9980328370218405</v>
      </c>
      <c r="W92" s="251">
        <v>5</v>
      </c>
      <c r="X92" s="980">
        <v>1</v>
      </c>
      <c r="Y92" s="980">
        <v>0</v>
      </c>
    </row>
    <row r="93" spans="1:25">
      <c r="A93" s="739" t="s">
        <v>944</v>
      </c>
      <c r="B93" s="1122">
        <v>3.8694837853478301</v>
      </c>
      <c r="C93" s="1122">
        <v>3</v>
      </c>
      <c r="D93" s="1123">
        <v>0.73788230475510996</v>
      </c>
      <c r="E93" s="1124">
        <v>0.4111122538758602</v>
      </c>
      <c r="F93" s="1125"/>
      <c r="G93" s="1122"/>
      <c r="H93" s="1123">
        <v>0</v>
      </c>
      <c r="I93" s="1124">
        <v>0</v>
      </c>
      <c r="J93" s="959"/>
      <c r="K93" s="960"/>
      <c r="L93" s="1116">
        <v>0</v>
      </c>
      <c r="M93" s="1117">
        <v>0</v>
      </c>
      <c r="N93" s="1125">
        <v>1.37455548814043</v>
      </c>
      <c r="O93" s="1122">
        <v>1</v>
      </c>
      <c r="P93" s="1123">
        <v>0.26211769524488998</v>
      </c>
      <c r="Q93" s="1124">
        <v>0.41111225387586015</v>
      </c>
      <c r="R93" s="1125"/>
      <c r="S93" s="1122"/>
      <c r="T93" s="1123">
        <v>0</v>
      </c>
      <c r="U93" s="1124">
        <v>0</v>
      </c>
      <c r="V93" s="1147">
        <v>5.2440392734882604</v>
      </c>
      <c r="W93" s="1147">
        <v>4</v>
      </c>
      <c r="X93" s="1099">
        <v>1</v>
      </c>
      <c r="Y93" s="1099">
        <v>0</v>
      </c>
    </row>
    <row r="94" spans="1:25" ht="13.5" thickBot="1">
      <c r="A94" s="1148" t="s">
        <v>1034</v>
      </c>
      <c r="B94" s="1149">
        <v>19627.800388655771</v>
      </c>
      <c r="C94" s="1149">
        <v>19904</v>
      </c>
      <c r="D94" s="1150">
        <v>0.41550408391263743</v>
      </c>
      <c r="E94" s="1151"/>
      <c r="F94" s="1152">
        <v>2990.0039914977683</v>
      </c>
      <c r="G94" s="1149">
        <v>3083</v>
      </c>
      <c r="H94" s="1150">
        <v>6.3295878538710451E-2</v>
      </c>
      <c r="I94" s="1151">
        <v>2.0841907985393497E-3</v>
      </c>
      <c r="J94" s="1152">
        <v>19155.03784880829</v>
      </c>
      <c r="K94" s="1149">
        <v>19679</v>
      </c>
      <c r="L94" s="1150">
        <v>0.40549609717250978</v>
      </c>
      <c r="M94" s="1151">
        <v>4.2026114251755425E-3</v>
      </c>
      <c r="N94" s="1152">
        <v>4713.9000244914405</v>
      </c>
      <c r="O94" s="1149">
        <v>4218</v>
      </c>
      <c r="P94" s="1150">
        <v>9.9789312737463332E-2</v>
      </c>
      <c r="Q94" s="1151">
        <v>2.5654445999491499E-3</v>
      </c>
      <c r="R94" s="1152">
        <v>751.78354833558171</v>
      </c>
      <c r="S94" s="1149">
        <v>825</v>
      </c>
      <c r="T94" s="1150">
        <v>1.5914627638678607E-2</v>
      </c>
      <c r="U94" s="1151">
        <v>1.0711817666021364E-3</v>
      </c>
      <c r="V94" s="1149">
        <v>47238.52580178887</v>
      </c>
      <c r="W94" s="1149">
        <v>47709</v>
      </c>
      <c r="X94" s="1150">
        <v>1</v>
      </c>
      <c r="Y94" s="1150">
        <v>0</v>
      </c>
    </row>
    <row r="95" spans="1:25" ht="54.75" customHeight="1">
      <c r="A95" s="2207" t="s">
        <v>1022</v>
      </c>
      <c r="B95" s="2207"/>
      <c r="C95" s="2207"/>
      <c r="D95" s="2207"/>
      <c r="E95" s="2207"/>
    </row>
    <row r="96" spans="1:25" s="20" customFormat="1">
      <c r="A96" s="504" t="s">
        <v>347</v>
      </c>
      <c r="D96" s="492"/>
      <c r="E96" s="492"/>
      <c r="F96" s="492"/>
      <c r="G96" s="492"/>
    </row>
    <row r="97" spans="1:7" s="20" customFormat="1">
      <c r="A97" s="505" t="s">
        <v>348</v>
      </c>
      <c r="D97" s="506"/>
      <c r="E97" s="492"/>
      <c r="F97" s="506"/>
      <c r="G97" s="492"/>
    </row>
  </sheetData>
  <mergeCells count="36">
    <mergeCell ref="A5:AO5"/>
    <mergeCell ref="A6:A8"/>
    <mergeCell ref="B6:K6"/>
    <mergeCell ref="L6:U6"/>
    <mergeCell ref="V6:AE6"/>
    <mergeCell ref="AF6:AO6"/>
    <mergeCell ref="B7:C7"/>
    <mergeCell ref="D7:E7"/>
    <mergeCell ref="F7:G7"/>
    <mergeCell ref="H7:I7"/>
    <mergeCell ref="AH7:AI7"/>
    <mergeCell ref="AJ7:AK7"/>
    <mergeCell ref="AL7:AM7"/>
    <mergeCell ref="AN7:AO7"/>
    <mergeCell ref="AD7:AE7"/>
    <mergeCell ref="AF7:AG7"/>
    <mergeCell ref="A26:Y26"/>
    <mergeCell ref="V7:W7"/>
    <mergeCell ref="X7:Y7"/>
    <mergeCell ref="Z7:AA7"/>
    <mergeCell ref="AB7:AC7"/>
    <mergeCell ref="J7:K7"/>
    <mergeCell ref="L7:M7"/>
    <mergeCell ref="N7:O7"/>
    <mergeCell ref="P7:Q7"/>
    <mergeCell ref="R7:S7"/>
    <mergeCell ref="T7:U7"/>
    <mergeCell ref="A22:E22"/>
    <mergeCell ref="V27:Y27"/>
    <mergeCell ref="A95:E95"/>
    <mergeCell ref="A27:A28"/>
    <mergeCell ref="B27:E27"/>
    <mergeCell ref="F27:I27"/>
    <mergeCell ref="J27:M27"/>
    <mergeCell ref="N27:Q27"/>
    <mergeCell ref="R27:U27"/>
  </mergeCells>
  <conditionalFormatting sqref="C9:C20">
    <cfRule type="expression" dxfId="12" priority="10">
      <formula>"WAHR(($D$24-2*$E$24)&gt;0)"</formula>
    </cfRule>
  </conditionalFormatting>
  <conditionalFormatting sqref="E9:E20">
    <cfRule type="expression" dxfId="11" priority="9">
      <formula>"WAHR(($H$24-2*$I$24)&lt;0)"</formula>
    </cfRule>
  </conditionalFormatting>
  <conditionalFormatting sqref="M9:M20">
    <cfRule type="expression" dxfId="10" priority="8">
      <formula>"WAHR(($D$24-2*$E$24)&gt;0)"</formula>
    </cfRule>
  </conditionalFormatting>
  <conditionalFormatting sqref="O9:O20">
    <cfRule type="expression" dxfId="9" priority="7">
      <formula>"WAHR(($H$24-2*$I$24)&lt;0)"</formula>
    </cfRule>
  </conditionalFormatting>
  <conditionalFormatting sqref="W9:W20">
    <cfRule type="expression" dxfId="8" priority="6">
      <formula>"WAHR(($D$24-2*$E$24)&gt;0)"</formula>
    </cfRule>
  </conditionalFormatting>
  <conditionalFormatting sqref="Y9:Y20">
    <cfRule type="expression" dxfId="7" priority="5">
      <formula>"WAHR(($H$24-2*$I$24)&lt;0)"</formula>
    </cfRule>
  </conditionalFormatting>
  <conditionalFormatting sqref="AG9:AG20">
    <cfRule type="expression" dxfId="6" priority="4">
      <formula>"WAHR(($D$24-2*$E$24)&gt;0)"</formula>
    </cfRule>
  </conditionalFormatting>
  <conditionalFormatting sqref="AI9:AI20">
    <cfRule type="expression" dxfId="5" priority="3">
      <formula>"WAHR(($H$24-2*$I$24)&lt;0)"</formula>
    </cfRule>
  </conditionalFormatting>
  <conditionalFormatting sqref="E29:E93">
    <cfRule type="expression" dxfId="4" priority="2">
      <formula>"WAHR(($D$24-2*$E$24)&gt;0)"</formula>
    </cfRule>
  </conditionalFormatting>
  <conditionalFormatting sqref="I29:I94">
    <cfRule type="expression" dxfId="3" priority="1">
      <formula>"WAHR(($H$24-2*$I$24)&lt;0)"</formula>
    </cfRule>
  </conditionalFormatting>
  <hyperlinks>
    <hyperlink ref="A3" location="Übersicht!A1" display="&lt;&lt; Zurück zur Übersicht"/>
  </hyperlinks>
  <pageMargins left="0.7" right="0.7" top="0.78740157499999996" bottom="0.78740157499999996"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zoomScaleNormal="100" workbookViewId="0">
      <selection activeCell="A3" sqref="A3"/>
    </sheetView>
  </sheetViews>
  <sheetFormatPr baseColWidth="10" defaultRowHeight="12.75"/>
  <cols>
    <col min="1" max="1" width="18.7109375" style="790" customWidth="1"/>
    <col min="2" max="2" width="11.42578125" style="790"/>
    <col min="3" max="3" width="17.85546875" style="790" bestFit="1" customWidth="1"/>
    <col min="4" max="4" width="12.28515625" style="790" customWidth="1"/>
    <col min="5" max="5" width="12.7109375" style="790" customWidth="1"/>
    <col min="6" max="6" width="12.5703125" style="790" bestFit="1" customWidth="1"/>
    <col min="7" max="10" width="11.5703125" style="790" bestFit="1" customWidth="1"/>
    <col min="11" max="11" width="12.5703125" style="790" bestFit="1" customWidth="1"/>
    <col min="12" max="13" width="11.5703125" style="790" bestFit="1" customWidth="1"/>
    <col min="14" max="16384" width="11.42578125" style="790"/>
  </cols>
  <sheetData>
    <row r="1" spans="1:13" customFormat="1" ht="25.5">
      <c r="A1" s="8" t="s">
        <v>1038</v>
      </c>
    </row>
    <row r="2" spans="1:13" customFormat="1">
      <c r="A2" s="9"/>
    </row>
    <row r="3" spans="1:13" customFormat="1" ht="15.75">
      <c r="A3" s="26" t="s">
        <v>69</v>
      </c>
    </row>
    <row r="4" spans="1:13" customFormat="1" ht="15.75">
      <c r="A4" s="26"/>
    </row>
    <row r="5" spans="1:13">
      <c r="A5" s="2164" t="s">
        <v>1035</v>
      </c>
      <c r="B5" s="2164"/>
      <c r="C5" s="2164"/>
      <c r="D5" s="2164"/>
      <c r="E5" s="2164"/>
      <c r="F5" s="2164"/>
      <c r="G5" s="2164"/>
      <c r="H5" s="2164"/>
      <c r="I5" s="2164"/>
      <c r="J5" s="2164"/>
      <c r="K5" s="2164"/>
      <c r="L5" s="2164"/>
      <c r="M5" s="2164"/>
    </row>
    <row r="6" spans="1:13">
      <c r="F6" s="2233" t="s">
        <v>408</v>
      </c>
      <c r="G6" s="2233"/>
      <c r="H6" s="2233"/>
      <c r="I6" s="2233"/>
      <c r="J6" s="2233"/>
      <c r="K6" s="2233"/>
      <c r="L6" s="2233"/>
      <c r="M6" s="2233"/>
    </row>
    <row r="7" spans="1:13" ht="26.25" thickBot="1">
      <c r="D7" s="1153" t="s">
        <v>1040</v>
      </c>
      <c r="E7" s="1153" t="s">
        <v>95</v>
      </c>
      <c r="F7" s="1153" t="s">
        <v>391</v>
      </c>
      <c r="G7" s="1153" t="s">
        <v>394</v>
      </c>
      <c r="H7" s="1153" t="s">
        <v>77</v>
      </c>
      <c r="I7" s="1153" t="s">
        <v>78</v>
      </c>
      <c r="J7" s="1153" t="s">
        <v>79</v>
      </c>
      <c r="K7" s="1153" t="s">
        <v>99</v>
      </c>
      <c r="L7" s="1153" t="s">
        <v>160</v>
      </c>
      <c r="M7" s="1153" t="s">
        <v>161</v>
      </c>
    </row>
    <row r="8" spans="1:13">
      <c r="A8" s="2251" t="s">
        <v>508</v>
      </c>
      <c r="B8" s="2251" t="s">
        <v>268</v>
      </c>
      <c r="C8" s="761" t="s">
        <v>109</v>
      </c>
      <c r="D8" s="1154">
        <v>3.4521587506373916</v>
      </c>
      <c r="E8" s="1154">
        <v>3.392590114371421</v>
      </c>
      <c r="F8" s="1155">
        <v>3.2978708764884677</v>
      </c>
      <c r="G8" s="1156">
        <v>3.5516227342736753</v>
      </c>
      <c r="H8" s="1156">
        <v>3.6279384530313776</v>
      </c>
      <c r="I8" s="1156">
        <v>3.1745827329694976</v>
      </c>
      <c r="J8" s="1156">
        <v>3.3049138682691428</v>
      </c>
      <c r="K8" s="1155">
        <v>3.5140451409640887</v>
      </c>
      <c r="L8" s="1156">
        <v>3.4252302588431855</v>
      </c>
      <c r="M8" s="1156">
        <v>3.5028690705686407</v>
      </c>
    </row>
    <row r="9" spans="1:13">
      <c r="A9" s="2251"/>
      <c r="B9" s="2251"/>
      <c r="C9" s="762" t="s">
        <v>75</v>
      </c>
      <c r="D9" s="87">
        <v>28161.641895662815</v>
      </c>
      <c r="E9" s="87">
        <v>3429.7436599845464</v>
      </c>
      <c r="F9" s="1157">
        <v>207.41634804965867</v>
      </c>
      <c r="G9" s="1158">
        <v>554.79432056178689</v>
      </c>
      <c r="H9" s="1158">
        <v>241.55812884161517</v>
      </c>
      <c r="I9" s="1158">
        <v>348.32004322364969</v>
      </c>
      <c r="J9" s="1158">
        <v>1355.4514667123492</v>
      </c>
      <c r="K9" s="1157">
        <v>370.76120328539304</v>
      </c>
      <c r="L9" s="1158">
        <v>186.04906736446719</v>
      </c>
      <c r="M9" s="1158">
        <v>165.3930819456246</v>
      </c>
    </row>
    <row r="10" spans="1:13">
      <c r="A10" s="2251"/>
      <c r="B10" s="2251"/>
      <c r="C10" s="762" t="s">
        <v>92</v>
      </c>
      <c r="D10" s="87">
        <v>27943</v>
      </c>
      <c r="E10" s="87">
        <v>2190</v>
      </c>
      <c r="F10" s="1157">
        <v>128</v>
      </c>
      <c r="G10" s="1158">
        <v>416</v>
      </c>
      <c r="H10" s="1158">
        <v>124</v>
      </c>
      <c r="I10" s="1158">
        <v>247</v>
      </c>
      <c r="J10" s="1158">
        <v>710</v>
      </c>
      <c r="K10" s="1157">
        <v>292</v>
      </c>
      <c r="L10" s="1158">
        <v>113</v>
      </c>
      <c r="M10" s="1158">
        <v>160</v>
      </c>
    </row>
    <row r="11" spans="1:13">
      <c r="A11" s="2251"/>
      <c r="B11" s="2251"/>
      <c r="C11" s="762" t="s">
        <v>110</v>
      </c>
      <c r="D11" s="1154">
        <v>3</v>
      </c>
      <c r="E11" s="1154">
        <v>3</v>
      </c>
      <c r="F11" s="1155">
        <v>2.052373618484332</v>
      </c>
      <c r="G11" s="1156">
        <v>3</v>
      </c>
      <c r="H11" s="1156">
        <v>3</v>
      </c>
      <c r="I11" s="1156">
        <v>3</v>
      </c>
      <c r="J11" s="1156">
        <v>3</v>
      </c>
      <c r="K11" s="1155">
        <v>2.2341942544994549</v>
      </c>
      <c r="L11" s="1156">
        <v>3</v>
      </c>
      <c r="M11" s="1156">
        <v>4</v>
      </c>
    </row>
    <row r="12" spans="1:13">
      <c r="A12" s="2251"/>
      <c r="B12" s="2251"/>
      <c r="C12" s="762" t="s">
        <v>121</v>
      </c>
      <c r="D12" s="1159">
        <v>2.210466509039954</v>
      </c>
      <c r="E12" s="1159">
        <v>2.1650986003296633</v>
      </c>
      <c r="F12" s="1160">
        <v>193.56166336275081</v>
      </c>
      <c r="G12" s="1161">
        <v>2.2850773740075381</v>
      </c>
      <c r="H12" s="1161">
        <v>2.2384946428984152</v>
      </c>
      <c r="I12" s="1161">
        <v>2.133920071143673</v>
      </c>
      <c r="J12" s="1161">
        <v>2.0692249101123346</v>
      </c>
      <c r="K12" s="1160">
        <v>371.77384587263833</v>
      </c>
      <c r="L12" s="1161">
        <v>2.5912452559662444</v>
      </c>
      <c r="M12" s="1161">
        <v>1.8671871815187258</v>
      </c>
    </row>
    <row r="13" spans="1:13">
      <c r="A13" s="2251"/>
      <c r="B13" s="2251"/>
      <c r="C13" s="976" t="s">
        <v>112</v>
      </c>
      <c r="D13" s="796">
        <f t="shared" ref="D13:M13" si="0">1.14*1.64*D12/SQRT(D10)</f>
        <v>2.4722712772263837E-2</v>
      </c>
      <c r="E13" s="796">
        <f t="shared" si="0"/>
        <v>8.6497652523611898E-2</v>
      </c>
      <c r="F13" s="805">
        <f t="shared" si="0"/>
        <v>31.986230320099949</v>
      </c>
      <c r="G13" s="796">
        <f t="shared" si="0"/>
        <v>0.20946088983655903</v>
      </c>
      <c r="H13" s="796">
        <f t="shared" si="0"/>
        <v>0.3758321394043021</v>
      </c>
      <c r="I13" s="796">
        <f t="shared" si="0"/>
        <v>0.25385070335551446</v>
      </c>
      <c r="J13" s="796">
        <f t="shared" si="0"/>
        <v>0.14518683000106741</v>
      </c>
      <c r="K13" s="805">
        <f t="shared" si="0"/>
        <v>40.675800418768013</v>
      </c>
      <c r="L13" s="796">
        <f t="shared" si="0"/>
        <v>0.45574089160195608</v>
      </c>
      <c r="M13" s="796">
        <f t="shared" si="0"/>
        <v>0.27597933591808099</v>
      </c>
    </row>
    <row r="14" spans="1:13">
      <c r="A14" s="2251"/>
      <c r="B14" s="2251" t="s">
        <v>269</v>
      </c>
      <c r="C14" s="972" t="s">
        <v>109</v>
      </c>
      <c r="D14" s="1154">
        <v>3.2888525446588859</v>
      </c>
      <c r="E14" s="1154">
        <v>3.2451249036002165</v>
      </c>
      <c r="F14" s="1156">
        <v>3.3370912120174334</v>
      </c>
      <c r="G14" s="1156">
        <v>3.2841231862375619</v>
      </c>
      <c r="H14" s="1156">
        <v>3.1533557316917316</v>
      </c>
      <c r="I14" s="1156">
        <v>2.9675031034245243</v>
      </c>
      <c r="J14" s="1156">
        <v>3.3470248015404382</v>
      </c>
      <c r="K14" s="1156">
        <v>3.1500858299636545</v>
      </c>
      <c r="L14" s="1156">
        <v>3.1604962695651833</v>
      </c>
      <c r="M14" s="1156">
        <v>3.1779249939842309</v>
      </c>
    </row>
    <row r="15" spans="1:13">
      <c r="A15" s="2251"/>
      <c r="B15" s="2251"/>
      <c r="C15" s="762" t="s">
        <v>75</v>
      </c>
      <c r="D15" s="87">
        <v>28928.358104337098</v>
      </c>
      <c r="E15" s="87">
        <v>3600.4533987599507</v>
      </c>
      <c r="F15" s="1158">
        <v>193.56166336275078</v>
      </c>
      <c r="G15" s="1158">
        <v>580.76440728114267</v>
      </c>
      <c r="H15" s="1158">
        <v>302.54840717391784</v>
      </c>
      <c r="I15" s="1158">
        <v>355.80900791776043</v>
      </c>
      <c r="J15" s="1158">
        <v>1448.1365430539927</v>
      </c>
      <c r="K15" s="1158">
        <v>371.77384587263822</v>
      </c>
      <c r="L15" s="1158">
        <v>158.405596867019</v>
      </c>
      <c r="M15" s="1158">
        <v>189.45392723072794</v>
      </c>
    </row>
    <row r="16" spans="1:13">
      <c r="A16" s="2251"/>
      <c r="B16" s="2251"/>
      <c r="C16" s="762" t="s">
        <v>92</v>
      </c>
      <c r="D16" s="87">
        <v>29147</v>
      </c>
      <c r="E16" s="87">
        <v>2294</v>
      </c>
      <c r="F16" s="1158">
        <v>119</v>
      </c>
      <c r="G16" s="1158">
        <v>430</v>
      </c>
      <c r="H16" s="1158">
        <v>149</v>
      </c>
      <c r="I16" s="1158">
        <v>258</v>
      </c>
      <c r="J16" s="1158">
        <v>752</v>
      </c>
      <c r="K16" s="1158">
        <v>294</v>
      </c>
      <c r="L16" s="1158">
        <v>99</v>
      </c>
      <c r="M16" s="1158">
        <v>193</v>
      </c>
    </row>
    <row r="17" spans="1:13">
      <c r="A17" s="2251"/>
      <c r="B17" s="2251"/>
      <c r="C17" s="762" t="s">
        <v>110</v>
      </c>
      <c r="D17" s="1154">
        <v>3</v>
      </c>
      <c r="E17" s="1154">
        <v>3</v>
      </c>
      <c r="F17" s="1156">
        <v>3</v>
      </c>
      <c r="G17" s="1156">
        <v>3</v>
      </c>
      <c r="H17" s="1156">
        <v>3</v>
      </c>
      <c r="I17" s="1156">
        <v>3</v>
      </c>
      <c r="J17" s="1156">
        <v>3</v>
      </c>
      <c r="K17" s="1156">
        <v>3</v>
      </c>
      <c r="L17" s="1156">
        <v>3</v>
      </c>
      <c r="M17" s="1156">
        <v>3</v>
      </c>
    </row>
    <row r="18" spans="1:13">
      <c r="A18" s="2251"/>
      <c r="B18" s="2251"/>
      <c r="C18" s="762" t="s">
        <v>121</v>
      </c>
      <c r="D18" s="1159">
        <v>2.2561027483995924</v>
      </c>
      <c r="E18" s="1159">
        <v>2.2430676440599044</v>
      </c>
      <c r="F18" s="1161">
        <v>2.4269532537152023</v>
      </c>
      <c r="G18" s="1161">
        <v>2.2754701915308591</v>
      </c>
      <c r="H18" s="1161">
        <v>2.4175973321759812</v>
      </c>
      <c r="I18" s="1161">
        <v>2.2395845016140434</v>
      </c>
      <c r="J18" s="1161">
        <v>2.1758900735988522</v>
      </c>
      <c r="K18" s="1161">
        <v>2.208188917818902</v>
      </c>
      <c r="L18" s="1161">
        <v>2.3218860089624158</v>
      </c>
      <c r="M18" s="1161">
        <v>2.1498982682637346</v>
      </c>
    </row>
    <row r="19" spans="1:13">
      <c r="A19" s="2253"/>
      <c r="B19" s="2253"/>
      <c r="C19" s="976" t="s">
        <v>112</v>
      </c>
      <c r="D19" s="796">
        <f t="shared" ref="D19:M19" si="1">1.14*1.64*D18/SQRT(D16)</f>
        <v>2.4706466847673789E-2</v>
      </c>
      <c r="E19" s="796">
        <f t="shared" si="1"/>
        <v>8.7557703739314444E-2</v>
      </c>
      <c r="F19" s="796">
        <f t="shared" si="1"/>
        <v>0.41594569143118915</v>
      </c>
      <c r="G19" s="796">
        <f t="shared" si="1"/>
        <v>0.20515666104895039</v>
      </c>
      <c r="H19" s="796">
        <f t="shared" si="1"/>
        <v>0.37028791040858516</v>
      </c>
      <c r="I19" s="796">
        <f t="shared" si="1"/>
        <v>0.26067915216842441</v>
      </c>
      <c r="J19" s="796">
        <f t="shared" si="1"/>
        <v>0.14834630384392614</v>
      </c>
      <c r="K19" s="796">
        <f t="shared" si="1"/>
        <v>0.24077492715823348</v>
      </c>
      <c r="L19" s="796">
        <f t="shared" si="1"/>
        <v>0.43628672287356357</v>
      </c>
      <c r="M19" s="796">
        <f t="shared" si="1"/>
        <v>0.28932632770722899</v>
      </c>
    </row>
    <row r="20" spans="1:13">
      <c r="A20" s="2250" t="s">
        <v>509</v>
      </c>
      <c r="B20" s="2250" t="s">
        <v>268</v>
      </c>
      <c r="C20" s="972" t="s">
        <v>109</v>
      </c>
      <c r="D20" s="1154">
        <v>41.988203693657987</v>
      </c>
      <c r="E20" s="1154">
        <v>42.523715617730282</v>
      </c>
      <c r="F20" s="1155">
        <v>51.554486735048165</v>
      </c>
      <c r="G20" s="1156">
        <v>34.886419541431387</v>
      </c>
      <c r="H20" s="1156">
        <v>43.31916151440609</v>
      </c>
      <c r="I20" s="1156">
        <v>49.567753004099274</v>
      </c>
      <c r="J20" s="1156">
        <v>41.954606782630705</v>
      </c>
      <c r="K20" s="1155">
        <v>42.185977381627431</v>
      </c>
      <c r="L20" s="1156">
        <v>49.623685033394082</v>
      </c>
      <c r="M20" s="1156">
        <v>38.254794894693589</v>
      </c>
    </row>
    <row r="21" spans="1:13">
      <c r="A21" s="2251"/>
      <c r="B21" s="2251"/>
      <c r="C21" s="762" t="s">
        <v>75</v>
      </c>
      <c r="D21" s="87">
        <v>28161.641895662815</v>
      </c>
      <c r="E21" s="87">
        <v>3429.7436599845464</v>
      </c>
      <c r="F21" s="1157">
        <v>207.41634804965867</v>
      </c>
      <c r="G21" s="1158">
        <v>554.79432056178689</v>
      </c>
      <c r="H21" s="1158">
        <v>241.55812884161517</v>
      </c>
      <c r="I21" s="1158">
        <v>348.32004322364969</v>
      </c>
      <c r="J21" s="1158">
        <v>1355.4514667123492</v>
      </c>
      <c r="K21" s="1157">
        <v>370.76120328539304</v>
      </c>
      <c r="L21" s="1158">
        <v>186.04906736446719</v>
      </c>
      <c r="M21" s="1158">
        <v>165.3930819456246</v>
      </c>
    </row>
    <row r="22" spans="1:13">
      <c r="A22" s="2251"/>
      <c r="B22" s="2251"/>
      <c r="C22" s="762" t="s">
        <v>92</v>
      </c>
      <c r="D22" s="87">
        <v>27943</v>
      </c>
      <c r="E22" s="87">
        <v>2190</v>
      </c>
      <c r="F22" s="1157">
        <v>128</v>
      </c>
      <c r="G22" s="1158">
        <v>416</v>
      </c>
      <c r="H22" s="1158">
        <v>124</v>
      </c>
      <c r="I22" s="1158">
        <v>247</v>
      </c>
      <c r="J22" s="1158">
        <v>710</v>
      </c>
      <c r="K22" s="1157">
        <v>292</v>
      </c>
      <c r="L22" s="1158">
        <v>113</v>
      </c>
      <c r="M22" s="1158">
        <v>160</v>
      </c>
    </row>
    <row r="23" spans="1:13">
      <c r="A23" s="2251"/>
      <c r="B23" s="2251"/>
      <c r="C23" s="762" t="s">
        <v>110</v>
      </c>
      <c r="D23" s="1154">
        <v>18.082807383078272</v>
      </c>
      <c r="E23" s="1154">
        <v>17.872</v>
      </c>
      <c r="F23" s="1155">
        <v>77.508806353401368</v>
      </c>
      <c r="G23" s="1156">
        <v>14.286728018113996</v>
      </c>
      <c r="H23" s="1156">
        <v>20.026796742890326</v>
      </c>
      <c r="I23" s="1156">
        <v>21.888999999999999</v>
      </c>
      <c r="J23" s="1156">
        <v>17.16241570677575</v>
      </c>
      <c r="K23" s="1155">
        <v>62.730047609452022</v>
      </c>
      <c r="L23" s="1156">
        <v>24.198267788193991</v>
      </c>
      <c r="M23" s="1156">
        <v>13.853</v>
      </c>
    </row>
    <row r="24" spans="1:13" ht="12.75" customHeight="1">
      <c r="A24" s="2251"/>
      <c r="B24" s="2251"/>
      <c r="C24" s="762" t="s">
        <v>121</v>
      </c>
      <c r="D24" s="1159">
        <v>63.945989975875854</v>
      </c>
      <c r="E24" s="1159">
        <v>62.510849834972561</v>
      </c>
      <c r="F24" s="1160">
        <v>193.56166336275078</v>
      </c>
      <c r="G24" s="1161">
        <v>51.899521377154684</v>
      </c>
      <c r="H24" s="1161">
        <v>53.662481523274742</v>
      </c>
      <c r="I24" s="1161">
        <v>68.731156095147327</v>
      </c>
      <c r="J24" s="1161">
        <v>63.088126650854413</v>
      </c>
      <c r="K24" s="1160">
        <v>371.77384587263828</v>
      </c>
      <c r="L24" s="1161">
        <v>67.902460545471854</v>
      </c>
      <c r="M24" s="1161">
        <v>58.0659030639302</v>
      </c>
    </row>
    <row r="25" spans="1:13">
      <c r="A25" s="2251"/>
      <c r="B25" s="2251"/>
      <c r="C25" s="976" t="s">
        <v>112</v>
      </c>
      <c r="D25" s="796">
        <f t="shared" ref="D25:M25" si="2">1.14*1.64*D24/SQRT(D22)</f>
        <v>0.71519669565057697</v>
      </c>
      <c r="E25" s="796">
        <f t="shared" si="2"/>
        <v>2.4973651394711762</v>
      </c>
      <c r="F25" s="805">
        <f t="shared" si="2"/>
        <v>31.986230320099942</v>
      </c>
      <c r="G25" s="796">
        <f t="shared" si="2"/>
        <v>4.7573531003394711</v>
      </c>
      <c r="H25" s="796">
        <f t="shared" si="2"/>
        <v>9.00966428515658</v>
      </c>
      <c r="I25" s="796">
        <f t="shared" si="2"/>
        <v>8.1762445337701202</v>
      </c>
      <c r="J25" s="796">
        <f t="shared" si="2"/>
        <v>4.426568167810311</v>
      </c>
      <c r="K25" s="805">
        <f t="shared" si="2"/>
        <v>40.675800418768006</v>
      </c>
      <c r="L25" s="796">
        <f t="shared" si="2"/>
        <v>11.942492838031505</v>
      </c>
      <c r="M25" s="796">
        <f t="shared" si="2"/>
        <v>8.5824225474988385</v>
      </c>
    </row>
    <row r="26" spans="1:13">
      <c r="A26" s="2251"/>
      <c r="B26" s="2251" t="s">
        <v>269</v>
      </c>
      <c r="C26" s="972" t="s">
        <v>109</v>
      </c>
      <c r="D26" s="1154">
        <v>31.811968825695182</v>
      </c>
      <c r="E26" s="1154">
        <v>36.770757089418176</v>
      </c>
      <c r="F26" s="1156">
        <v>26.617737805507517</v>
      </c>
      <c r="G26" s="1156">
        <v>40.798281701152639</v>
      </c>
      <c r="H26" s="1156">
        <v>27.69405936564003</v>
      </c>
      <c r="I26" s="1156">
        <v>37.418072083222548</v>
      </c>
      <c r="J26" s="1156">
        <v>37.695050854345524</v>
      </c>
      <c r="K26" s="1156">
        <v>41.450095451549601</v>
      </c>
      <c r="L26" s="1156">
        <v>28.922023500541826</v>
      </c>
      <c r="M26" s="1156">
        <v>38.39192391622705</v>
      </c>
    </row>
    <row r="27" spans="1:13">
      <c r="A27" s="2251"/>
      <c r="B27" s="2251"/>
      <c r="C27" s="762" t="s">
        <v>75</v>
      </c>
      <c r="D27" s="87">
        <v>28928.358104337098</v>
      </c>
      <c r="E27" s="87">
        <v>3600.4533987599507</v>
      </c>
      <c r="F27" s="1158">
        <v>193.56166336275078</v>
      </c>
      <c r="G27" s="1158">
        <v>580.76440728114267</v>
      </c>
      <c r="H27" s="1158">
        <v>302.54840717391784</v>
      </c>
      <c r="I27" s="1158">
        <v>355.80900791776043</v>
      </c>
      <c r="J27" s="1158">
        <v>1448.1365430539927</v>
      </c>
      <c r="K27" s="1158">
        <v>371.77384587263822</v>
      </c>
      <c r="L27" s="1158">
        <v>158.405596867019</v>
      </c>
      <c r="M27" s="1158">
        <v>189.45392723072794</v>
      </c>
    </row>
    <row r="28" spans="1:13">
      <c r="A28" s="2251"/>
      <c r="B28" s="2251"/>
      <c r="C28" s="762" t="s">
        <v>92</v>
      </c>
      <c r="D28" s="87">
        <v>29147</v>
      </c>
      <c r="E28" s="87">
        <v>2294</v>
      </c>
      <c r="F28" s="1158">
        <v>119</v>
      </c>
      <c r="G28" s="1158">
        <v>430</v>
      </c>
      <c r="H28" s="1158">
        <v>149</v>
      </c>
      <c r="I28" s="1158">
        <v>258</v>
      </c>
      <c r="J28" s="1158">
        <v>752</v>
      </c>
      <c r="K28" s="1158">
        <v>294</v>
      </c>
      <c r="L28" s="1158">
        <v>99</v>
      </c>
      <c r="M28" s="1158">
        <v>193</v>
      </c>
    </row>
    <row r="29" spans="1:13" ht="12.75" customHeight="1">
      <c r="A29" s="2251"/>
      <c r="B29" s="2251"/>
      <c r="C29" s="762" t="s">
        <v>110</v>
      </c>
      <c r="D29" s="1154">
        <v>12.85003339429381</v>
      </c>
      <c r="E29" s="1154">
        <v>13.124727999999999</v>
      </c>
      <c r="F29" s="1156">
        <v>9.76975031206611</v>
      </c>
      <c r="G29" s="1156">
        <v>11.855999999999998</v>
      </c>
      <c r="H29" s="1156">
        <v>9.9819999999999993</v>
      </c>
      <c r="I29" s="1156">
        <v>12.805354155078634</v>
      </c>
      <c r="J29" s="1156">
        <v>14.203999999999999</v>
      </c>
      <c r="K29" s="1156">
        <v>15.261847078233259</v>
      </c>
      <c r="L29" s="1156">
        <v>12.124000000000001</v>
      </c>
      <c r="M29" s="1156">
        <v>15.691580673459567</v>
      </c>
    </row>
    <row r="30" spans="1:13">
      <c r="A30" s="2251"/>
      <c r="B30" s="2251"/>
      <c r="C30" s="762" t="s">
        <v>121</v>
      </c>
      <c r="D30" s="1159">
        <v>52.475834257105099</v>
      </c>
      <c r="E30" s="1159">
        <v>62.834563507617922</v>
      </c>
      <c r="F30" s="1161">
        <v>43.368759233824477</v>
      </c>
      <c r="G30" s="1161">
        <v>70.708325262322944</v>
      </c>
      <c r="H30" s="1161">
        <v>40.851104147216176</v>
      </c>
      <c r="I30" s="1161">
        <v>65.049849491435879</v>
      </c>
      <c r="J30" s="1161">
        <v>67.036627311845052</v>
      </c>
      <c r="K30" s="1161">
        <v>63.611748026005799</v>
      </c>
      <c r="L30" s="1161">
        <v>43.02730863795469</v>
      </c>
      <c r="M30" s="1161">
        <v>55.322527935840036</v>
      </c>
    </row>
    <row r="31" spans="1:13">
      <c r="A31" s="2253"/>
      <c r="B31" s="2253"/>
      <c r="C31" s="976" t="s">
        <v>112</v>
      </c>
      <c r="D31" s="796">
        <f t="shared" ref="D31:M31" si="3">1.14*1.64*D30/SQRT(D28)</f>
        <v>0.57466020122393913</v>
      </c>
      <c r="E31" s="796">
        <f t="shared" si="3"/>
        <v>2.4527348119699499</v>
      </c>
      <c r="F31" s="796">
        <f t="shared" si="3"/>
        <v>7.4327960451696171</v>
      </c>
      <c r="G31" s="796">
        <f t="shared" si="3"/>
        <v>6.3750709515653945</v>
      </c>
      <c r="H31" s="796">
        <f t="shared" si="3"/>
        <v>6.256902169453201</v>
      </c>
      <c r="I31" s="796">
        <f t="shared" si="3"/>
        <v>7.5715560640334401</v>
      </c>
      <c r="J31" s="796">
        <f t="shared" si="3"/>
        <v>4.5703760518686938</v>
      </c>
      <c r="K31" s="796">
        <f t="shared" si="3"/>
        <v>6.9360523792944573</v>
      </c>
      <c r="L31" s="796">
        <f t="shared" si="3"/>
        <v>8.0849117515943014</v>
      </c>
      <c r="M31" s="796">
        <f t="shared" si="3"/>
        <v>7.4451261640784052</v>
      </c>
    </row>
    <row r="32" spans="1:13">
      <c r="A32" s="2247" t="s">
        <v>1041</v>
      </c>
      <c r="B32" s="2247" t="s">
        <v>268</v>
      </c>
      <c r="C32" s="1162" t="s">
        <v>109</v>
      </c>
      <c r="D32" s="1163">
        <v>95.191769380258592</v>
      </c>
      <c r="E32" s="1163">
        <v>95.009400322264057</v>
      </c>
      <c r="F32" s="1164">
        <v>94.813194792540827</v>
      </c>
      <c r="G32" s="1164">
        <v>85.536384985347013</v>
      </c>
      <c r="H32" s="1164">
        <v>86.938448997725388</v>
      </c>
      <c r="I32" s="1164">
        <v>97.983250804094553</v>
      </c>
      <c r="J32" s="1164">
        <v>97.471263306102699</v>
      </c>
      <c r="K32" s="1164">
        <v>95.110590270912496</v>
      </c>
      <c r="L32" s="1164">
        <v>102.19179956905661</v>
      </c>
      <c r="M32" s="1164">
        <v>104.07442115119973</v>
      </c>
    </row>
    <row r="33" spans="1:13">
      <c r="A33" s="2248"/>
      <c r="B33" s="2248"/>
      <c r="C33" s="1165" t="s">
        <v>75</v>
      </c>
      <c r="D33" s="1166">
        <v>28161.641895662797</v>
      </c>
      <c r="E33" s="1166">
        <v>3429.7436599845446</v>
      </c>
      <c r="F33" s="1167">
        <v>207.41634804965872</v>
      </c>
      <c r="G33" s="1167">
        <v>554.79432056178678</v>
      </c>
      <c r="H33" s="1167">
        <v>241.5581288416152</v>
      </c>
      <c r="I33" s="1167">
        <v>348.32004322364963</v>
      </c>
      <c r="J33" s="1167">
        <v>1355.4514667123492</v>
      </c>
      <c r="K33" s="1167">
        <v>370.76120328539304</v>
      </c>
      <c r="L33" s="1167">
        <v>186.04906736446722</v>
      </c>
      <c r="M33" s="1167">
        <v>165.3930819456246</v>
      </c>
    </row>
    <row r="34" spans="1:13">
      <c r="A34" s="2248"/>
      <c r="B34" s="2248"/>
      <c r="C34" s="1165" t="s">
        <v>92</v>
      </c>
      <c r="D34" s="111">
        <v>27943</v>
      </c>
      <c r="E34" s="1166">
        <v>2190</v>
      </c>
      <c r="F34" s="1167">
        <v>128</v>
      </c>
      <c r="G34" s="1167">
        <v>416</v>
      </c>
      <c r="H34" s="1167">
        <v>124</v>
      </c>
      <c r="I34" s="1167">
        <v>247</v>
      </c>
      <c r="J34" s="1167">
        <v>710</v>
      </c>
      <c r="K34" s="1167">
        <v>292</v>
      </c>
      <c r="L34" s="1167">
        <v>113</v>
      </c>
      <c r="M34" s="1167">
        <v>160</v>
      </c>
    </row>
    <row r="35" spans="1:13">
      <c r="A35" s="2248"/>
      <c r="B35" s="2248"/>
      <c r="C35" s="1165" t="s">
        <v>110</v>
      </c>
      <c r="D35" s="1163">
        <v>70</v>
      </c>
      <c r="E35" s="1163">
        <v>70</v>
      </c>
      <c r="F35" s="1164">
        <v>58.528336626369367</v>
      </c>
      <c r="G35" s="1164">
        <v>68</v>
      </c>
      <c r="H35" s="1164">
        <v>61.375073748158115</v>
      </c>
      <c r="I35" s="1164">
        <v>72</v>
      </c>
      <c r="J35" s="1164">
        <v>75</v>
      </c>
      <c r="K35" s="1164">
        <v>70.834803307176571</v>
      </c>
      <c r="L35" s="1164">
        <v>73.214945078435335</v>
      </c>
      <c r="M35" s="1164">
        <v>63.509034636177958</v>
      </c>
    </row>
    <row r="36" spans="1:13">
      <c r="A36" s="2248"/>
      <c r="B36" s="2248"/>
      <c r="C36" s="1165" t="s">
        <v>121</v>
      </c>
      <c r="D36" s="1168">
        <v>98.33145632943932</v>
      </c>
      <c r="E36" s="1168">
        <v>94.500292850441326</v>
      </c>
      <c r="F36" s="1169">
        <v>102.87278508329879</v>
      </c>
      <c r="G36" s="1169">
        <v>83.510628601588607</v>
      </c>
      <c r="H36" s="1169">
        <v>87.058789336780123</v>
      </c>
      <c r="I36" s="1169">
        <v>96.921878163857926</v>
      </c>
      <c r="J36" s="1169">
        <v>93.833807954510462</v>
      </c>
      <c r="K36" s="1169">
        <v>93.689519817538255</v>
      </c>
      <c r="L36" s="1169">
        <v>103.73372552842548</v>
      </c>
      <c r="M36" s="1169">
        <v>116.32751112222842</v>
      </c>
    </row>
    <row r="37" spans="1:13">
      <c r="A37" s="2248"/>
      <c r="B37" s="2248"/>
      <c r="C37" s="1170" t="s">
        <v>112</v>
      </c>
      <c r="D37" s="1171">
        <f>1.14*1.64*D36/SQRT(D34)</f>
        <v>1.0997770567295182</v>
      </c>
      <c r="E37" s="1171">
        <f t="shared" ref="E37:M37" si="4">1.14*1.64*E36/SQRT(E34)</f>
        <v>3.7753723978725202</v>
      </c>
      <c r="F37" s="1171">
        <f t="shared" si="4"/>
        <v>16.999815666895984</v>
      </c>
      <c r="G37" s="1171">
        <f t="shared" si="4"/>
        <v>7.6549751779396171</v>
      </c>
      <c r="H37" s="1171">
        <f t="shared" si="4"/>
        <v>14.616738598947524</v>
      </c>
      <c r="I37" s="1171">
        <f t="shared" si="4"/>
        <v>11.529807172789972</v>
      </c>
      <c r="J37" s="1171">
        <f t="shared" si="4"/>
        <v>6.5838339067282581</v>
      </c>
      <c r="K37" s="1171">
        <f t="shared" si="4"/>
        <v>10.250576396742893</v>
      </c>
      <c r="L37" s="1171">
        <f t="shared" si="4"/>
        <v>18.244394448061875</v>
      </c>
      <c r="M37" s="1171">
        <f t="shared" si="4"/>
        <v>17.193771243868088</v>
      </c>
    </row>
    <row r="38" spans="1:13">
      <c r="A38" s="2248"/>
      <c r="B38" s="2248" t="s">
        <v>269</v>
      </c>
      <c r="C38" s="1162" t="s">
        <v>109</v>
      </c>
      <c r="D38" s="1163">
        <v>85.745323450272537</v>
      </c>
      <c r="E38" s="1163">
        <v>90.97184729645916</v>
      </c>
      <c r="F38" s="1164">
        <v>61.527716563836691</v>
      </c>
      <c r="G38" s="1164">
        <v>92.015674266284108</v>
      </c>
      <c r="H38" s="1164">
        <v>83.838273219579762</v>
      </c>
      <c r="I38" s="1164">
        <v>83.629583678663778</v>
      </c>
      <c r="J38" s="1164">
        <v>96.93780922075895</v>
      </c>
      <c r="K38" s="1164">
        <v>95.616530701440567</v>
      </c>
      <c r="L38" s="1164">
        <v>76.14797533880359</v>
      </c>
      <c r="M38" s="1164">
        <v>100.71362146028937</v>
      </c>
    </row>
    <row r="39" spans="1:13">
      <c r="A39" s="2248"/>
      <c r="B39" s="2248"/>
      <c r="C39" s="1165" t="s">
        <v>75</v>
      </c>
      <c r="D39" s="1166">
        <v>28928.358104337087</v>
      </c>
      <c r="E39" s="1166">
        <v>3600.4533987599502</v>
      </c>
      <c r="F39" s="1167">
        <v>193.56166336275078</v>
      </c>
      <c r="G39" s="1167">
        <v>580.76440728114244</v>
      </c>
      <c r="H39" s="1167">
        <v>302.54840717391778</v>
      </c>
      <c r="I39" s="1167">
        <v>355.80900791776048</v>
      </c>
      <c r="J39" s="1167">
        <v>1448.1365430539927</v>
      </c>
      <c r="K39" s="1167">
        <v>371.77384587263822</v>
      </c>
      <c r="L39" s="1167">
        <v>158.405596867019</v>
      </c>
      <c r="M39" s="1167">
        <v>189.45392723072794</v>
      </c>
    </row>
    <row r="40" spans="1:13">
      <c r="A40" s="2248"/>
      <c r="B40" s="2248"/>
      <c r="C40" s="1165" t="s">
        <v>92</v>
      </c>
      <c r="D40" s="111">
        <v>29147</v>
      </c>
      <c r="E40" s="1166">
        <v>2294</v>
      </c>
      <c r="F40" s="1167">
        <v>119</v>
      </c>
      <c r="G40" s="1167">
        <v>430</v>
      </c>
      <c r="H40" s="1167">
        <v>149</v>
      </c>
      <c r="I40" s="1167">
        <v>258</v>
      </c>
      <c r="J40" s="1167">
        <v>752</v>
      </c>
      <c r="K40" s="1167">
        <v>294</v>
      </c>
      <c r="L40" s="1167">
        <v>99</v>
      </c>
      <c r="M40" s="1167">
        <v>193</v>
      </c>
    </row>
    <row r="41" spans="1:13">
      <c r="A41" s="2248"/>
      <c r="B41" s="2248"/>
      <c r="C41" s="1165" t="s">
        <v>110</v>
      </c>
      <c r="D41" s="1163">
        <v>65</v>
      </c>
      <c r="E41" s="1163">
        <v>69</v>
      </c>
      <c r="F41" s="1164">
        <v>47</v>
      </c>
      <c r="G41" s="1164">
        <v>75.613708079766866</v>
      </c>
      <c r="H41" s="1164">
        <v>60</v>
      </c>
      <c r="I41" s="1164">
        <v>61</v>
      </c>
      <c r="J41" s="1164">
        <v>75</v>
      </c>
      <c r="K41" s="1164">
        <v>72.128886991549621</v>
      </c>
      <c r="L41" s="1164">
        <v>60</v>
      </c>
      <c r="M41" s="1164">
        <v>67.258062038818323</v>
      </c>
    </row>
    <row r="42" spans="1:13">
      <c r="A42" s="2248"/>
      <c r="B42" s="2248"/>
      <c r="C42" s="1165" t="s">
        <v>121</v>
      </c>
      <c r="D42" s="1168">
        <v>86.490985675397013</v>
      </c>
      <c r="E42" s="1168">
        <v>91.349830905943762</v>
      </c>
      <c r="F42" s="1169">
        <v>63.998718894109281</v>
      </c>
      <c r="G42" s="1169">
        <v>86.594890831863594</v>
      </c>
      <c r="H42" s="1169">
        <v>94.714094940658313</v>
      </c>
      <c r="I42" s="1169">
        <v>90.943069466753514</v>
      </c>
      <c r="J42" s="1169">
        <v>92.215465739142346</v>
      </c>
      <c r="K42" s="1169">
        <v>94.964075378768612</v>
      </c>
      <c r="L42" s="1169">
        <v>71.6223122127913</v>
      </c>
      <c r="M42" s="1169">
        <v>114.90932851336014</v>
      </c>
    </row>
    <row r="43" spans="1:13">
      <c r="A43" s="2249"/>
      <c r="B43" s="2249"/>
      <c r="C43" s="1170" t="s">
        <v>112</v>
      </c>
      <c r="D43" s="1171">
        <f>1.14*1.64*D42/SQRT(D40)</f>
        <v>0.94715840035550891</v>
      </c>
      <c r="E43" s="1171">
        <f t="shared" ref="E43:M43" si="5">1.14*1.64*E42/SQRT(E40)</f>
        <v>3.5658226591072371</v>
      </c>
      <c r="F43" s="1171">
        <f t="shared" si="5"/>
        <v>10.968481300729822</v>
      </c>
      <c r="G43" s="1171">
        <f t="shared" si="5"/>
        <v>7.8074055784538592</v>
      </c>
      <c r="H43" s="1171">
        <f t="shared" si="5"/>
        <v>14.506751738615753</v>
      </c>
      <c r="I43" s="1171">
        <f t="shared" si="5"/>
        <v>10.585428782482685</v>
      </c>
      <c r="J43" s="1171">
        <f t="shared" si="5"/>
        <v>6.2870011980991229</v>
      </c>
      <c r="K43" s="1171">
        <f t="shared" si="5"/>
        <v>10.354625071914798</v>
      </c>
      <c r="L43" s="1171">
        <f t="shared" si="5"/>
        <v>13.457966394271741</v>
      </c>
      <c r="M43" s="1171">
        <f t="shared" si="5"/>
        <v>15.464124293157319</v>
      </c>
    </row>
    <row r="44" spans="1:13">
      <c r="A44" s="2250" t="s">
        <v>510</v>
      </c>
      <c r="B44" s="2250" t="s">
        <v>268</v>
      </c>
      <c r="C44" s="762" t="s">
        <v>109</v>
      </c>
      <c r="D44" s="1154">
        <v>87.205124994854614</v>
      </c>
      <c r="E44" s="1154">
        <v>87.455046119675458</v>
      </c>
      <c r="F44" s="1156">
        <v>89.9017071406154</v>
      </c>
      <c r="G44" s="1156">
        <v>78.790855121332243</v>
      </c>
      <c r="H44" s="1156">
        <v>82.927320112415543</v>
      </c>
      <c r="I44" s="1156">
        <v>90.481383056492476</v>
      </c>
      <c r="J44" s="1156">
        <v>88.045653489198557</v>
      </c>
      <c r="K44" s="1156">
        <v>89.347730323604779</v>
      </c>
      <c r="L44" s="1156">
        <v>96.400248639124584</v>
      </c>
      <c r="M44" s="1156">
        <v>94.543744000888324</v>
      </c>
    </row>
    <row r="45" spans="1:13">
      <c r="A45" s="2251"/>
      <c r="B45" s="2251"/>
      <c r="C45" s="762" t="s">
        <v>75</v>
      </c>
      <c r="D45" s="87">
        <v>28161.641895662815</v>
      </c>
      <c r="E45" s="87">
        <v>3429.7436599845441</v>
      </c>
      <c r="F45" s="1158">
        <v>207.41634804965869</v>
      </c>
      <c r="G45" s="1158">
        <v>554.794320561787</v>
      </c>
      <c r="H45" s="1158">
        <v>241.5581288416152</v>
      </c>
      <c r="I45" s="1158">
        <v>348.32004322364969</v>
      </c>
      <c r="J45" s="1158">
        <v>1355.4514667123497</v>
      </c>
      <c r="K45" s="1158">
        <v>370.76120328539292</v>
      </c>
      <c r="L45" s="1158">
        <v>186.04906736446725</v>
      </c>
      <c r="M45" s="1158">
        <v>165.39308194562463</v>
      </c>
    </row>
    <row r="46" spans="1:13">
      <c r="A46" s="2251"/>
      <c r="B46" s="2251"/>
      <c r="C46" s="762" t="s">
        <v>92</v>
      </c>
      <c r="D46" s="87">
        <v>27943</v>
      </c>
      <c r="E46" s="87">
        <v>2190</v>
      </c>
      <c r="F46" s="1158">
        <v>128</v>
      </c>
      <c r="G46" s="1158">
        <v>416</v>
      </c>
      <c r="H46" s="1158">
        <v>124</v>
      </c>
      <c r="I46" s="1158">
        <v>247</v>
      </c>
      <c r="J46" s="1158">
        <v>710</v>
      </c>
      <c r="K46" s="1158">
        <v>292</v>
      </c>
      <c r="L46" s="1158">
        <v>113</v>
      </c>
      <c r="M46" s="1158">
        <v>160</v>
      </c>
    </row>
    <row r="47" spans="1:13">
      <c r="A47" s="2251"/>
      <c r="B47" s="2251"/>
      <c r="C47" s="762" t="s">
        <v>110</v>
      </c>
      <c r="D47" s="1154">
        <v>65</v>
      </c>
      <c r="E47" s="1154">
        <v>65</v>
      </c>
      <c r="F47" s="1156">
        <v>57.05667325273879</v>
      </c>
      <c r="G47" s="1156">
        <v>63</v>
      </c>
      <c r="H47" s="1156">
        <v>61.375073748158115</v>
      </c>
      <c r="I47" s="1156">
        <v>70.723657938376533</v>
      </c>
      <c r="J47" s="1156">
        <v>66.731304138479004</v>
      </c>
      <c r="K47" s="1156">
        <v>67</v>
      </c>
      <c r="L47" s="1156">
        <v>70.911208808826416</v>
      </c>
      <c r="M47" s="1156">
        <v>61.4608803151255</v>
      </c>
    </row>
    <row r="48" spans="1:13">
      <c r="A48" s="2251"/>
      <c r="B48" s="2251"/>
      <c r="C48" s="762" t="s">
        <v>121</v>
      </c>
      <c r="D48" s="1159">
        <v>88.593730829834271</v>
      </c>
      <c r="E48" s="1159">
        <v>84.649942681782065</v>
      </c>
      <c r="F48" s="1161">
        <v>96.835379885377506</v>
      </c>
      <c r="G48" s="1161">
        <v>72.159383157238722</v>
      </c>
      <c r="H48" s="1161">
        <v>83.735238091328029</v>
      </c>
      <c r="I48" s="1161">
        <v>85.066319468213834</v>
      </c>
      <c r="J48" s="1161">
        <v>82.437367061981973</v>
      </c>
      <c r="K48" s="1161">
        <v>87.263648698548138</v>
      </c>
      <c r="L48" s="1161">
        <v>96.601437321691336</v>
      </c>
      <c r="M48" s="1161">
        <v>102.48171910320438</v>
      </c>
    </row>
    <row r="49" spans="1:16">
      <c r="A49" s="2251"/>
      <c r="B49" s="2251"/>
      <c r="C49" s="976" t="s">
        <v>112</v>
      </c>
      <c r="D49" s="796">
        <v>0.99086656675043938</v>
      </c>
      <c r="E49" s="796">
        <v>3.3818419757500093</v>
      </c>
      <c r="F49" s="796">
        <v>16.002129297387125</v>
      </c>
      <c r="G49" s="796">
        <v>6.6144668789331647</v>
      </c>
      <c r="H49" s="796">
        <v>14.058730841832343</v>
      </c>
      <c r="I49" s="796">
        <v>10.119472289933338</v>
      </c>
      <c r="J49" s="796">
        <v>5.7842044810459043</v>
      </c>
      <c r="K49" s="796">
        <v>9.547521423794878</v>
      </c>
      <c r="L49" s="796">
        <v>16.989987757296099</v>
      </c>
      <c r="M49" s="796">
        <v>15.14729592286568</v>
      </c>
    </row>
    <row r="50" spans="1:16">
      <c r="A50" s="2251"/>
      <c r="B50" s="2251" t="s">
        <v>269</v>
      </c>
      <c r="C50" s="972" t="s">
        <v>109</v>
      </c>
      <c r="D50" s="1154">
        <v>77.425733646958847</v>
      </c>
      <c r="E50" s="1154">
        <v>82.000903124330151</v>
      </c>
      <c r="F50" s="1156">
        <v>58.349880898009381</v>
      </c>
      <c r="G50" s="1156">
        <v>84.461145853472843</v>
      </c>
      <c r="H50" s="1156">
        <v>71.176100460458827</v>
      </c>
      <c r="I50" s="1156">
        <v>77.923955983358468</v>
      </c>
      <c r="J50" s="1156">
        <v>86.122777144520811</v>
      </c>
      <c r="K50" s="1156">
        <v>88.605655667073705</v>
      </c>
      <c r="L50" s="1156">
        <v>68.163770463153568</v>
      </c>
      <c r="M50" s="1156">
        <v>90.66854990925178</v>
      </c>
      <c r="O50" s="45"/>
      <c r="P50" s="45"/>
    </row>
    <row r="51" spans="1:16">
      <c r="A51" s="2251"/>
      <c r="B51" s="2251"/>
      <c r="C51" s="762" t="s">
        <v>75</v>
      </c>
      <c r="D51" s="87">
        <v>28928.358104337098</v>
      </c>
      <c r="E51" s="87">
        <v>3600.4533987599493</v>
      </c>
      <c r="F51" s="1158">
        <v>193.56166336275078</v>
      </c>
      <c r="G51" s="1158">
        <v>580.76440728114244</v>
      </c>
      <c r="H51" s="1158">
        <v>302.54840717391772</v>
      </c>
      <c r="I51" s="1158">
        <v>355.80900791776037</v>
      </c>
      <c r="J51" s="1158">
        <v>1448.1365430539925</v>
      </c>
      <c r="K51" s="1158">
        <v>371.77384587263833</v>
      </c>
      <c r="L51" s="1158">
        <v>158.405596867019</v>
      </c>
      <c r="M51" s="1158">
        <v>189.45392723072794</v>
      </c>
    </row>
    <row r="52" spans="1:16">
      <c r="A52" s="2251"/>
      <c r="B52" s="2251"/>
      <c r="C52" s="762" t="s">
        <v>92</v>
      </c>
      <c r="D52" s="87">
        <v>29147</v>
      </c>
      <c r="E52" s="87">
        <v>2294</v>
      </c>
      <c r="F52" s="1158">
        <v>119</v>
      </c>
      <c r="G52" s="1158">
        <v>430</v>
      </c>
      <c r="H52" s="1158">
        <v>149</v>
      </c>
      <c r="I52" s="1158">
        <v>258</v>
      </c>
      <c r="J52" s="1158">
        <v>752</v>
      </c>
      <c r="K52" s="1158">
        <v>294</v>
      </c>
      <c r="L52" s="1158">
        <v>99</v>
      </c>
      <c r="M52" s="1158">
        <v>193</v>
      </c>
    </row>
    <row r="53" spans="1:16">
      <c r="A53" s="2251"/>
      <c r="B53" s="2251"/>
      <c r="C53" s="762" t="s">
        <v>110</v>
      </c>
      <c r="D53" s="1154">
        <v>60</v>
      </c>
      <c r="E53" s="1154">
        <v>63</v>
      </c>
      <c r="F53" s="1156">
        <v>43</v>
      </c>
      <c r="G53" s="1156">
        <v>70</v>
      </c>
      <c r="H53" s="1156">
        <v>60</v>
      </c>
      <c r="I53" s="1156">
        <v>60</v>
      </c>
      <c r="J53" s="1156">
        <v>65</v>
      </c>
      <c r="K53" s="1156">
        <v>70</v>
      </c>
      <c r="L53" s="1156">
        <v>56</v>
      </c>
      <c r="M53" s="1156">
        <v>64.350224820366606</v>
      </c>
    </row>
    <row r="54" spans="1:16">
      <c r="A54" s="2251"/>
      <c r="B54" s="2251"/>
      <c r="C54" s="762" t="s">
        <v>121</v>
      </c>
      <c r="D54" s="1159">
        <v>76.046541049864857</v>
      </c>
      <c r="E54" s="1159">
        <v>81.785651592258205</v>
      </c>
      <c r="F54" s="1161">
        <v>59.707979466022458</v>
      </c>
      <c r="G54" s="1161">
        <v>80.560108142252162</v>
      </c>
      <c r="H54" s="1161">
        <v>69.738889905743036</v>
      </c>
      <c r="I54" s="1161">
        <v>85.803612464384727</v>
      </c>
      <c r="J54" s="1161">
        <v>81.882620164619226</v>
      </c>
      <c r="K54" s="1161">
        <v>87.5497602961469</v>
      </c>
      <c r="L54" s="1161">
        <v>64.095841271533814</v>
      </c>
      <c r="M54" s="1161">
        <v>106.02774951607819</v>
      </c>
    </row>
    <row r="55" spans="1:16" ht="13.5" thickBot="1">
      <c r="A55" s="2252"/>
      <c r="B55" s="2252"/>
      <c r="C55" s="765" t="s">
        <v>112</v>
      </c>
      <c r="D55" s="714">
        <v>0.8327818166355857</v>
      </c>
      <c r="E55" s="714">
        <v>3.1924868031534452</v>
      </c>
      <c r="F55" s="714">
        <v>10.23310884333511</v>
      </c>
      <c r="G55" s="714">
        <v>7.2633088588551074</v>
      </c>
      <c r="H55" s="714">
        <v>10.681459428220542</v>
      </c>
      <c r="I55" s="714">
        <v>9.9872154562973918</v>
      </c>
      <c r="J55" s="714">
        <v>5.5825357162398728</v>
      </c>
      <c r="K55" s="714">
        <v>9.5461882757960499</v>
      </c>
      <c r="L55" s="714">
        <v>12.043728430353898</v>
      </c>
      <c r="M55" s="714">
        <v>14.268870232321909</v>
      </c>
    </row>
    <row r="56" spans="1:16" ht="51.75" customHeight="1">
      <c r="A56" s="2245" t="s">
        <v>913</v>
      </c>
      <c r="B56" s="2246"/>
      <c r="C56" s="2246"/>
      <c r="D56" s="2246"/>
      <c r="E56" s="2246"/>
    </row>
    <row r="57" spans="1:16" s="20" customFormat="1">
      <c r="A57" s="504" t="s">
        <v>347</v>
      </c>
      <c r="D57" s="492"/>
      <c r="E57" s="492"/>
      <c r="F57" s="492"/>
      <c r="G57" s="492"/>
    </row>
    <row r="58" spans="1:16" s="20" customFormat="1">
      <c r="A58" s="505" t="s">
        <v>348</v>
      </c>
      <c r="D58" s="506"/>
      <c r="E58" s="492"/>
      <c r="F58" s="506"/>
      <c r="G58" s="492"/>
    </row>
  </sheetData>
  <mergeCells count="15">
    <mergeCell ref="A20:A31"/>
    <mergeCell ref="B20:B25"/>
    <mergeCell ref="B26:B31"/>
    <mergeCell ref="A5:M5"/>
    <mergeCell ref="F6:M6"/>
    <mergeCell ref="A8:A19"/>
    <mergeCell ref="B8:B13"/>
    <mergeCell ref="B14:B19"/>
    <mergeCell ref="A56:E56"/>
    <mergeCell ref="A32:A43"/>
    <mergeCell ref="B32:B37"/>
    <mergeCell ref="B38:B43"/>
    <mergeCell ref="A44:A55"/>
    <mergeCell ref="B44:B49"/>
    <mergeCell ref="B50:B55"/>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0"/>
  <sheetViews>
    <sheetView zoomScaleNormal="100" workbookViewId="0">
      <selection activeCell="A3" sqref="A3"/>
    </sheetView>
  </sheetViews>
  <sheetFormatPr baseColWidth="10" defaultRowHeight="12.75"/>
  <cols>
    <col min="1" max="1" width="17.42578125" customWidth="1"/>
    <col min="3" max="3" width="17.85546875" bestFit="1" customWidth="1"/>
  </cols>
  <sheetData>
    <row r="1" spans="1:23" ht="25.5">
      <c r="A1" s="8" t="s">
        <v>1042</v>
      </c>
      <c r="D1" s="8" t="s">
        <v>1225</v>
      </c>
    </row>
    <row r="2" spans="1:23">
      <c r="A2" s="9"/>
    </row>
    <row r="3" spans="1:23" ht="15.75">
      <c r="A3" s="26" t="s">
        <v>69</v>
      </c>
    </row>
    <row r="6" spans="1:23">
      <c r="A6" s="2120" t="s">
        <v>1036</v>
      </c>
      <c r="B6" s="2120"/>
      <c r="C6" s="2120"/>
      <c r="D6" s="2120"/>
      <c r="E6" s="2120"/>
      <c r="F6" s="2120"/>
      <c r="G6" s="2120"/>
      <c r="H6" s="2120"/>
      <c r="I6" s="2120"/>
      <c r="J6" s="2120"/>
      <c r="K6" s="2120"/>
      <c r="L6" s="2120"/>
      <c r="M6" s="2120"/>
      <c r="N6" s="2120"/>
      <c r="O6" s="2120"/>
      <c r="P6" s="2120"/>
      <c r="Q6" s="2120"/>
      <c r="R6" s="2120"/>
      <c r="S6" s="2120"/>
      <c r="T6" s="2120"/>
      <c r="U6" s="2120"/>
      <c r="V6" s="2120"/>
      <c r="W6" s="2120"/>
    </row>
    <row r="7" spans="1:23">
      <c r="A7" s="1172"/>
      <c r="B7" s="1172"/>
      <c r="C7" s="1172"/>
      <c r="D7" s="1172"/>
      <c r="E7" s="1172"/>
      <c r="F7" s="1172"/>
      <c r="G7" s="1172"/>
      <c r="H7" s="2264" t="s">
        <v>408</v>
      </c>
      <c r="I7" s="2264"/>
      <c r="J7" s="2264"/>
      <c r="K7" s="2264"/>
      <c r="L7" s="2264"/>
      <c r="M7" s="2264"/>
      <c r="N7" s="2264"/>
      <c r="O7" s="2264"/>
      <c r="P7" s="2264"/>
      <c r="Q7" s="2264"/>
      <c r="R7" s="2264"/>
      <c r="S7" s="2264"/>
      <c r="T7" s="2264"/>
      <c r="U7" s="2264"/>
      <c r="V7" s="2264"/>
      <c r="W7" s="2264"/>
    </row>
    <row r="8" spans="1:23" ht="26.25" customHeight="1">
      <c r="A8" s="1172"/>
      <c r="B8" s="1172"/>
      <c r="C8" s="1172"/>
      <c r="D8" s="2265" t="s">
        <v>102</v>
      </c>
      <c r="E8" s="2265"/>
      <c r="F8" s="2265" t="s">
        <v>95</v>
      </c>
      <c r="G8" s="2265"/>
      <c r="H8" s="2266" t="s">
        <v>391</v>
      </c>
      <c r="I8" s="2266"/>
      <c r="J8" s="2266" t="s">
        <v>394</v>
      </c>
      <c r="K8" s="2266"/>
      <c r="L8" s="2266" t="s">
        <v>77</v>
      </c>
      <c r="M8" s="2266"/>
      <c r="N8" s="2266" t="s">
        <v>78</v>
      </c>
      <c r="O8" s="2266"/>
      <c r="P8" s="2266" t="s">
        <v>79</v>
      </c>
      <c r="Q8" s="2266"/>
      <c r="R8" s="2266" t="s">
        <v>99</v>
      </c>
      <c r="S8" s="2266"/>
      <c r="T8" s="2266" t="s">
        <v>160</v>
      </c>
      <c r="U8" s="2266"/>
      <c r="V8" s="2266" t="s">
        <v>161</v>
      </c>
      <c r="W8" s="2266"/>
    </row>
    <row r="9" spans="1:23">
      <c r="A9" s="1172"/>
      <c r="B9" s="1172"/>
      <c r="C9" s="1172"/>
      <c r="D9" s="1173" t="s">
        <v>268</v>
      </c>
      <c r="E9" s="1173" t="s">
        <v>269</v>
      </c>
      <c r="F9" s="1173" t="s">
        <v>268</v>
      </c>
      <c r="G9" s="1173" t="s">
        <v>269</v>
      </c>
      <c r="H9" s="1173" t="s">
        <v>268</v>
      </c>
      <c r="I9" s="1173" t="s">
        <v>269</v>
      </c>
      <c r="J9" s="1173" t="s">
        <v>268</v>
      </c>
      <c r="K9" s="1173" t="s">
        <v>269</v>
      </c>
      <c r="L9" s="1173" t="s">
        <v>268</v>
      </c>
      <c r="M9" s="1173" t="s">
        <v>269</v>
      </c>
      <c r="N9" s="1173" t="s">
        <v>268</v>
      </c>
      <c r="O9" s="1173" t="s">
        <v>269</v>
      </c>
      <c r="P9" s="1173" t="s">
        <v>268</v>
      </c>
      <c r="Q9" s="1173" t="s">
        <v>269</v>
      </c>
      <c r="R9" s="1173" t="s">
        <v>268</v>
      </c>
      <c r="S9" s="1173" t="s">
        <v>269</v>
      </c>
      <c r="T9" s="1173" t="s">
        <v>268</v>
      </c>
      <c r="U9" s="1173" t="s">
        <v>269</v>
      </c>
      <c r="V9" s="1173" t="s">
        <v>268</v>
      </c>
      <c r="W9" s="1173" t="s">
        <v>269</v>
      </c>
    </row>
    <row r="10" spans="1:23">
      <c r="A10" s="2260" t="s">
        <v>509</v>
      </c>
      <c r="B10" s="2261" t="s">
        <v>744</v>
      </c>
      <c r="C10" s="992" t="s">
        <v>109</v>
      </c>
      <c r="D10" s="1174">
        <v>1.8536973612192909</v>
      </c>
      <c r="E10" s="1174">
        <v>1.9770233392660443</v>
      </c>
      <c r="F10" s="1174">
        <v>1.7729134063245362</v>
      </c>
      <c r="G10" s="1174">
        <v>2.0549580489507688</v>
      </c>
      <c r="H10" s="1175">
        <v>1.8643460826873852</v>
      </c>
      <c r="I10" s="1175">
        <v>1.2467459521792634</v>
      </c>
      <c r="J10" s="1175">
        <v>1.6877128926721394</v>
      </c>
      <c r="K10" s="1175">
        <v>2.0355368629035815</v>
      </c>
      <c r="L10" s="1175">
        <v>1.0854732544732948</v>
      </c>
      <c r="M10" s="1175">
        <v>2.0308331051413169</v>
      </c>
      <c r="N10" s="1175">
        <v>1.760400414856053</v>
      </c>
      <c r="O10" s="1175">
        <v>1.5910427491980099</v>
      </c>
      <c r="P10" s="1175">
        <v>1.8777973563695465</v>
      </c>
      <c r="Q10" s="1175">
        <v>2.3244385409465704</v>
      </c>
      <c r="R10" s="1175">
        <v>1.7106312079359169</v>
      </c>
      <c r="S10" s="1175">
        <v>2.0936309735356087</v>
      </c>
      <c r="T10" s="1175">
        <v>2.098518948200601</v>
      </c>
      <c r="U10" s="1175">
        <v>1.672896031501558</v>
      </c>
      <c r="V10" s="1175">
        <v>1.8881995055756704</v>
      </c>
      <c r="W10" s="1175">
        <v>2.0337436520901417</v>
      </c>
    </row>
    <row r="11" spans="1:23">
      <c r="A11" s="2260"/>
      <c r="B11" s="2261"/>
      <c r="C11" s="945" t="s">
        <v>75</v>
      </c>
      <c r="D11" s="722">
        <v>28161.641895662815</v>
      </c>
      <c r="E11" s="722">
        <v>28928.358104337098</v>
      </c>
      <c r="F11" s="722">
        <v>3429.7436599845464</v>
      </c>
      <c r="G11" s="722">
        <v>3600.4533987599507</v>
      </c>
      <c r="H11" s="1176">
        <v>207.41634804965867</v>
      </c>
      <c r="I11" s="1176">
        <v>193.56166336275081</v>
      </c>
      <c r="J11" s="722">
        <v>554.79432056178689</v>
      </c>
      <c r="K11" s="1177">
        <v>580.76440728114267</v>
      </c>
      <c r="L11" s="1177">
        <v>241.55812884161517</v>
      </c>
      <c r="M11" s="1177">
        <v>302.54840717391784</v>
      </c>
      <c r="N11" s="1177">
        <v>348.32004322364969</v>
      </c>
      <c r="O11" s="1177">
        <v>355.80900791776043</v>
      </c>
      <c r="P11" s="1177">
        <v>1355.4514667123492</v>
      </c>
      <c r="Q11" s="1177">
        <v>1448.1365430539927</v>
      </c>
      <c r="R11" s="1177">
        <v>370.76120328539304</v>
      </c>
      <c r="S11" s="1177">
        <v>371.77384587263822</v>
      </c>
      <c r="T11" s="1177">
        <v>186.04906736446719</v>
      </c>
      <c r="U11" s="1177">
        <v>158.405596867019</v>
      </c>
      <c r="V11" s="1177">
        <v>165.3930819456246</v>
      </c>
      <c r="W11" s="1177">
        <v>189.45392723072794</v>
      </c>
    </row>
    <row r="12" spans="1:23">
      <c r="A12" s="2260"/>
      <c r="B12" s="2261"/>
      <c r="C12" s="945" t="s">
        <v>92</v>
      </c>
      <c r="D12" s="722">
        <v>27943</v>
      </c>
      <c r="E12" s="722">
        <v>29147</v>
      </c>
      <c r="F12" s="722">
        <v>2190</v>
      </c>
      <c r="G12" s="722">
        <v>2294</v>
      </c>
      <c r="H12" s="1176">
        <v>128</v>
      </c>
      <c r="I12" s="1176">
        <v>119</v>
      </c>
      <c r="J12" s="722">
        <v>416</v>
      </c>
      <c r="K12" s="1177">
        <v>430</v>
      </c>
      <c r="L12" s="1177">
        <v>124</v>
      </c>
      <c r="M12" s="1177">
        <v>149</v>
      </c>
      <c r="N12" s="1177">
        <v>247</v>
      </c>
      <c r="O12" s="1177">
        <v>258</v>
      </c>
      <c r="P12" s="1177">
        <v>710</v>
      </c>
      <c r="Q12" s="1177">
        <v>752</v>
      </c>
      <c r="R12" s="1177">
        <v>292</v>
      </c>
      <c r="S12" s="1177">
        <v>294</v>
      </c>
      <c r="T12" s="1177">
        <v>113</v>
      </c>
      <c r="U12" s="1177">
        <v>99</v>
      </c>
      <c r="V12" s="1177">
        <v>160</v>
      </c>
      <c r="W12" s="1177">
        <v>193</v>
      </c>
    </row>
    <row r="13" spans="1:23">
      <c r="A13" s="2260"/>
      <c r="B13" s="2261"/>
      <c r="C13" s="945" t="s">
        <v>110</v>
      </c>
      <c r="D13" s="1174">
        <v>0.4</v>
      </c>
      <c r="E13" s="1174">
        <v>0.84014927751712631</v>
      </c>
      <c r="F13" s="1174">
        <v>0.14998119092742626</v>
      </c>
      <c r="G13" s="1174">
        <v>0.9</v>
      </c>
      <c r="H13" s="1175">
        <v>0</v>
      </c>
      <c r="I13" s="1175">
        <v>0.2</v>
      </c>
      <c r="J13" s="1175">
        <v>0.11426525066344517</v>
      </c>
      <c r="K13" s="1175">
        <v>0.8</v>
      </c>
      <c r="L13" s="1175">
        <v>0</v>
      </c>
      <c r="M13" s="1175">
        <v>0.4</v>
      </c>
      <c r="N13" s="1175">
        <v>0</v>
      </c>
      <c r="O13" s="1175">
        <v>0</v>
      </c>
      <c r="P13" s="1175">
        <v>0.85636800769433985</v>
      </c>
      <c r="Q13" s="1175">
        <v>1.3458130028256714</v>
      </c>
      <c r="R13" s="1175">
        <v>0</v>
      </c>
      <c r="S13" s="1175">
        <v>0.7771641993789995</v>
      </c>
      <c r="T13" s="1175">
        <v>0</v>
      </c>
      <c r="U13" s="1175">
        <v>0.41401582802061082</v>
      </c>
      <c r="V13" s="1175">
        <v>0.15114275643094033</v>
      </c>
      <c r="W13" s="1175">
        <v>0.3945241616826311</v>
      </c>
    </row>
    <row r="14" spans="1:23">
      <c r="A14" s="2260"/>
      <c r="B14" s="2261"/>
      <c r="C14" s="945" t="s">
        <v>121</v>
      </c>
      <c r="D14" s="1178">
        <v>3.259662442905384</v>
      </c>
      <c r="E14" s="1178">
        <v>3.1357504266253478</v>
      </c>
      <c r="F14" s="1178">
        <v>3.0349591035550865</v>
      </c>
      <c r="G14" s="1178">
        <v>3.2991610574333938</v>
      </c>
      <c r="H14" s="1179">
        <v>3.3370250061709523</v>
      </c>
      <c r="I14" s="1179">
        <v>1.737787817944042</v>
      </c>
      <c r="J14" s="1179">
        <v>3.0944310343909645</v>
      </c>
      <c r="K14" s="1179">
        <v>3.5366891357422148</v>
      </c>
      <c r="L14" s="1179">
        <v>2.0913255616092847</v>
      </c>
      <c r="M14" s="1179">
        <v>3.1728499753943633</v>
      </c>
      <c r="N14" s="1179">
        <v>3.4300514645114357</v>
      </c>
      <c r="O14" s="1179">
        <v>3.0300424350750279</v>
      </c>
      <c r="P14" s="1179">
        <v>2.8430034966510371</v>
      </c>
      <c r="Q14" s="1179">
        <v>3.2123119956361448</v>
      </c>
      <c r="R14" s="1179">
        <v>3.1850968964476629</v>
      </c>
      <c r="S14" s="1179">
        <v>2.9651883009980442</v>
      </c>
      <c r="T14" s="1179">
        <v>3.5710276087500294</v>
      </c>
      <c r="U14" s="1179">
        <v>2.9119497295040215</v>
      </c>
      <c r="V14" s="1179">
        <v>3.1444175183752812</v>
      </c>
      <c r="W14" s="1179">
        <v>5.2486682581127964</v>
      </c>
    </row>
    <row r="15" spans="1:23">
      <c r="A15" s="2260"/>
      <c r="B15" s="2261"/>
      <c r="C15" s="991" t="s">
        <v>112</v>
      </c>
      <c r="D15" s="803">
        <f t="shared" ref="D15:W15" si="0">1.14*1.64*D14/SQRT(D12)</f>
        <v>3.6457326080677144E-2</v>
      </c>
      <c r="E15" s="803">
        <f t="shared" si="0"/>
        <v>3.4339443987183305E-2</v>
      </c>
      <c r="F15" s="803">
        <f t="shared" si="0"/>
        <v>0.12124936846881203</v>
      </c>
      <c r="G15" s="803">
        <f t="shared" si="0"/>
        <v>0.12878210214480801</v>
      </c>
      <c r="H15" s="803">
        <f t="shared" si="0"/>
        <v>0.55144623463624332</v>
      </c>
      <c r="I15" s="803">
        <f t="shared" si="0"/>
        <v>0.297832417822191</v>
      </c>
      <c r="J15" s="803">
        <f t="shared" si="0"/>
        <v>0.28365003538792954</v>
      </c>
      <c r="K15" s="803">
        <f t="shared" si="0"/>
        <v>0.31886830992447696</v>
      </c>
      <c r="L15" s="803">
        <f t="shared" si="0"/>
        <v>0.3511231811539296</v>
      </c>
      <c r="M15" s="803">
        <f t="shared" si="0"/>
        <v>0.4859651240478739</v>
      </c>
      <c r="N15" s="803">
        <f t="shared" si="0"/>
        <v>0.40803823375876397</v>
      </c>
      <c r="O15" s="803">
        <f t="shared" si="0"/>
        <v>0.35268546127214978</v>
      </c>
      <c r="P15" s="803">
        <f t="shared" si="0"/>
        <v>0.19947887894811109</v>
      </c>
      <c r="Q15" s="803">
        <f t="shared" si="0"/>
        <v>0.21900674906704057</v>
      </c>
      <c r="R15" s="803">
        <f t="shared" si="0"/>
        <v>0.34848165655721181</v>
      </c>
      <c r="S15" s="803">
        <f t="shared" si="0"/>
        <v>0.32331608560395919</v>
      </c>
      <c r="T15" s="803">
        <f t="shared" si="0"/>
        <v>0.62806224250667397</v>
      </c>
      <c r="U15" s="803">
        <f t="shared" si="0"/>
        <v>0.54716079934759376</v>
      </c>
      <c r="V15" s="803">
        <f t="shared" si="0"/>
        <v>0.46476018428133542</v>
      </c>
      <c r="W15" s="803">
        <f t="shared" si="0"/>
        <v>0.70634873049117919</v>
      </c>
    </row>
    <row r="16" spans="1:23">
      <c r="A16" s="2260"/>
      <c r="B16" s="2261" t="s">
        <v>590</v>
      </c>
      <c r="C16" s="992" t="s">
        <v>109</v>
      </c>
      <c r="D16" s="1174">
        <v>1.169066805142118</v>
      </c>
      <c r="E16" s="1174">
        <v>0.61220221473737391</v>
      </c>
      <c r="F16" s="1175">
        <v>1.7124664978753597</v>
      </c>
      <c r="G16" s="1175">
        <v>0.88592638107776567</v>
      </c>
      <c r="H16" s="1155">
        <v>0.3990385304060925</v>
      </c>
      <c r="I16" s="1155">
        <v>2.3585209104891838E-2</v>
      </c>
      <c r="J16" s="1175">
        <v>1.5744147586146393</v>
      </c>
      <c r="K16" s="1175">
        <v>0.91294197273001521</v>
      </c>
      <c r="L16" s="1155">
        <v>1.1473706523131664</v>
      </c>
      <c r="M16" s="1175">
        <v>0.54834092078247976</v>
      </c>
      <c r="N16" s="1155">
        <v>1.4577062872936968</v>
      </c>
      <c r="O16" s="1175">
        <v>1.0303947441390628</v>
      </c>
      <c r="P16" s="1175">
        <v>1.9608788756252349</v>
      </c>
      <c r="Q16" s="1175">
        <v>1.1250308619106162</v>
      </c>
      <c r="R16" s="1175">
        <v>2.6454973709722784</v>
      </c>
      <c r="S16" s="1175">
        <v>0.75303814199386543</v>
      </c>
      <c r="T16" s="1155">
        <v>1.2533162507135394</v>
      </c>
      <c r="U16" s="1155">
        <v>0.43900363502125572</v>
      </c>
      <c r="V16" s="1155">
        <v>1.5736471501023421</v>
      </c>
      <c r="W16" s="1175">
        <v>0.75873342881125549</v>
      </c>
    </row>
    <row r="17" spans="1:23">
      <c r="A17" s="2260"/>
      <c r="B17" s="2261"/>
      <c r="C17" s="945" t="s">
        <v>75</v>
      </c>
      <c r="D17" s="722">
        <v>28161.641895662815</v>
      </c>
      <c r="E17" s="722">
        <v>28928.358104337098</v>
      </c>
      <c r="F17" s="722">
        <v>3429.7436599845464</v>
      </c>
      <c r="G17" s="722">
        <v>3600.4533987599507</v>
      </c>
      <c r="H17" s="1157">
        <v>207.41634804965867</v>
      </c>
      <c r="I17" s="1157">
        <v>193.56166336275081</v>
      </c>
      <c r="J17" s="722">
        <v>554.79432056178689</v>
      </c>
      <c r="K17" s="1177">
        <v>580.76440728114267</v>
      </c>
      <c r="L17" s="1180">
        <v>241.55812884161517</v>
      </c>
      <c r="M17" s="1177">
        <v>302.54840717391784</v>
      </c>
      <c r="N17" s="1180">
        <v>348.32004322364969</v>
      </c>
      <c r="O17" s="1177">
        <v>355.80900791776043</v>
      </c>
      <c r="P17" s="1177">
        <v>1355.4514667123492</v>
      </c>
      <c r="Q17" s="1177">
        <v>1448.1365430539927</v>
      </c>
      <c r="R17" s="1177">
        <v>370.76120328539304</v>
      </c>
      <c r="S17" s="1177">
        <v>371.77384587263822</v>
      </c>
      <c r="T17" s="1180">
        <v>186.04906736446719</v>
      </c>
      <c r="U17" s="1180">
        <v>158.405596867019</v>
      </c>
      <c r="V17" s="1180">
        <v>165.3930819456246</v>
      </c>
      <c r="W17" s="1177">
        <v>189.45392723072794</v>
      </c>
    </row>
    <row r="18" spans="1:23">
      <c r="A18" s="2260"/>
      <c r="B18" s="2261"/>
      <c r="C18" s="945" t="s">
        <v>92</v>
      </c>
      <c r="D18" s="722">
        <v>27943</v>
      </c>
      <c r="E18" s="722">
        <v>29147</v>
      </c>
      <c r="F18" s="722">
        <v>2190</v>
      </c>
      <c r="G18" s="722">
        <v>2294</v>
      </c>
      <c r="H18" s="1157">
        <v>128</v>
      </c>
      <c r="I18" s="1157">
        <v>119</v>
      </c>
      <c r="J18" s="722">
        <v>416</v>
      </c>
      <c r="K18" s="1177">
        <v>430</v>
      </c>
      <c r="L18" s="1180">
        <v>124</v>
      </c>
      <c r="M18" s="1177">
        <v>149</v>
      </c>
      <c r="N18" s="1180">
        <v>247</v>
      </c>
      <c r="O18" s="1177">
        <v>258</v>
      </c>
      <c r="P18" s="1177">
        <v>710</v>
      </c>
      <c r="Q18" s="1177">
        <v>752</v>
      </c>
      <c r="R18" s="1177">
        <v>292</v>
      </c>
      <c r="S18" s="1177">
        <v>294</v>
      </c>
      <c r="T18" s="1180">
        <v>113</v>
      </c>
      <c r="U18" s="1180">
        <v>99</v>
      </c>
      <c r="V18" s="1180">
        <v>160</v>
      </c>
      <c r="W18" s="1177">
        <v>193</v>
      </c>
    </row>
    <row r="19" spans="1:23">
      <c r="A19" s="2260"/>
      <c r="B19" s="2261"/>
      <c r="C19" s="945" t="s">
        <v>110</v>
      </c>
      <c r="D19" s="1174">
        <v>0</v>
      </c>
      <c r="E19" s="1174">
        <v>0</v>
      </c>
      <c r="F19" s="1175">
        <v>0</v>
      </c>
      <c r="G19" s="1175">
        <v>0</v>
      </c>
      <c r="H19" s="1155">
        <v>0</v>
      </c>
      <c r="I19" s="1155">
        <v>0</v>
      </c>
      <c r="J19" s="1175">
        <v>0</v>
      </c>
      <c r="K19" s="1175">
        <v>0</v>
      </c>
      <c r="L19" s="1155">
        <v>0</v>
      </c>
      <c r="M19" s="1175">
        <v>0</v>
      </c>
      <c r="N19" s="1155">
        <v>0</v>
      </c>
      <c r="O19" s="1175">
        <v>0</v>
      </c>
      <c r="P19" s="1175">
        <v>0</v>
      </c>
      <c r="Q19" s="1175">
        <v>0</v>
      </c>
      <c r="R19" s="1175">
        <v>0</v>
      </c>
      <c r="S19" s="1175">
        <v>0</v>
      </c>
      <c r="T19" s="1155">
        <v>0</v>
      </c>
      <c r="U19" s="1155">
        <v>0</v>
      </c>
      <c r="V19" s="1155">
        <v>0</v>
      </c>
      <c r="W19" s="1175">
        <v>0</v>
      </c>
    </row>
    <row r="20" spans="1:23">
      <c r="A20" s="2260"/>
      <c r="B20" s="2261"/>
      <c r="C20" s="945" t="s">
        <v>121</v>
      </c>
      <c r="D20" s="1178">
        <v>5.9519589206894317</v>
      </c>
      <c r="E20" s="1178">
        <v>3.1416288737449123</v>
      </c>
      <c r="F20" s="1179">
        <v>7.9650199511294639</v>
      </c>
      <c r="G20" s="1179">
        <v>3.9591448185826685</v>
      </c>
      <c r="H20" s="1160">
        <v>3.0843743546066018</v>
      </c>
      <c r="I20" s="1160">
        <v>0.36244793283594623</v>
      </c>
      <c r="J20" s="1179">
        <v>7.1867690909197872</v>
      </c>
      <c r="K20" s="1179">
        <v>2.9492181286490404</v>
      </c>
      <c r="L20" s="1160">
        <v>4.0025640728032847</v>
      </c>
      <c r="M20" s="1179">
        <v>1.7764173866973725</v>
      </c>
      <c r="N20" s="1160">
        <v>6.7122794030659136</v>
      </c>
      <c r="O20" s="1179">
        <v>3.409505181636681</v>
      </c>
      <c r="P20" s="1179">
        <v>9.8762913923250899</v>
      </c>
      <c r="Q20" s="1179">
        <v>5.4064665120582589</v>
      </c>
      <c r="R20" s="1179">
        <v>8.3754565253907689</v>
      </c>
      <c r="S20" s="1179">
        <v>2.383467776178402</v>
      </c>
      <c r="T20" s="1160">
        <v>4.4856589218233189</v>
      </c>
      <c r="U20" s="1160">
        <v>1.8136046382537201</v>
      </c>
      <c r="V20" s="1160">
        <v>5.3823076918921027</v>
      </c>
      <c r="W20" s="1179">
        <v>2.3521278417268277</v>
      </c>
    </row>
    <row r="21" spans="1:23">
      <c r="A21" s="2260"/>
      <c r="B21" s="2261"/>
      <c r="C21" s="991" t="s">
        <v>112</v>
      </c>
      <c r="D21" s="803">
        <f t="shared" ref="D21:W21" si="1">1.14*1.64*D20/SQRT(D18)</f>
        <v>6.6569011666423122E-2</v>
      </c>
      <c r="E21" s="803">
        <f t="shared" si="1"/>
        <v>3.4403818563641907E-2</v>
      </c>
      <c r="F21" s="803">
        <f t="shared" si="1"/>
        <v>0.31820977020239655</v>
      </c>
      <c r="G21" s="803">
        <f t="shared" si="1"/>
        <v>0.15454443828500306</v>
      </c>
      <c r="H21" s="805">
        <f t="shared" si="1"/>
        <v>0.50969549850873075</v>
      </c>
      <c r="I21" s="805">
        <f t="shared" si="1"/>
        <v>6.2118483658665499E-2</v>
      </c>
      <c r="J21" s="803">
        <f t="shared" si="1"/>
        <v>0.65877290019019341</v>
      </c>
      <c r="K21" s="803">
        <f t="shared" si="1"/>
        <v>0.26590185458400256</v>
      </c>
      <c r="L21" s="805">
        <f t="shared" si="1"/>
        <v>0.67201064043498882</v>
      </c>
      <c r="M21" s="803">
        <f t="shared" si="1"/>
        <v>0.27208248180088923</v>
      </c>
      <c r="N21" s="805">
        <f t="shared" si="1"/>
        <v>0.79849141053994677</v>
      </c>
      <c r="O21" s="803">
        <f t="shared" si="1"/>
        <v>0.39685348752072591</v>
      </c>
      <c r="P21" s="803">
        <f t="shared" si="1"/>
        <v>0.69296838270744776</v>
      </c>
      <c r="Q21" s="803">
        <f t="shared" si="1"/>
        <v>0.3685982732543448</v>
      </c>
      <c r="R21" s="803">
        <f t="shared" si="1"/>
        <v>0.91635923781355011</v>
      </c>
      <c r="S21" s="803">
        <f t="shared" si="1"/>
        <v>0.2598868582132865</v>
      </c>
      <c r="T21" s="805">
        <f t="shared" si="1"/>
        <v>0.78892501269307069</v>
      </c>
      <c r="U21" s="805">
        <f t="shared" si="1"/>
        <v>0.34077970286129505</v>
      </c>
      <c r="V21" s="805">
        <f t="shared" si="1"/>
        <v>0.79553122323117476</v>
      </c>
      <c r="W21" s="803">
        <f t="shared" si="1"/>
        <v>0.31654172701592703</v>
      </c>
    </row>
    <row r="22" spans="1:23">
      <c r="A22" s="2260"/>
      <c r="B22" s="2261" t="s">
        <v>591</v>
      </c>
      <c r="C22" s="992" t="s">
        <v>109</v>
      </c>
      <c r="D22" s="1174">
        <v>29.242695697788513</v>
      </c>
      <c r="E22" s="1174">
        <v>19.595522014832781</v>
      </c>
      <c r="F22" s="1175">
        <v>28.90769614923072</v>
      </c>
      <c r="G22" s="1175">
        <v>21.273462246919504</v>
      </c>
      <c r="H22" s="1175">
        <v>41.492833259032828</v>
      </c>
      <c r="I22" s="1175">
        <v>21.425796307449019</v>
      </c>
      <c r="J22" s="1175">
        <v>24.971869797961535</v>
      </c>
      <c r="K22" s="1175">
        <v>24.80962018872772</v>
      </c>
      <c r="L22" s="1175">
        <v>35.093988908463864</v>
      </c>
      <c r="M22" s="1175">
        <v>16.55593183913313</v>
      </c>
      <c r="N22" s="1175">
        <v>36.466289360157603</v>
      </c>
      <c r="O22" s="1175">
        <v>25.571991301015462</v>
      </c>
      <c r="P22" s="1175">
        <v>25.745909719615629</v>
      </c>
      <c r="Q22" s="1175">
        <v>18.592826683235902</v>
      </c>
      <c r="R22" s="1175">
        <v>27.856688490295863</v>
      </c>
      <c r="S22" s="1175">
        <v>25.474493584786781</v>
      </c>
      <c r="T22" s="1175">
        <v>31.242043996670347</v>
      </c>
      <c r="U22" s="1175">
        <v>19.061632050676558</v>
      </c>
      <c r="V22" s="1175">
        <v>27.015656842375453</v>
      </c>
      <c r="W22" s="1175">
        <v>23.834107348990354</v>
      </c>
    </row>
    <row r="23" spans="1:23">
      <c r="A23" s="2260"/>
      <c r="B23" s="2261"/>
      <c r="C23" s="945" t="s">
        <v>75</v>
      </c>
      <c r="D23" s="722">
        <v>28161.641895662815</v>
      </c>
      <c r="E23" s="722">
        <v>28928.358104337098</v>
      </c>
      <c r="F23" s="722">
        <v>3429.7436599845464</v>
      </c>
      <c r="G23" s="722">
        <v>3600.4533987599507</v>
      </c>
      <c r="H23" s="1176">
        <v>207.41634804965867</v>
      </c>
      <c r="I23" s="1176">
        <v>193.56166336275081</v>
      </c>
      <c r="J23" s="722">
        <v>554.79432056178689</v>
      </c>
      <c r="K23" s="1177">
        <v>580.76440728114267</v>
      </c>
      <c r="L23" s="1177">
        <v>241.55812884161517</v>
      </c>
      <c r="M23" s="1177">
        <v>302.54840717391784</v>
      </c>
      <c r="N23" s="1177">
        <v>348.32004322364969</v>
      </c>
      <c r="O23" s="1177">
        <v>355.80900791776043</v>
      </c>
      <c r="P23" s="1177">
        <v>1355.4514667123492</v>
      </c>
      <c r="Q23" s="1177">
        <v>1448.1365430539927</v>
      </c>
      <c r="R23" s="1177">
        <v>370.76120328539304</v>
      </c>
      <c r="S23" s="1177">
        <v>371.77384587263822</v>
      </c>
      <c r="T23" s="1177">
        <v>186.04906736446719</v>
      </c>
      <c r="U23" s="1177">
        <v>158.405596867019</v>
      </c>
      <c r="V23" s="1177">
        <v>165.3930819456246</v>
      </c>
      <c r="W23" s="1177">
        <v>189.45392723072794</v>
      </c>
    </row>
    <row r="24" spans="1:23">
      <c r="A24" s="2260"/>
      <c r="B24" s="2261"/>
      <c r="C24" s="945" t="s">
        <v>92</v>
      </c>
      <c r="D24" s="722">
        <v>27943</v>
      </c>
      <c r="E24" s="722">
        <v>29147</v>
      </c>
      <c r="F24" s="722">
        <v>2190</v>
      </c>
      <c r="G24" s="722">
        <v>2294</v>
      </c>
      <c r="H24" s="1176">
        <v>128</v>
      </c>
      <c r="I24" s="1176">
        <v>119</v>
      </c>
      <c r="J24" s="722">
        <v>416</v>
      </c>
      <c r="K24" s="1177">
        <v>430</v>
      </c>
      <c r="L24" s="1177">
        <v>124</v>
      </c>
      <c r="M24" s="1177">
        <v>149</v>
      </c>
      <c r="N24" s="1177">
        <v>247</v>
      </c>
      <c r="O24" s="1177">
        <v>258</v>
      </c>
      <c r="P24" s="1177">
        <v>710</v>
      </c>
      <c r="Q24" s="1177">
        <v>752</v>
      </c>
      <c r="R24" s="1177">
        <v>292</v>
      </c>
      <c r="S24" s="1177">
        <v>294</v>
      </c>
      <c r="T24" s="1177">
        <v>113</v>
      </c>
      <c r="U24" s="1177">
        <v>99</v>
      </c>
      <c r="V24" s="1177">
        <v>160</v>
      </c>
      <c r="W24" s="1177">
        <v>193</v>
      </c>
    </row>
    <row r="25" spans="1:23">
      <c r="A25" s="2260"/>
      <c r="B25" s="2261"/>
      <c r="C25" s="945" t="s">
        <v>110</v>
      </c>
      <c r="D25" s="1174">
        <v>6.636362859604124</v>
      </c>
      <c r="E25" s="1174">
        <v>1.331</v>
      </c>
      <c r="F25" s="1175">
        <v>5.7634842956417698</v>
      </c>
      <c r="G25" s="1175">
        <v>0</v>
      </c>
      <c r="H25" s="1175">
        <v>13.595798780288328</v>
      </c>
      <c r="I25" s="1175">
        <v>4.6479999999999997</v>
      </c>
      <c r="J25" s="1175">
        <v>6.3819999999999997</v>
      </c>
      <c r="K25" s="1175">
        <v>0</v>
      </c>
      <c r="L25" s="1175">
        <v>11.75</v>
      </c>
      <c r="M25" s="1175">
        <v>2.6503039064109051</v>
      </c>
      <c r="N25" s="1175">
        <v>10.280000000000001</v>
      </c>
      <c r="O25" s="1175">
        <v>0.99270950923174428</v>
      </c>
      <c r="P25" s="1175">
        <v>1.9837512585709223</v>
      </c>
      <c r="Q25" s="1175">
        <v>0</v>
      </c>
      <c r="R25" s="1175">
        <v>4.4181308236333843</v>
      </c>
      <c r="S25" s="1175">
        <v>0.78394934040391806</v>
      </c>
      <c r="T25" s="1175">
        <v>7.2919999999999998</v>
      </c>
      <c r="U25" s="1175">
        <v>2.4353162990979946</v>
      </c>
      <c r="V25" s="1175">
        <v>6.6703793173260095</v>
      </c>
      <c r="W25" s="1175">
        <v>2.5478895134180579</v>
      </c>
    </row>
    <row r="26" spans="1:23">
      <c r="A26" s="2260"/>
      <c r="B26" s="2261"/>
      <c r="C26" s="945" t="s">
        <v>121</v>
      </c>
      <c r="D26" s="1178">
        <v>54.460567095281313</v>
      </c>
      <c r="E26" s="1178">
        <v>40.866854094709417</v>
      </c>
      <c r="F26" s="1179">
        <v>53.014290535065577</v>
      </c>
      <c r="G26" s="1179">
        <v>49.000504073404549</v>
      </c>
      <c r="H26" s="1179">
        <v>69.9794554789366</v>
      </c>
      <c r="I26" s="1179">
        <v>39.89001736772537</v>
      </c>
      <c r="J26" s="1179">
        <v>43.993051288120299</v>
      </c>
      <c r="K26" s="1179">
        <v>56.6095353453901</v>
      </c>
      <c r="L26" s="1179">
        <v>51.153441569395682</v>
      </c>
      <c r="M26" s="1179">
        <v>29.507979190276302</v>
      </c>
      <c r="N26" s="1179">
        <v>62.933127173307973</v>
      </c>
      <c r="O26" s="1179">
        <v>57.983305841800266</v>
      </c>
      <c r="P26" s="1179">
        <v>51.155178541801746</v>
      </c>
      <c r="Q26" s="1179">
        <v>49.29735214665201</v>
      </c>
      <c r="R26" s="1179">
        <v>54.626160324852719</v>
      </c>
      <c r="S26" s="1179">
        <v>47.859754660410978</v>
      </c>
      <c r="T26" s="1179">
        <v>48.631544001148633</v>
      </c>
      <c r="U26" s="1179">
        <v>37.75194615961783</v>
      </c>
      <c r="V26" s="1179">
        <v>47.904456583103808</v>
      </c>
      <c r="W26" s="1179">
        <v>45.644089194294395</v>
      </c>
    </row>
    <row r="27" spans="1:23">
      <c r="A27" s="2260"/>
      <c r="B27" s="2261"/>
      <c r="C27" s="991" t="s">
        <v>112</v>
      </c>
      <c r="D27" s="803">
        <f t="shared" ref="D27:W27" si="2">1.14*1.64*D26/SQRT(D24)</f>
        <v>0.60910805579045602</v>
      </c>
      <c r="E27" s="803">
        <f t="shared" si="2"/>
        <v>0.44753084786403985</v>
      </c>
      <c r="F27" s="803">
        <f t="shared" si="2"/>
        <v>2.117968983393963</v>
      </c>
      <c r="G27" s="803">
        <f t="shared" si="2"/>
        <v>1.9127250264154962</v>
      </c>
      <c r="H27" s="803">
        <f t="shared" si="2"/>
        <v>11.5641648337643</v>
      </c>
      <c r="I27" s="803">
        <f t="shared" si="2"/>
        <v>6.8365885621494202</v>
      </c>
      <c r="J27" s="803">
        <f t="shared" si="2"/>
        <v>4.0326090373361074</v>
      </c>
      <c r="K27" s="803">
        <f t="shared" si="2"/>
        <v>5.1039223885325375</v>
      </c>
      <c r="L27" s="803">
        <f t="shared" si="2"/>
        <v>8.5884089309350173</v>
      </c>
      <c r="M27" s="803">
        <f t="shared" si="2"/>
        <v>4.5195483173837623</v>
      </c>
      <c r="N27" s="803">
        <f t="shared" si="2"/>
        <v>7.48651217697397</v>
      </c>
      <c r="O27" s="803">
        <f t="shared" si="2"/>
        <v>6.749037152145724</v>
      </c>
      <c r="P27" s="803">
        <f t="shared" si="2"/>
        <v>3.5892948003509297</v>
      </c>
      <c r="Q27" s="803">
        <f t="shared" si="2"/>
        <v>3.3609602199033266</v>
      </c>
      <c r="R27" s="803">
        <f t="shared" si="2"/>
        <v>5.9766517190091122</v>
      </c>
      <c r="S27" s="803">
        <f t="shared" si="2"/>
        <v>5.2184977694541788</v>
      </c>
      <c r="T27" s="803">
        <f t="shared" si="2"/>
        <v>8.5531785044402433</v>
      </c>
      <c r="U27" s="803">
        <f t="shared" si="2"/>
        <v>7.0936612772989438</v>
      </c>
      <c r="V27" s="803">
        <f t="shared" si="2"/>
        <v>7.0805113949894283</v>
      </c>
      <c r="W27" s="803">
        <f t="shared" si="2"/>
        <v>6.1426333064548446</v>
      </c>
    </row>
    <row r="28" spans="1:23">
      <c r="A28" s="2260"/>
      <c r="B28" s="2261" t="s">
        <v>592</v>
      </c>
      <c r="C28" s="992" t="s">
        <v>109</v>
      </c>
      <c r="D28" s="1174">
        <v>8.8710858285405951</v>
      </c>
      <c r="E28" s="1174">
        <v>9.1000908637259403</v>
      </c>
      <c r="F28" s="1175">
        <v>9.3923327323629575</v>
      </c>
      <c r="G28" s="1175">
        <v>12.002617800684151</v>
      </c>
      <c r="H28" s="1155">
        <v>4.5169703932973455</v>
      </c>
      <c r="I28" s="1155">
        <v>3.7353258426043183</v>
      </c>
      <c r="J28" s="1175">
        <v>6.3737022389772342</v>
      </c>
      <c r="K28" s="1175">
        <v>11.927227755050522</v>
      </c>
      <c r="L28" s="1155">
        <v>5.677727635315696</v>
      </c>
      <c r="M28" s="1155">
        <v>7.8548059995344177</v>
      </c>
      <c r="N28" s="1175">
        <v>9.6126145241601009</v>
      </c>
      <c r="O28" s="1175">
        <v>9.1428772156585776</v>
      </c>
      <c r="P28" s="1175">
        <v>11.975660275359072</v>
      </c>
      <c r="Q28" s="1175">
        <v>15.157246940827795</v>
      </c>
      <c r="R28" s="1175">
        <v>9.6573143606118297</v>
      </c>
      <c r="S28" s="1175">
        <v>12.602535258376188</v>
      </c>
      <c r="T28" s="1155">
        <v>11.132889548083428</v>
      </c>
      <c r="U28" s="1155">
        <v>7.7484917833424598</v>
      </c>
      <c r="V28" s="1155">
        <v>6.870246662847217</v>
      </c>
      <c r="W28" s="1175">
        <v>10.941462522154893</v>
      </c>
    </row>
    <row r="29" spans="1:23">
      <c r="A29" s="2260"/>
      <c r="B29" s="2261"/>
      <c r="C29" s="945" t="s">
        <v>75</v>
      </c>
      <c r="D29" s="722">
        <v>28161.641895662815</v>
      </c>
      <c r="E29" s="722">
        <v>28928.358104337098</v>
      </c>
      <c r="F29" s="1176">
        <v>3429.7436599845464</v>
      </c>
      <c r="G29" s="1176">
        <v>3600.4533987599507</v>
      </c>
      <c r="H29" s="1157">
        <v>207.41634804965867</v>
      </c>
      <c r="I29" s="1157">
        <v>193.56166336275081</v>
      </c>
      <c r="J29" s="722">
        <v>554.79432056178689</v>
      </c>
      <c r="K29" s="1177">
        <v>580.76440728114267</v>
      </c>
      <c r="L29" s="1180">
        <v>241.55812884161517</v>
      </c>
      <c r="M29" s="1180">
        <v>302.54840717391784</v>
      </c>
      <c r="N29" s="1177">
        <v>348.32004322364969</v>
      </c>
      <c r="O29" s="1177">
        <v>355.80900791776043</v>
      </c>
      <c r="P29" s="1177">
        <v>1355.4514667123492</v>
      </c>
      <c r="Q29" s="1177">
        <v>1448.1365430539927</v>
      </c>
      <c r="R29" s="1177">
        <v>370.76120328539304</v>
      </c>
      <c r="S29" s="1177">
        <v>371.77384587263822</v>
      </c>
      <c r="T29" s="1180">
        <v>186.04906736446719</v>
      </c>
      <c r="U29" s="1180">
        <v>158.405596867019</v>
      </c>
      <c r="V29" s="1180">
        <v>165.3930819456246</v>
      </c>
      <c r="W29" s="1177">
        <v>189.45392723072794</v>
      </c>
    </row>
    <row r="30" spans="1:23">
      <c r="A30" s="2260"/>
      <c r="B30" s="2261"/>
      <c r="C30" s="945" t="s">
        <v>92</v>
      </c>
      <c r="D30" s="722">
        <v>27943</v>
      </c>
      <c r="E30" s="722">
        <v>29147</v>
      </c>
      <c r="F30" s="1176">
        <v>2190</v>
      </c>
      <c r="G30" s="1176">
        <v>2294</v>
      </c>
      <c r="H30" s="1157">
        <v>128</v>
      </c>
      <c r="I30" s="1157">
        <v>119</v>
      </c>
      <c r="J30" s="722">
        <v>416</v>
      </c>
      <c r="K30" s="1177">
        <v>430</v>
      </c>
      <c r="L30" s="1180">
        <v>124</v>
      </c>
      <c r="M30" s="1180">
        <v>149</v>
      </c>
      <c r="N30" s="1177">
        <v>247</v>
      </c>
      <c r="O30" s="1177">
        <v>258</v>
      </c>
      <c r="P30" s="1177">
        <v>710</v>
      </c>
      <c r="Q30" s="1177">
        <v>752</v>
      </c>
      <c r="R30" s="1177">
        <v>292</v>
      </c>
      <c r="S30" s="1177">
        <v>294</v>
      </c>
      <c r="T30" s="1180">
        <v>113</v>
      </c>
      <c r="U30" s="1180">
        <v>99</v>
      </c>
      <c r="V30" s="1180">
        <v>160</v>
      </c>
      <c r="W30" s="1177">
        <v>193</v>
      </c>
    </row>
    <row r="31" spans="1:23">
      <c r="A31" s="2260"/>
      <c r="B31" s="2261"/>
      <c r="C31" s="945" t="s">
        <v>110</v>
      </c>
      <c r="D31" s="1174">
        <v>0</v>
      </c>
      <c r="E31" s="1174">
        <v>0</v>
      </c>
      <c r="F31" s="1175">
        <v>0</v>
      </c>
      <c r="G31" s="1175">
        <v>0</v>
      </c>
      <c r="H31" s="1155">
        <v>0</v>
      </c>
      <c r="I31" s="1155">
        <v>0</v>
      </c>
      <c r="J31" s="1175">
        <v>0</v>
      </c>
      <c r="K31" s="1175">
        <v>0</v>
      </c>
      <c r="L31" s="1155">
        <v>0</v>
      </c>
      <c r="M31" s="1155">
        <v>0</v>
      </c>
      <c r="N31" s="1175">
        <v>0</v>
      </c>
      <c r="O31" s="1175">
        <v>0</v>
      </c>
      <c r="P31" s="1175">
        <v>0</v>
      </c>
      <c r="Q31" s="1175">
        <v>0</v>
      </c>
      <c r="R31" s="1175">
        <v>0</v>
      </c>
      <c r="S31" s="1175">
        <v>0</v>
      </c>
      <c r="T31" s="1155">
        <v>0</v>
      </c>
      <c r="U31" s="1155">
        <v>0</v>
      </c>
      <c r="V31" s="1155">
        <v>0</v>
      </c>
      <c r="W31" s="1175">
        <v>0</v>
      </c>
    </row>
    <row r="32" spans="1:23">
      <c r="A32" s="2260"/>
      <c r="B32" s="2261"/>
      <c r="C32" s="945" t="s">
        <v>121</v>
      </c>
      <c r="D32" s="1178">
        <v>36.379142430194271</v>
      </c>
      <c r="E32" s="1178">
        <v>34.927280707511606</v>
      </c>
      <c r="F32" s="1179">
        <v>36.427232921095779</v>
      </c>
      <c r="G32" s="1179">
        <v>43.43670620016708</v>
      </c>
      <c r="H32" s="1160">
        <v>21.381527843343086</v>
      </c>
      <c r="I32" s="1160">
        <v>17.355879025688957</v>
      </c>
      <c r="J32" s="1179">
        <v>31.19859430309857</v>
      </c>
      <c r="K32" s="1179">
        <v>47.447574504805544</v>
      </c>
      <c r="L32" s="1160">
        <v>25.854707623237903</v>
      </c>
      <c r="M32" s="1160">
        <v>30.655262800969631</v>
      </c>
      <c r="N32" s="1179">
        <v>34.498010014136874</v>
      </c>
      <c r="O32" s="1179">
        <v>36.092314222676798</v>
      </c>
      <c r="P32" s="1179">
        <v>41.494120015060446</v>
      </c>
      <c r="Q32" s="1179">
        <v>48.760230184689298</v>
      </c>
      <c r="R32" s="1179">
        <v>35.869974700913197</v>
      </c>
      <c r="S32" s="1179">
        <v>47.41052538765593</v>
      </c>
      <c r="T32" s="1160">
        <v>40.300102431938974</v>
      </c>
      <c r="U32" s="1160">
        <v>25.827984548973241</v>
      </c>
      <c r="V32" s="1160">
        <v>35.72665140921805</v>
      </c>
      <c r="W32" s="1179">
        <v>37.459053254638008</v>
      </c>
    </row>
    <row r="33" spans="1:23">
      <c r="A33" s="2260"/>
      <c r="B33" s="2261"/>
      <c r="C33" s="991" t="s">
        <v>112</v>
      </c>
      <c r="D33" s="803">
        <f t="shared" ref="D33:W33" si="3">1.14*1.64*D32/SQRT(D30)</f>
        <v>0.40687840576855927</v>
      </c>
      <c r="E33" s="803">
        <f t="shared" si="3"/>
        <v>0.38248688074675091</v>
      </c>
      <c r="F33" s="803">
        <f t="shared" si="3"/>
        <v>1.4553009895835038</v>
      </c>
      <c r="G33" s="803">
        <f t="shared" si="3"/>
        <v>1.6955432721601424</v>
      </c>
      <c r="H33" s="805">
        <f t="shared" si="3"/>
        <v>3.5333157522576606</v>
      </c>
      <c r="I33" s="805">
        <f t="shared" si="3"/>
        <v>2.9745538323349234</v>
      </c>
      <c r="J33" s="803">
        <f t="shared" si="3"/>
        <v>2.8598092120250764</v>
      </c>
      <c r="K33" s="803">
        <f t="shared" si="3"/>
        <v>4.2778789177318917</v>
      </c>
      <c r="L33" s="805">
        <f t="shared" si="3"/>
        <v>4.3408770758247419</v>
      </c>
      <c r="M33" s="805">
        <f t="shared" si="3"/>
        <v>4.6952704052582064</v>
      </c>
      <c r="N33" s="803">
        <f t="shared" si="3"/>
        <v>4.1038763470464632</v>
      </c>
      <c r="O33" s="803">
        <f t="shared" si="3"/>
        <v>4.2010086534279658</v>
      </c>
      <c r="P33" s="803">
        <f t="shared" si="3"/>
        <v>2.9114281967267717</v>
      </c>
      <c r="Q33" s="803">
        <f t="shared" si="3"/>
        <v>3.3243406963633446</v>
      </c>
      <c r="R33" s="803">
        <f t="shared" si="3"/>
        <v>3.9245362420153636</v>
      </c>
      <c r="S33" s="803">
        <f t="shared" si="3"/>
        <v>5.1695150286424107</v>
      </c>
      <c r="T33" s="805">
        <f t="shared" si="3"/>
        <v>7.0878681096257008</v>
      </c>
      <c r="U33" s="805">
        <f t="shared" si="3"/>
        <v>4.8531265935557695</v>
      </c>
      <c r="V33" s="805">
        <f t="shared" si="3"/>
        <v>5.2805726325054501</v>
      </c>
      <c r="W33" s="803">
        <f t="shared" si="3"/>
        <v>5.0411177484721899</v>
      </c>
    </row>
    <row r="34" spans="1:23">
      <c r="A34" s="2260"/>
      <c r="B34" s="2261" t="s">
        <v>538</v>
      </c>
      <c r="C34" s="992" t="s">
        <v>109</v>
      </c>
      <c r="D34" s="1174">
        <v>0.8516580009673872</v>
      </c>
      <c r="E34" s="1174">
        <v>0.52713039313307597</v>
      </c>
      <c r="F34" s="1155">
        <v>0.7383068319366779</v>
      </c>
      <c r="G34" s="1155">
        <v>0.55379261178603745</v>
      </c>
      <c r="H34" s="1155">
        <v>3.2812984696245122</v>
      </c>
      <c r="I34" s="1155">
        <v>0.18628449417002949</v>
      </c>
      <c r="J34" s="1155">
        <v>0.27871985320583015</v>
      </c>
      <c r="K34" s="1155">
        <v>1.1129549217407972</v>
      </c>
      <c r="L34" s="1155">
        <v>0.31460106384008196</v>
      </c>
      <c r="M34" s="1155">
        <v>0.70414750104868928</v>
      </c>
      <c r="N34" s="1155">
        <v>0.27074241763179763</v>
      </c>
      <c r="O34" s="1155">
        <v>8.1766073211428966E-2</v>
      </c>
      <c r="P34" s="1155">
        <v>0.3943605556612052</v>
      </c>
      <c r="Q34" s="1155">
        <v>0.49550782742464616</v>
      </c>
      <c r="R34" s="1155">
        <v>0.31584595181153668</v>
      </c>
      <c r="S34" s="1155">
        <v>0.52639749285716475</v>
      </c>
      <c r="T34" s="1155">
        <v>3.8969162897261658</v>
      </c>
      <c r="U34" s="1175">
        <v>0</v>
      </c>
      <c r="V34" s="1155">
        <v>0.90704473379290651</v>
      </c>
      <c r="W34" s="1155">
        <v>0.82387696418042433</v>
      </c>
    </row>
    <row r="35" spans="1:23">
      <c r="A35" s="2260"/>
      <c r="B35" s="2261"/>
      <c r="C35" s="945" t="s">
        <v>75</v>
      </c>
      <c r="D35" s="722">
        <v>28161.641895662815</v>
      </c>
      <c r="E35" s="722">
        <v>28928.358104337098</v>
      </c>
      <c r="F35" s="1157">
        <v>3429.7436599845464</v>
      </c>
      <c r="G35" s="1157">
        <v>3600.4533987599507</v>
      </c>
      <c r="H35" s="1157">
        <v>207.41634804965867</v>
      </c>
      <c r="I35" s="1157">
        <v>193.56166336275081</v>
      </c>
      <c r="J35" s="223">
        <v>554.79432056178689</v>
      </c>
      <c r="K35" s="1180">
        <v>580.76440728114267</v>
      </c>
      <c r="L35" s="1180">
        <v>241.55812884161517</v>
      </c>
      <c r="M35" s="1180">
        <v>302.54840717391784</v>
      </c>
      <c r="N35" s="1180">
        <v>348.32004322364969</v>
      </c>
      <c r="O35" s="1180">
        <v>355.80900791776043</v>
      </c>
      <c r="P35" s="1180">
        <v>1355.4514667123492</v>
      </c>
      <c r="Q35" s="1180">
        <v>1448.1365430539927</v>
      </c>
      <c r="R35" s="1180">
        <v>370.76120328539304</v>
      </c>
      <c r="S35" s="1180">
        <v>371.77384587263822</v>
      </c>
      <c r="T35" s="1180">
        <v>186.04906736446719</v>
      </c>
      <c r="U35" s="1177">
        <v>158.405596867019</v>
      </c>
      <c r="V35" s="1180">
        <v>165.3930819456246</v>
      </c>
      <c r="W35" s="1180">
        <v>189.45392723072794</v>
      </c>
    </row>
    <row r="36" spans="1:23">
      <c r="A36" s="2260"/>
      <c r="B36" s="2261"/>
      <c r="C36" s="945" t="s">
        <v>92</v>
      </c>
      <c r="D36" s="722">
        <v>27943</v>
      </c>
      <c r="E36" s="722">
        <v>29147</v>
      </c>
      <c r="F36" s="1157">
        <v>2190</v>
      </c>
      <c r="G36" s="1157">
        <v>2294</v>
      </c>
      <c r="H36" s="1157">
        <v>128</v>
      </c>
      <c r="I36" s="1157">
        <v>119</v>
      </c>
      <c r="J36" s="223">
        <v>416</v>
      </c>
      <c r="K36" s="1180">
        <v>430</v>
      </c>
      <c r="L36" s="1180">
        <v>124</v>
      </c>
      <c r="M36" s="1180">
        <v>149</v>
      </c>
      <c r="N36" s="1180">
        <v>247</v>
      </c>
      <c r="O36" s="1180">
        <v>258</v>
      </c>
      <c r="P36" s="1180">
        <v>710</v>
      </c>
      <c r="Q36" s="1180">
        <v>752</v>
      </c>
      <c r="R36" s="1180">
        <v>292</v>
      </c>
      <c r="S36" s="1180">
        <v>294</v>
      </c>
      <c r="T36" s="1180">
        <v>113</v>
      </c>
      <c r="U36" s="1177">
        <v>99</v>
      </c>
      <c r="V36" s="1180">
        <v>160</v>
      </c>
      <c r="W36" s="1180">
        <v>193</v>
      </c>
    </row>
    <row r="37" spans="1:23">
      <c r="A37" s="2260"/>
      <c r="B37" s="2261"/>
      <c r="C37" s="945" t="s">
        <v>110</v>
      </c>
      <c r="D37" s="1174">
        <v>0</v>
      </c>
      <c r="E37" s="1174">
        <v>0</v>
      </c>
      <c r="F37" s="1155">
        <v>0</v>
      </c>
      <c r="G37" s="1155">
        <v>0</v>
      </c>
      <c r="H37" s="1155">
        <v>0</v>
      </c>
      <c r="I37" s="1155">
        <v>0</v>
      </c>
      <c r="J37" s="1155">
        <v>0</v>
      </c>
      <c r="K37" s="1155">
        <v>0</v>
      </c>
      <c r="L37" s="1155">
        <v>0</v>
      </c>
      <c r="M37" s="1155">
        <v>0</v>
      </c>
      <c r="N37" s="1155">
        <v>0</v>
      </c>
      <c r="O37" s="1155">
        <v>0</v>
      </c>
      <c r="P37" s="1155">
        <v>0</v>
      </c>
      <c r="Q37" s="1155">
        <v>0</v>
      </c>
      <c r="R37" s="1155">
        <v>0</v>
      </c>
      <c r="S37" s="1155">
        <v>0</v>
      </c>
      <c r="T37" s="1155">
        <v>0</v>
      </c>
      <c r="U37" s="1175">
        <v>0</v>
      </c>
      <c r="V37" s="1155">
        <v>0</v>
      </c>
      <c r="W37" s="1155">
        <v>0</v>
      </c>
    </row>
    <row r="38" spans="1:23">
      <c r="A38" s="2260"/>
      <c r="B38" s="2261"/>
      <c r="C38" s="945" t="s">
        <v>121</v>
      </c>
      <c r="D38" s="1178">
        <v>13.364801354502468</v>
      </c>
      <c r="E38" s="1178">
        <v>9.4520759456531902</v>
      </c>
      <c r="F38" s="1160">
        <v>12.899394487778174</v>
      </c>
      <c r="G38" s="1160">
        <v>7.4709469015660135</v>
      </c>
      <c r="H38" s="1160">
        <v>29.145396246770265</v>
      </c>
      <c r="I38" s="1160">
        <v>1.758931424868738</v>
      </c>
      <c r="J38" s="1160">
        <v>3.5079928579340196</v>
      </c>
      <c r="K38" s="1160">
        <v>13.418954850922331</v>
      </c>
      <c r="L38" s="1160">
        <v>3.5804922098756631</v>
      </c>
      <c r="M38" s="1160">
        <v>7.8227277412853669</v>
      </c>
      <c r="N38" s="1160">
        <v>1.7737388695930456</v>
      </c>
      <c r="O38" s="1160">
        <v>0.59754378340630054</v>
      </c>
      <c r="P38" s="1160">
        <v>7.1596139249579158</v>
      </c>
      <c r="Q38" s="1160">
        <v>6.5079560058773538</v>
      </c>
      <c r="R38" s="1160">
        <v>3.5000235378024303</v>
      </c>
      <c r="S38" s="1160">
        <v>4.4137028017835682</v>
      </c>
      <c r="T38" s="1160">
        <v>39.64747548352625</v>
      </c>
      <c r="U38" s="1179">
        <v>0</v>
      </c>
      <c r="V38" s="1160">
        <v>9.7674776225055329</v>
      </c>
      <c r="W38" s="1160">
        <v>6.6981542860766696</v>
      </c>
    </row>
    <row r="39" spans="1:23">
      <c r="A39" s="2260"/>
      <c r="B39" s="2261"/>
      <c r="C39" s="991" t="s">
        <v>112</v>
      </c>
      <c r="D39" s="803">
        <f t="shared" ref="D39:W39" si="4">1.14*1.64*D38/SQRT(D36)</f>
        <v>0.14947710982928761</v>
      </c>
      <c r="E39" s="803">
        <f t="shared" si="4"/>
        <v>0.10350920460454753</v>
      </c>
      <c r="F39" s="805">
        <f t="shared" si="4"/>
        <v>0.51534250772641099</v>
      </c>
      <c r="G39" s="805">
        <f t="shared" si="4"/>
        <v>0.29162694098493108</v>
      </c>
      <c r="H39" s="805">
        <f t="shared" si="4"/>
        <v>4.816301642193749</v>
      </c>
      <c r="I39" s="805">
        <f t="shared" si="4"/>
        <v>0.30145613500264307</v>
      </c>
      <c r="J39" s="805">
        <f t="shared" si="4"/>
        <v>0.32155904824986009</v>
      </c>
      <c r="K39" s="805">
        <f t="shared" si="4"/>
        <v>1.2098545532383902</v>
      </c>
      <c r="L39" s="805">
        <f t="shared" si="4"/>
        <v>0.60114686967293107</v>
      </c>
      <c r="M39" s="805">
        <f t="shared" si="4"/>
        <v>1.1981571415818295</v>
      </c>
      <c r="N39" s="805">
        <f t="shared" si="4"/>
        <v>0.21100361991247901</v>
      </c>
      <c r="O39" s="805">
        <f t="shared" si="4"/>
        <v>6.9551832819707129E-2</v>
      </c>
      <c r="P39" s="805">
        <f t="shared" si="4"/>
        <v>0.50235314910243778</v>
      </c>
      <c r="Q39" s="805">
        <f t="shared" si="4"/>
        <v>0.4436948496455953</v>
      </c>
      <c r="R39" s="805">
        <f t="shared" si="4"/>
        <v>0.38293780066877964</v>
      </c>
      <c r="S39" s="805">
        <f t="shared" si="4"/>
        <v>0.4812581758843355</v>
      </c>
      <c r="T39" s="805">
        <f t="shared" si="4"/>
        <v>6.9730859265543526</v>
      </c>
      <c r="U39" s="803">
        <f t="shared" si="4"/>
        <v>0</v>
      </c>
      <c r="V39" s="805">
        <f t="shared" si="4"/>
        <v>1.4436806414133789</v>
      </c>
      <c r="W39" s="805">
        <f t="shared" si="4"/>
        <v>0.90141585330551299</v>
      </c>
    </row>
    <row r="40" spans="1:23">
      <c r="A40" s="2260"/>
      <c r="B40" s="2260" t="s">
        <v>166</v>
      </c>
      <c r="C40" s="992" t="s">
        <v>109</v>
      </c>
      <c r="D40" s="1181">
        <v>41.988203693657987</v>
      </c>
      <c r="E40" s="1181">
        <v>31.811968825695182</v>
      </c>
      <c r="F40" s="1181">
        <v>42.523715617730282</v>
      </c>
      <c r="G40" s="1181">
        <v>36.770757089418176</v>
      </c>
      <c r="H40" s="1182">
        <v>51.554486735048165</v>
      </c>
      <c r="I40" s="1181">
        <v>26.617737805507517</v>
      </c>
      <c r="J40" s="1181">
        <v>34.886419541431387</v>
      </c>
      <c r="K40" s="1183">
        <v>40.798281701152639</v>
      </c>
      <c r="L40" s="1183">
        <v>43.31916151440609</v>
      </c>
      <c r="M40" s="1183">
        <v>27.69405936564003</v>
      </c>
      <c r="N40" s="1183">
        <v>49.567753004099274</v>
      </c>
      <c r="O40" s="1183">
        <v>37.418072083222548</v>
      </c>
      <c r="P40" s="1183">
        <v>41.954606782630705</v>
      </c>
      <c r="Q40" s="1183">
        <v>37.695050854345524</v>
      </c>
      <c r="R40" s="1184">
        <v>42.185977381627431</v>
      </c>
      <c r="S40" s="1183">
        <v>41.450095451549601</v>
      </c>
      <c r="T40" s="1183">
        <v>49.623685033394082</v>
      </c>
      <c r="U40" s="1183">
        <v>28.922023500541826</v>
      </c>
      <c r="V40" s="1183">
        <v>38.254794894693589</v>
      </c>
      <c r="W40" s="1183">
        <v>38.39192391622705</v>
      </c>
    </row>
    <row r="41" spans="1:23">
      <c r="A41" s="2260"/>
      <c r="B41" s="2260"/>
      <c r="C41" s="945" t="s">
        <v>75</v>
      </c>
      <c r="D41" s="722">
        <v>28161.641895662815</v>
      </c>
      <c r="E41" s="722">
        <v>28928.358104337098</v>
      </c>
      <c r="F41" s="722">
        <v>3429.7436599845464</v>
      </c>
      <c r="G41" s="722">
        <v>3600.4533987599507</v>
      </c>
      <c r="H41" s="223">
        <v>207.41634804965867</v>
      </c>
      <c r="I41" s="722">
        <v>193.56166336275078</v>
      </c>
      <c r="J41" s="722">
        <v>554.79432056178689</v>
      </c>
      <c r="K41" s="1177">
        <v>580.76440728114267</v>
      </c>
      <c r="L41" s="1177">
        <v>241.55812884161517</v>
      </c>
      <c r="M41" s="1177">
        <v>302.54840717391784</v>
      </c>
      <c r="N41" s="1177">
        <v>348.32004322364969</v>
      </c>
      <c r="O41" s="1177">
        <v>355.80900791776043</v>
      </c>
      <c r="P41" s="1177">
        <v>1355.4514667123492</v>
      </c>
      <c r="Q41" s="1177">
        <v>1448.1365430539927</v>
      </c>
      <c r="R41" s="1180">
        <v>370.76120328539304</v>
      </c>
      <c r="S41" s="1177">
        <v>371.77384587263822</v>
      </c>
      <c r="T41" s="1177">
        <v>186.04906736446719</v>
      </c>
      <c r="U41" s="1177">
        <v>158.405596867019</v>
      </c>
      <c r="V41" s="1177">
        <v>165.3930819456246</v>
      </c>
      <c r="W41" s="1177">
        <v>189.45392723072794</v>
      </c>
    </row>
    <row r="42" spans="1:23">
      <c r="A42" s="2260"/>
      <c r="B42" s="2260"/>
      <c r="C42" s="945" t="s">
        <v>92</v>
      </c>
      <c r="D42" s="722">
        <v>27943</v>
      </c>
      <c r="E42" s="722">
        <v>29147</v>
      </c>
      <c r="F42" s="722">
        <v>2190</v>
      </c>
      <c r="G42" s="722">
        <v>2294</v>
      </c>
      <c r="H42" s="223">
        <v>128</v>
      </c>
      <c r="I42" s="722">
        <v>119</v>
      </c>
      <c r="J42" s="722">
        <v>416</v>
      </c>
      <c r="K42" s="1177">
        <v>430</v>
      </c>
      <c r="L42" s="1177">
        <v>124</v>
      </c>
      <c r="M42" s="1177">
        <v>149</v>
      </c>
      <c r="N42" s="1177">
        <v>247</v>
      </c>
      <c r="O42" s="1177">
        <v>258</v>
      </c>
      <c r="P42" s="1177">
        <v>710</v>
      </c>
      <c r="Q42" s="1177">
        <v>752</v>
      </c>
      <c r="R42" s="1180">
        <v>292</v>
      </c>
      <c r="S42" s="1177">
        <v>294</v>
      </c>
      <c r="T42" s="1177">
        <v>113</v>
      </c>
      <c r="U42" s="1177">
        <v>99</v>
      </c>
      <c r="V42" s="1177">
        <v>160</v>
      </c>
      <c r="W42" s="1177">
        <v>193</v>
      </c>
    </row>
    <row r="43" spans="1:23">
      <c r="A43" s="2260"/>
      <c r="B43" s="2260"/>
      <c r="C43" s="945" t="s">
        <v>110</v>
      </c>
      <c r="D43" s="1185">
        <v>18.082807383078272</v>
      </c>
      <c r="E43" s="1185">
        <v>12.85003339429381</v>
      </c>
      <c r="F43" s="1185">
        <v>17.872</v>
      </c>
      <c r="G43" s="1185">
        <v>13.124727999999999</v>
      </c>
      <c r="H43" s="1186">
        <v>77.508806353401368</v>
      </c>
      <c r="I43" s="1185">
        <v>9.76975031206611</v>
      </c>
      <c r="J43" s="1185">
        <v>14.286728018113996</v>
      </c>
      <c r="K43" s="1187">
        <v>11.855999999999998</v>
      </c>
      <c r="L43" s="1187">
        <v>20.026796742890326</v>
      </c>
      <c r="M43" s="1187">
        <v>9.9819999999999993</v>
      </c>
      <c r="N43" s="1187">
        <v>21.888999999999999</v>
      </c>
      <c r="O43" s="1187">
        <v>12.805354155078634</v>
      </c>
      <c r="P43" s="1187">
        <v>17.16241570677575</v>
      </c>
      <c r="Q43" s="1187">
        <v>14.203999999999999</v>
      </c>
      <c r="R43" s="1188">
        <v>62.730047609452022</v>
      </c>
      <c r="S43" s="1187">
        <v>15.261847078233259</v>
      </c>
      <c r="T43" s="1187">
        <v>24.198267788193991</v>
      </c>
      <c r="U43" s="1187">
        <v>12.124000000000001</v>
      </c>
      <c r="V43" s="1187">
        <v>13.853</v>
      </c>
      <c r="W43" s="1187">
        <v>15.691580673459567</v>
      </c>
    </row>
    <row r="44" spans="1:23">
      <c r="A44" s="2260"/>
      <c r="B44" s="2260"/>
      <c r="C44" s="945" t="s">
        <v>121</v>
      </c>
      <c r="D44" s="1189">
        <v>63.945989975875854</v>
      </c>
      <c r="E44" s="1189">
        <v>52.475834257105099</v>
      </c>
      <c r="F44" s="1189">
        <v>62.510849834972561</v>
      </c>
      <c r="G44" s="1189">
        <v>62.834563507617922</v>
      </c>
      <c r="H44" s="1190">
        <v>193.56166336275078</v>
      </c>
      <c r="I44" s="1189">
        <v>43.368759233824477</v>
      </c>
      <c r="J44" s="1189">
        <v>51.899521377154684</v>
      </c>
      <c r="K44" s="1191">
        <v>70.708325262322944</v>
      </c>
      <c r="L44" s="1191">
        <v>53.662481523274742</v>
      </c>
      <c r="M44" s="1191">
        <v>40.851104147216176</v>
      </c>
      <c r="N44" s="1191">
        <v>68.731156095147327</v>
      </c>
      <c r="O44" s="1191">
        <v>65.049849491435879</v>
      </c>
      <c r="P44" s="1191">
        <v>63.088126650854413</v>
      </c>
      <c r="Q44" s="1191">
        <v>67.036627311845052</v>
      </c>
      <c r="R44" s="1192">
        <v>371.77384587263828</v>
      </c>
      <c r="S44" s="1191">
        <v>63.611748026005799</v>
      </c>
      <c r="T44" s="1191">
        <v>67.902460545471854</v>
      </c>
      <c r="U44" s="1191">
        <v>43.02730863795469</v>
      </c>
      <c r="V44" s="1191">
        <v>58.0659030639302</v>
      </c>
      <c r="W44" s="1191">
        <v>55.322527935840036</v>
      </c>
    </row>
    <row r="45" spans="1:23">
      <c r="A45" s="2263"/>
      <c r="B45" s="2263"/>
      <c r="C45" s="991" t="s">
        <v>112</v>
      </c>
      <c r="D45" s="803">
        <v>0.71519669565057697</v>
      </c>
      <c r="E45" s="803">
        <v>0.57466020122393913</v>
      </c>
      <c r="F45" s="803">
        <v>2.4973651394711762</v>
      </c>
      <c r="G45" s="803">
        <v>2.4527348119699499</v>
      </c>
      <c r="H45" s="805">
        <v>31.986230320099942</v>
      </c>
      <c r="I45" s="803">
        <v>7.4327960451696171</v>
      </c>
      <c r="J45" s="803">
        <v>4.7573531003394711</v>
      </c>
      <c r="K45" s="803">
        <v>6.3750709515653945</v>
      </c>
      <c r="L45" s="803">
        <v>9.00966428515658</v>
      </c>
      <c r="M45" s="803">
        <v>6.256902169453201</v>
      </c>
      <c r="N45" s="803">
        <v>8.1762445337701202</v>
      </c>
      <c r="O45" s="803">
        <v>7.5715560640334401</v>
      </c>
      <c r="P45" s="803">
        <v>4.426568167810311</v>
      </c>
      <c r="Q45" s="803">
        <v>4.5703760518686938</v>
      </c>
      <c r="R45" s="805">
        <v>40.675800418768006</v>
      </c>
      <c r="S45" s="803">
        <v>6.9360523792944573</v>
      </c>
      <c r="T45" s="803">
        <v>11.942492838031505</v>
      </c>
      <c r="U45" s="803">
        <v>8.0849117515943014</v>
      </c>
      <c r="V45" s="803">
        <v>8.5824225474988385</v>
      </c>
      <c r="W45" s="803">
        <v>7.4451261640784052</v>
      </c>
    </row>
    <row r="46" spans="1:23">
      <c r="A46" s="2260" t="s">
        <v>928</v>
      </c>
      <c r="B46" s="2261" t="s">
        <v>744</v>
      </c>
      <c r="C46" s="945" t="s">
        <v>109</v>
      </c>
      <c r="D46" s="1174">
        <v>1.9224527673506633</v>
      </c>
      <c r="E46" s="1174">
        <v>2.2471408439585741</v>
      </c>
      <c r="F46" s="1193">
        <v>1.7619864126924161</v>
      </c>
      <c r="G46" s="1193">
        <v>2.1933333039580107</v>
      </c>
      <c r="H46" s="1155">
        <v>1.4530449479023704</v>
      </c>
      <c r="I46" s="1155">
        <v>1.5470434896086953</v>
      </c>
      <c r="J46" s="1155">
        <v>1.6590508720234332</v>
      </c>
      <c r="K46" s="1155">
        <v>2.0873838442650023</v>
      </c>
      <c r="L46" s="1155">
        <v>1.1743884222417189</v>
      </c>
      <c r="M46" s="1155">
        <v>1.3928804826420464</v>
      </c>
      <c r="N46" s="1155">
        <v>1.3167401267092071</v>
      </c>
      <c r="O46" s="1155">
        <v>1.401320325093113</v>
      </c>
      <c r="P46" s="1155">
        <v>2.1992828813992462</v>
      </c>
      <c r="Q46" s="1155">
        <v>2.8768869056437842</v>
      </c>
      <c r="R46" s="1155">
        <v>1.5915075389016495</v>
      </c>
      <c r="S46" s="1155">
        <v>1.7860464835183885</v>
      </c>
      <c r="T46" s="1155">
        <v>1.4093139305371143</v>
      </c>
      <c r="U46" s="1155">
        <v>1.89069349004628</v>
      </c>
      <c r="V46" s="1155">
        <v>1.485687306408513</v>
      </c>
      <c r="W46" s="1155">
        <v>1.7715376836519818</v>
      </c>
    </row>
    <row r="47" spans="1:23">
      <c r="A47" s="2260"/>
      <c r="B47" s="2261"/>
      <c r="C47" s="945" t="s">
        <v>75</v>
      </c>
      <c r="D47" s="722">
        <v>28161.641895662815</v>
      </c>
      <c r="E47" s="722">
        <v>28928.358104337098</v>
      </c>
      <c r="F47" s="223">
        <v>3429.7436599845464</v>
      </c>
      <c r="G47" s="223">
        <v>3600.4533987599507</v>
      </c>
      <c r="H47" s="223">
        <v>207.41634804965867</v>
      </c>
      <c r="I47" s="223">
        <v>193.56166336275078</v>
      </c>
      <c r="J47" s="223">
        <v>554.79432056178689</v>
      </c>
      <c r="K47" s="1180">
        <v>580.76440728114267</v>
      </c>
      <c r="L47" s="1180">
        <v>241.55812884161517</v>
      </c>
      <c r="M47" s="1180">
        <v>302.54840717391784</v>
      </c>
      <c r="N47" s="1180">
        <v>348.32004322364969</v>
      </c>
      <c r="O47" s="1180">
        <v>355.80900791776043</v>
      </c>
      <c r="P47" s="1180">
        <v>1355.4514667123492</v>
      </c>
      <c r="Q47" s="1180">
        <v>1448.1365430539927</v>
      </c>
      <c r="R47" s="1180">
        <v>370.76120328539304</v>
      </c>
      <c r="S47" s="1180">
        <v>371.77384587263822</v>
      </c>
      <c r="T47" s="1180">
        <v>186.04906736446719</v>
      </c>
      <c r="U47" s="1180">
        <v>158.405596867019</v>
      </c>
      <c r="V47" s="1180">
        <v>165.3930819456246</v>
      </c>
      <c r="W47" s="1180">
        <v>189.45392723072794</v>
      </c>
    </row>
    <row r="48" spans="1:23">
      <c r="A48" s="2260"/>
      <c r="B48" s="2261"/>
      <c r="C48" s="945" t="s">
        <v>92</v>
      </c>
      <c r="D48" s="722">
        <v>27943</v>
      </c>
      <c r="E48" s="722">
        <v>29147</v>
      </c>
      <c r="F48" s="223">
        <v>2190</v>
      </c>
      <c r="G48" s="223">
        <v>2294</v>
      </c>
      <c r="H48" s="223">
        <v>128</v>
      </c>
      <c r="I48" s="223">
        <v>119</v>
      </c>
      <c r="J48" s="223">
        <v>416</v>
      </c>
      <c r="K48" s="1180">
        <v>430</v>
      </c>
      <c r="L48" s="1180">
        <v>124</v>
      </c>
      <c r="M48" s="1180">
        <v>149</v>
      </c>
      <c r="N48" s="1180">
        <v>247</v>
      </c>
      <c r="O48" s="1180">
        <v>258</v>
      </c>
      <c r="P48" s="1180">
        <v>710</v>
      </c>
      <c r="Q48" s="1180">
        <v>752</v>
      </c>
      <c r="R48" s="1180">
        <v>292</v>
      </c>
      <c r="S48" s="1180">
        <v>294</v>
      </c>
      <c r="T48" s="1180">
        <v>113</v>
      </c>
      <c r="U48" s="1180">
        <v>99</v>
      </c>
      <c r="V48" s="1180">
        <v>160</v>
      </c>
      <c r="W48" s="1180">
        <v>193</v>
      </c>
    </row>
    <row r="49" spans="1:23">
      <c r="A49" s="2260"/>
      <c r="B49" s="2261"/>
      <c r="C49" s="945" t="s">
        <v>110</v>
      </c>
      <c r="D49" s="1174">
        <v>1</v>
      </c>
      <c r="E49" s="1174">
        <v>2</v>
      </c>
      <c r="F49" s="1193">
        <v>1</v>
      </c>
      <c r="G49" s="1193">
        <v>1</v>
      </c>
      <c r="H49" s="1155">
        <v>0</v>
      </c>
      <c r="I49" s="1155">
        <v>1</v>
      </c>
      <c r="J49" s="1155">
        <v>1</v>
      </c>
      <c r="K49" s="1155">
        <v>1</v>
      </c>
      <c r="L49" s="1155">
        <v>0</v>
      </c>
      <c r="M49" s="1155">
        <v>1</v>
      </c>
      <c r="N49" s="1155">
        <v>0</v>
      </c>
      <c r="O49" s="1155">
        <v>0</v>
      </c>
      <c r="P49" s="1155">
        <v>2</v>
      </c>
      <c r="Q49" s="1155">
        <v>2</v>
      </c>
      <c r="R49" s="1155">
        <v>0</v>
      </c>
      <c r="S49" s="1155">
        <v>1</v>
      </c>
      <c r="T49" s="1155">
        <v>0</v>
      </c>
      <c r="U49" s="1155">
        <v>1</v>
      </c>
      <c r="V49" s="1155">
        <v>1</v>
      </c>
      <c r="W49" s="1155">
        <v>1</v>
      </c>
    </row>
    <row r="50" spans="1:23">
      <c r="A50" s="2260"/>
      <c r="B50" s="2261"/>
      <c r="C50" s="945" t="s">
        <v>121</v>
      </c>
      <c r="D50" s="1178">
        <v>2.4533829174010213</v>
      </c>
      <c r="E50" s="1178">
        <v>2.648379749813043</v>
      </c>
      <c r="F50" s="1194">
        <v>2.3304551906693813</v>
      </c>
      <c r="G50" s="1194">
        <v>2.7444620858914863</v>
      </c>
      <c r="H50" s="1160">
        <v>2.076891559525003</v>
      </c>
      <c r="I50" s="1160">
        <v>1.9013399580389478</v>
      </c>
      <c r="J50" s="1160">
        <v>2.2840840679576608</v>
      </c>
      <c r="K50" s="1160">
        <v>2.5065491404641667</v>
      </c>
      <c r="L50" s="1160">
        <v>1.9697373965770695</v>
      </c>
      <c r="M50" s="1160">
        <v>1.6785203998359093</v>
      </c>
      <c r="N50" s="1160">
        <v>1.9215756019384735</v>
      </c>
      <c r="O50" s="1160">
        <v>2.1634972196868514</v>
      </c>
      <c r="P50" s="1160">
        <v>2.5630759843570012</v>
      </c>
      <c r="Q50" s="1160">
        <v>3.2692163975081154</v>
      </c>
      <c r="R50" s="1160">
        <v>2.3143972017266137</v>
      </c>
      <c r="S50" s="1160">
        <v>2.1454648998269419</v>
      </c>
      <c r="T50" s="1160">
        <v>2.0300790170801069</v>
      </c>
      <c r="U50" s="1160">
        <v>2.3799485509446523</v>
      </c>
      <c r="V50" s="1160">
        <v>1.7461900504026222</v>
      </c>
      <c r="W50" s="1160">
        <v>2.1931804735255569</v>
      </c>
    </row>
    <row r="51" spans="1:23">
      <c r="A51" s="2260"/>
      <c r="B51" s="2261"/>
      <c r="C51" s="991" t="s">
        <v>112</v>
      </c>
      <c r="D51" s="803">
        <v>0.71519669565057697</v>
      </c>
      <c r="E51" s="803">
        <v>0.57466020122393913</v>
      </c>
      <c r="F51" s="805">
        <v>2.4973651394711762</v>
      </c>
      <c r="G51" s="805">
        <v>2.4527348119699499</v>
      </c>
      <c r="H51" s="805">
        <v>31.986230320099942</v>
      </c>
      <c r="I51" s="805">
        <v>7.4327960451696171</v>
      </c>
      <c r="J51" s="805">
        <v>4.7573531003394711</v>
      </c>
      <c r="K51" s="805">
        <v>6.3750709515653945</v>
      </c>
      <c r="L51" s="805">
        <v>9.00966428515658</v>
      </c>
      <c r="M51" s="805">
        <v>6.256902169453201</v>
      </c>
      <c r="N51" s="805">
        <v>8.1762445337701202</v>
      </c>
      <c r="O51" s="805">
        <v>7.5715560640334401</v>
      </c>
      <c r="P51" s="805">
        <v>4.426568167810311</v>
      </c>
      <c r="Q51" s="805">
        <v>4.5703760518686938</v>
      </c>
      <c r="R51" s="805">
        <v>40.675800418768006</v>
      </c>
      <c r="S51" s="805">
        <v>6.9360523792944573</v>
      </c>
      <c r="T51" s="805">
        <v>11.942492838031505</v>
      </c>
      <c r="U51" s="805">
        <v>8.0849117515943014</v>
      </c>
      <c r="V51" s="805">
        <v>8.5824225474988385</v>
      </c>
      <c r="W51" s="805">
        <v>7.4451261640784052</v>
      </c>
    </row>
    <row r="52" spans="1:23">
      <c r="A52" s="2260"/>
      <c r="B52" s="2261" t="s">
        <v>590</v>
      </c>
      <c r="C52" s="992" t="s">
        <v>109</v>
      </c>
      <c r="D52" s="1174">
        <v>0.28346824500445317</v>
      </c>
      <c r="E52" s="1174">
        <v>0.23730867738816738</v>
      </c>
      <c r="F52" s="1174">
        <v>0.41133483623353179</v>
      </c>
      <c r="G52" s="1174">
        <v>0.34950277459440199</v>
      </c>
      <c r="H52" s="1155">
        <v>2.8636513412601389E-2</v>
      </c>
      <c r="I52" s="1155">
        <v>8.4766281486582315E-3</v>
      </c>
      <c r="J52" s="1175">
        <v>0.42546999768514066</v>
      </c>
      <c r="K52" s="1175">
        <v>0.42133340872870345</v>
      </c>
      <c r="L52" s="1175">
        <v>0.36058190114176797</v>
      </c>
      <c r="M52" s="1175">
        <v>0.35439204141402908</v>
      </c>
      <c r="N52" s="1175">
        <v>0.48024681461614088</v>
      </c>
      <c r="O52" s="1175">
        <v>0.44604182809937437</v>
      </c>
      <c r="P52" s="1175">
        <v>0.40303940423352858</v>
      </c>
      <c r="Q52" s="1175">
        <v>0.33811554066363114</v>
      </c>
      <c r="R52" s="1175">
        <v>0.61058844707315718</v>
      </c>
      <c r="S52" s="1175">
        <v>0.36434397522004708</v>
      </c>
      <c r="T52" s="1155">
        <v>0.39035594151547764</v>
      </c>
      <c r="U52" s="1155">
        <v>0.18795046706397314</v>
      </c>
      <c r="V52" s="1175">
        <v>0.41776674207549369</v>
      </c>
      <c r="W52" s="1175">
        <v>0.48160717152121379</v>
      </c>
    </row>
    <row r="53" spans="1:23">
      <c r="A53" s="2260"/>
      <c r="B53" s="2261"/>
      <c r="C53" s="945" t="s">
        <v>75</v>
      </c>
      <c r="D53" s="722">
        <v>28161.641895662815</v>
      </c>
      <c r="E53" s="722">
        <v>28928.358104337098</v>
      </c>
      <c r="F53" s="722">
        <v>3429.7436599845464</v>
      </c>
      <c r="G53" s="722">
        <v>3600.4533987599507</v>
      </c>
      <c r="H53" s="223">
        <v>207.41634804965867</v>
      </c>
      <c r="I53" s="223">
        <v>193.56166336275078</v>
      </c>
      <c r="J53" s="722">
        <v>554.79432056178689</v>
      </c>
      <c r="K53" s="1177">
        <v>580.76440728114267</v>
      </c>
      <c r="L53" s="1177">
        <v>241.55812884161517</v>
      </c>
      <c r="M53" s="1177">
        <v>302.54840717391784</v>
      </c>
      <c r="N53" s="1177">
        <v>348.32004322364969</v>
      </c>
      <c r="O53" s="1177">
        <v>355.80900791776043</v>
      </c>
      <c r="P53" s="1177">
        <v>1355.4514667123492</v>
      </c>
      <c r="Q53" s="1177">
        <v>1448.1365430539927</v>
      </c>
      <c r="R53" s="1177">
        <v>370.76120328539304</v>
      </c>
      <c r="S53" s="1177">
        <v>371.77384587263822</v>
      </c>
      <c r="T53" s="1180">
        <v>186.04906736446719</v>
      </c>
      <c r="U53" s="1180">
        <v>158.405596867019</v>
      </c>
      <c r="V53" s="1177">
        <v>165.3930819456246</v>
      </c>
      <c r="W53" s="1177">
        <v>189.45392723072794</v>
      </c>
    </row>
    <row r="54" spans="1:23">
      <c r="A54" s="2260"/>
      <c r="B54" s="2261"/>
      <c r="C54" s="945" t="s">
        <v>92</v>
      </c>
      <c r="D54" s="722">
        <v>27943</v>
      </c>
      <c r="E54" s="722">
        <v>29147</v>
      </c>
      <c r="F54" s="722">
        <v>2190</v>
      </c>
      <c r="G54" s="722">
        <v>2294</v>
      </c>
      <c r="H54" s="223">
        <v>128</v>
      </c>
      <c r="I54" s="223">
        <v>119</v>
      </c>
      <c r="J54" s="722">
        <v>416</v>
      </c>
      <c r="K54" s="1177">
        <v>430</v>
      </c>
      <c r="L54" s="1177">
        <v>124</v>
      </c>
      <c r="M54" s="1177">
        <v>149</v>
      </c>
      <c r="N54" s="1177">
        <v>247</v>
      </c>
      <c r="O54" s="1177">
        <v>258</v>
      </c>
      <c r="P54" s="1177">
        <v>710</v>
      </c>
      <c r="Q54" s="1177">
        <v>752</v>
      </c>
      <c r="R54" s="1177">
        <v>292</v>
      </c>
      <c r="S54" s="1177">
        <v>294</v>
      </c>
      <c r="T54" s="1180">
        <v>113</v>
      </c>
      <c r="U54" s="1180">
        <v>99</v>
      </c>
      <c r="V54" s="1177">
        <v>160</v>
      </c>
      <c r="W54" s="1177">
        <v>193</v>
      </c>
    </row>
    <row r="55" spans="1:23">
      <c r="A55" s="2260"/>
      <c r="B55" s="2261"/>
      <c r="C55" s="945" t="s">
        <v>110</v>
      </c>
      <c r="D55" s="1174">
        <v>0</v>
      </c>
      <c r="E55" s="1174">
        <v>0</v>
      </c>
      <c r="F55" s="1174">
        <v>0</v>
      </c>
      <c r="G55" s="1174">
        <v>0</v>
      </c>
      <c r="H55" s="1155">
        <v>0</v>
      </c>
      <c r="I55" s="1155">
        <v>0</v>
      </c>
      <c r="J55" s="1175">
        <v>0</v>
      </c>
      <c r="K55" s="1175">
        <v>0</v>
      </c>
      <c r="L55" s="1175">
        <v>0</v>
      </c>
      <c r="M55" s="1175">
        <v>0</v>
      </c>
      <c r="N55" s="1175">
        <v>0</v>
      </c>
      <c r="O55" s="1175">
        <v>0</v>
      </c>
      <c r="P55" s="1175">
        <v>0</v>
      </c>
      <c r="Q55" s="1175">
        <v>0</v>
      </c>
      <c r="R55" s="1175">
        <v>0</v>
      </c>
      <c r="S55" s="1175">
        <v>0</v>
      </c>
      <c r="T55" s="1155">
        <v>0</v>
      </c>
      <c r="U55" s="1155">
        <v>0</v>
      </c>
      <c r="V55" s="1175">
        <v>0</v>
      </c>
      <c r="W55" s="1175">
        <v>0</v>
      </c>
    </row>
    <row r="56" spans="1:23">
      <c r="A56" s="2260"/>
      <c r="B56" s="2261"/>
      <c r="C56" s="945" t="s">
        <v>121</v>
      </c>
      <c r="D56" s="1178">
        <v>0.96617703167449998</v>
      </c>
      <c r="E56" s="1178">
        <v>0.89142841911090231</v>
      </c>
      <c r="F56" s="1178">
        <v>1.1950644868557534</v>
      </c>
      <c r="G56" s="1178">
        <v>1.0692127207245392</v>
      </c>
      <c r="H56" s="1160">
        <v>0.22475362442061067</v>
      </c>
      <c r="I56" s="1160">
        <v>0.13026538523514442</v>
      </c>
      <c r="J56" s="1179">
        <v>1.1921871245071811</v>
      </c>
      <c r="K56" s="1179">
        <v>1.2036565572218978</v>
      </c>
      <c r="L56" s="1179">
        <v>0.99594629714884286</v>
      </c>
      <c r="M56" s="1179">
        <v>1.0117330808751788</v>
      </c>
      <c r="N56" s="1179">
        <v>1.5045232389353758</v>
      </c>
      <c r="O56" s="1179">
        <v>1.2556683200652594</v>
      </c>
      <c r="P56" s="1179">
        <v>1.194799736570499</v>
      </c>
      <c r="Q56" s="1179">
        <v>1.0388238114606805</v>
      </c>
      <c r="R56" s="1179">
        <v>1.3346678668341394</v>
      </c>
      <c r="S56" s="1179">
        <v>1.028546198342899</v>
      </c>
      <c r="T56" s="1160">
        <v>1.1373440550447529</v>
      </c>
      <c r="U56" s="1160">
        <v>0.68066524678331131</v>
      </c>
      <c r="V56" s="1179">
        <v>1.0898679737450809</v>
      </c>
      <c r="W56" s="1179">
        <v>1.3436562237405369</v>
      </c>
    </row>
    <row r="57" spans="1:23">
      <c r="A57" s="2260"/>
      <c r="B57" s="2261"/>
      <c r="C57" s="991" t="s">
        <v>112</v>
      </c>
      <c r="D57" s="803">
        <f t="shared" ref="D57:W57" si="5">1.14*1.64*D56/SQRT(D54)</f>
        <v>1.0806097782328073E-2</v>
      </c>
      <c r="E57" s="803">
        <f t="shared" si="5"/>
        <v>9.7619874358386045E-3</v>
      </c>
      <c r="F57" s="803">
        <f t="shared" si="5"/>
        <v>4.7743910005585005E-2</v>
      </c>
      <c r="G57" s="803">
        <f t="shared" si="5"/>
        <v>4.1736507984243991E-2</v>
      </c>
      <c r="H57" s="805">
        <f t="shared" si="5"/>
        <v>3.714072854665474E-2</v>
      </c>
      <c r="I57" s="805">
        <f t="shared" si="5"/>
        <v>2.2325656931479018E-2</v>
      </c>
      <c r="J57" s="803">
        <f t="shared" si="5"/>
        <v>0.10928145313215945</v>
      </c>
      <c r="K57" s="803">
        <f t="shared" si="5"/>
        <v>0.10852181727029693</v>
      </c>
      <c r="L57" s="803">
        <f t="shared" si="5"/>
        <v>0.16721443974714434</v>
      </c>
      <c r="M57" s="803">
        <f t="shared" si="5"/>
        <v>0.15496068076453351</v>
      </c>
      <c r="N57" s="803">
        <f t="shared" si="5"/>
        <v>0.17897778252480176</v>
      </c>
      <c r="O57" s="803">
        <f t="shared" si="5"/>
        <v>0.14615503583073602</v>
      </c>
      <c r="P57" s="803">
        <f t="shared" si="5"/>
        <v>8.3832929611002929E-2</v>
      </c>
      <c r="Q57" s="803">
        <f t="shared" si="5"/>
        <v>7.0824199551756645E-2</v>
      </c>
      <c r="R57" s="803">
        <f t="shared" si="5"/>
        <v>0.14602609726152285</v>
      </c>
      <c r="S57" s="803">
        <f t="shared" si="5"/>
        <v>0.11214988626493939</v>
      </c>
      <c r="T57" s="805">
        <f t="shared" si="5"/>
        <v>0.20003285775857574</v>
      </c>
      <c r="U57" s="805">
        <f t="shared" si="5"/>
        <v>0.12789827267434267</v>
      </c>
      <c r="V57" s="803">
        <f t="shared" si="5"/>
        <v>0.16108778091969536</v>
      </c>
      <c r="W57" s="803">
        <f t="shared" si="5"/>
        <v>0.18082489141673311</v>
      </c>
    </row>
    <row r="58" spans="1:23">
      <c r="A58" s="2260"/>
      <c r="B58" s="2261" t="s">
        <v>591</v>
      </c>
      <c r="C58" s="992" t="s">
        <v>109</v>
      </c>
      <c r="D58" s="1174">
        <v>1.9678755634358485</v>
      </c>
      <c r="E58" s="1174">
        <v>1.6146885833756699</v>
      </c>
      <c r="F58" s="1174">
        <v>1.9187422264613936</v>
      </c>
      <c r="G58" s="1174">
        <v>1.5194210667394061</v>
      </c>
      <c r="H58" s="1175">
        <v>2.3010494645758262</v>
      </c>
      <c r="I58" s="1175">
        <v>2.3151901121328087</v>
      </c>
      <c r="J58" s="1175">
        <v>2.090150828757205</v>
      </c>
      <c r="K58" s="1175">
        <v>1.4975364769567059</v>
      </c>
      <c r="L58" s="1175">
        <v>2.5235252183984906</v>
      </c>
      <c r="M58" s="1175">
        <v>1.9950294995166786</v>
      </c>
      <c r="N58" s="1175">
        <v>1.9062361240628309</v>
      </c>
      <c r="O58" s="1175">
        <v>1.691781381015641</v>
      </c>
      <c r="P58" s="1175">
        <v>1.6206620963823342</v>
      </c>
      <c r="Q58" s="1175">
        <v>1.2010645403987319</v>
      </c>
      <c r="R58" s="1175">
        <v>1.9774699915985536</v>
      </c>
      <c r="S58" s="1175">
        <v>1.7317878331560821</v>
      </c>
      <c r="T58" s="1175">
        <v>2.1055945047434959</v>
      </c>
      <c r="U58" s="1175">
        <v>1.7826711848569934</v>
      </c>
      <c r="V58" s="1175">
        <v>2.1083999086045377</v>
      </c>
      <c r="W58" s="1175">
        <v>1.4868458775311553</v>
      </c>
    </row>
    <row r="59" spans="1:23">
      <c r="A59" s="2260"/>
      <c r="B59" s="2261"/>
      <c r="C59" s="945" t="s">
        <v>75</v>
      </c>
      <c r="D59" s="722">
        <v>28161.641895662815</v>
      </c>
      <c r="E59" s="722">
        <v>28928.358104337098</v>
      </c>
      <c r="F59" s="722">
        <v>3429.7436599845464</v>
      </c>
      <c r="G59" s="722">
        <v>3600.4533987599507</v>
      </c>
      <c r="H59" s="722">
        <v>207.41634804965867</v>
      </c>
      <c r="I59" s="722">
        <v>193.56166336275078</v>
      </c>
      <c r="J59" s="722">
        <v>554.79432056178689</v>
      </c>
      <c r="K59" s="1177">
        <v>580.76440728114267</v>
      </c>
      <c r="L59" s="1177">
        <v>241.55812884161517</v>
      </c>
      <c r="M59" s="1177">
        <v>302.54840717391784</v>
      </c>
      <c r="N59" s="1177">
        <v>348.32004322364969</v>
      </c>
      <c r="O59" s="1177">
        <v>355.80900791776043</v>
      </c>
      <c r="P59" s="1177">
        <v>1355.4514667123492</v>
      </c>
      <c r="Q59" s="1177">
        <v>1448.1365430539927</v>
      </c>
      <c r="R59" s="1177">
        <v>370.76120328539304</v>
      </c>
      <c r="S59" s="1177">
        <v>371.77384587263822</v>
      </c>
      <c r="T59" s="1177">
        <v>186.04906736446719</v>
      </c>
      <c r="U59" s="1177">
        <v>158.405596867019</v>
      </c>
      <c r="V59" s="1177">
        <v>165.3930819456246</v>
      </c>
      <c r="W59" s="1177">
        <v>189.45392723072794</v>
      </c>
    </row>
    <row r="60" spans="1:23">
      <c r="A60" s="2260"/>
      <c r="B60" s="2261"/>
      <c r="C60" s="945" t="s">
        <v>92</v>
      </c>
      <c r="D60" s="722">
        <v>27943</v>
      </c>
      <c r="E60" s="722">
        <v>29147</v>
      </c>
      <c r="F60" s="722">
        <v>2190</v>
      </c>
      <c r="G60" s="722">
        <v>2294</v>
      </c>
      <c r="H60" s="722">
        <v>128</v>
      </c>
      <c r="I60" s="722">
        <v>119</v>
      </c>
      <c r="J60" s="722">
        <v>416</v>
      </c>
      <c r="K60" s="1177">
        <v>430</v>
      </c>
      <c r="L60" s="1177">
        <v>124</v>
      </c>
      <c r="M60" s="1177">
        <v>149</v>
      </c>
      <c r="N60" s="1177">
        <v>247</v>
      </c>
      <c r="O60" s="1177">
        <v>258</v>
      </c>
      <c r="P60" s="1177">
        <v>710</v>
      </c>
      <c r="Q60" s="1177">
        <v>752</v>
      </c>
      <c r="R60" s="1177">
        <v>292</v>
      </c>
      <c r="S60" s="1177">
        <v>294</v>
      </c>
      <c r="T60" s="1177">
        <v>113</v>
      </c>
      <c r="U60" s="1177">
        <v>99</v>
      </c>
      <c r="V60" s="1177">
        <v>160</v>
      </c>
      <c r="W60" s="1177">
        <v>193</v>
      </c>
    </row>
    <row r="61" spans="1:23">
      <c r="A61" s="2260"/>
      <c r="B61" s="2261"/>
      <c r="C61" s="945" t="s">
        <v>110</v>
      </c>
      <c r="D61" s="1174">
        <v>2</v>
      </c>
      <c r="E61" s="1174">
        <v>1</v>
      </c>
      <c r="F61" s="1174">
        <v>2</v>
      </c>
      <c r="G61" s="1174">
        <v>0</v>
      </c>
      <c r="H61" s="1175">
        <v>2</v>
      </c>
      <c r="I61" s="1175">
        <v>2</v>
      </c>
      <c r="J61" s="1175">
        <v>2</v>
      </c>
      <c r="K61" s="1175">
        <v>0</v>
      </c>
      <c r="L61" s="1175">
        <v>2</v>
      </c>
      <c r="M61" s="1175">
        <v>1.618310061213748</v>
      </c>
      <c r="N61" s="1175">
        <v>2</v>
      </c>
      <c r="O61" s="1175">
        <v>0.65960764733026167</v>
      </c>
      <c r="P61" s="1175">
        <v>1</v>
      </c>
      <c r="Q61" s="1175">
        <v>0</v>
      </c>
      <c r="R61" s="1175">
        <v>2</v>
      </c>
      <c r="S61" s="1175">
        <v>0.536481359568171</v>
      </c>
      <c r="T61" s="1175">
        <v>2</v>
      </c>
      <c r="U61" s="1175">
        <v>2</v>
      </c>
      <c r="V61" s="1175">
        <v>2</v>
      </c>
      <c r="W61" s="1175">
        <v>1</v>
      </c>
    </row>
    <row r="62" spans="1:23">
      <c r="A62" s="2260"/>
      <c r="B62" s="2261"/>
      <c r="C62" s="945" t="s">
        <v>121</v>
      </c>
      <c r="D62" s="1178">
        <v>2.215757631185356</v>
      </c>
      <c r="E62" s="1178">
        <v>2.0614195691630668</v>
      </c>
      <c r="F62" s="1178">
        <v>2.1676893202091363</v>
      </c>
      <c r="G62" s="1178">
        <v>2.1036268097853359</v>
      </c>
      <c r="H62" s="1179">
        <v>2.2591927915159169</v>
      </c>
      <c r="I62" s="1179">
        <v>2.5359056590218447</v>
      </c>
      <c r="J62" s="1179">
        <v>2.2805082070607536</v>
      </c>
      <c r="K62" s="1179">
        <v>2.0318590103362317</v>
      </c>
      <c r="L62" s="1179">
        <v>2.5497065459224073</v>
      </c>
      <c r="M62" s="1179">
        <v>2.9465590766255207</v>
      </c>
      <c r="N62" s="1179">
        <v>1.9417079890343434</v>
      </c>
      <c r="O62" s="1179">
        <v>2.2474618849630783</v>
      </c>
      <c r="P62" s="1179">
        <v>1.9921982270858885</v>
      </c>
      <c r="Q62" s="1179">
        <v>1.7395744932515516</v>
      </c>
      <c r="R62" s="1179">
        <v>2.2835151817016643</v>
      </c>
      <c r="S62" s="1179">
        <v>2.2258634008176328</v>
      </c>
      <c r="T62" s="1179">
        <v>2.2920300444193815</v>
      </c>
      <c r="U62" s="1179">
        <v>2.135498107971213</v>
      </c>
      <c r="V62" s="1179">
        <v>2.148993277240872</v>
      </c>
      <c r="W62" s="1179">
        <v>1.7478709818188067</v>
      </c>
    </row>
    <row r="63" spans="1:23">
      <c r="A63" s="2260"/>
      <c r="B63" s="2261"/>
      <c r="C63" s="991" t="s">
        <v>112</v>
      </c>
      <c r="D63" s="803">
        <f t="shared" ref="D63:W63" si="6">1.14*1.64*D62/SQRT(D60)</f>
        <v>2.4781890729726107E-2</v>
      </c>
      <c r="E63" s="803">
        <f t="shared" si="6"/>
        <v>2.2574501219326869E-2</v>
      </c>
      <c r="F63" s="803">
        <f t="shared" si="6"/>
        <v>8.6601154132216016E-2</v>
      </c>
      <c r="G63" s="803">
        <f t="shared" si="6"/>
        <v>8.2114658234687013E-2</v>
      </c>
      <c r="H63" s="803">
        <f t="shared" si="6"/>
        <v>0.37333353987308238</v>
      </c>
      <c r="I63" s="803">
        <f t="shared" si="6"/>
        <v>0.43461860302888428</v>
      </c>
      <c r="J63" s="803">
        <f t="shared" si="6"/>
        <v>0.20904205860337116</v>
      </c>
      <c r="K63" s="803">
        <f t="shared" si="6"/>
        <v>0.18319264819828907</v>
      </c>
      <c r="L63" s="803">
        <f t="shared" si="6"/>
        <v>0.42808307317028438</v>
      </c>
      <c r="M63" s="803">
        <f t="shared" si="6"/>
        <v>0.45130559537682885</v>
      </c>
      <c r="N63" s="803">
        <f t="shared" si="6"/>
        <v>0.23098519264745379</v>
      </c>
      <c r="O63" s="803">
        <f t="shared" si="6"/>
        <v>0.26159604974976247</v>
      </c>
      <c r="P63" s="803">
        <f t="shared" si="6"/>
        <v>0.13978226528726856</v>
      </c>
      <c r="Q63" s="803">
        <f t="shared" si="6"/>
        <v>0.1185994869254661</v>
      </c>
      <c r="R63" s="803">
        <f t="shared" si="6"/>
        <v>0.24983954308594278</v>
      </c>
      <c r="S63" s="803">
        <f t="shared" si="6"/>
        <v>0.24270210482054247</v>
      </c>
      <c r="T63" s="803">
        <f t="shared" si="6"/>
        <v>0.40311576591103165</v>
      </c>
      <c r="U63" s="803">
        <f t="shared" si="6"/>
        <v>0.40126408774296429</v>
      </c>
      <c r="V63" s="803">
        <f t="shared" si="6"/>
        <v>0.31763164583368708</v>
      </c>
      <c r="W63" s="803">
        <f t="shared" si="6"/>
        <v>0.23522280097656589</v>
      </c>
    </row>
    <row r="64" spans="1:23">
      <c r="A64" s="2260"/>
      <c r="B64" s="2261" t="s">
        <v>592</v>
      </c>
      <c r="C64" s="992" t="s">
        <v>109</v>
      </c>
      <c r="D64" s="1174">
        <v>0.63519798250545545</v>
      </c>
      <c r="E64" s="1174">
        <v>0.76287969594984217</v>
      </c>
      <c r="F64" s="1174">
        <v>0.6329585346298644</v>
      </c>
      <c r="G64" s="1174">
        <v>0.83374626961259135</v>
      </c>
      <c r="H64" s="1155">
        <v>0.22591154622132309</v>
      </c>
      <c r="I64" s="1155">
        <v>0.22529709482528021</v>
      </c>
      <c r="J64" s="1175">
        <v>0.48004303395731579</v>
      </c>
      <c r="K64" s="1175">
        <v>0.63304975465507229</v>
      </c>
      <c r="L64" s="1155">
        <v>0.34527979711028073</v>
      </c>
      <c r="M64" s="1175">
        <v>0.36408388060389191</v>
      </c>
      <c r="N64" s="1175">
        <v>0.44594979321237244</v>
      </c>
      <c r="O64" s="1175">
        <v>0.47234906856611852</v>
      </c>
      <c r="P64" s="1175">
        <v>0.90777232155438481</v>
      </c>
      <c r="Q64" s="1175">
        <v>1.2890209624204287</v>
      </c>
      <c r="R64" s="1175">
        <v>0.60578586033099924</v>
      </c>
      <c r="S64" s="1175">
        <v>0.66001521479188974</v>
      </c>
      <c r="T64" s="1155">
        <v>0.50309395519541233</v>
      </c>
      <c r="U64" s="1175">
        <v>0.56165329685787879</v>
      </c>
      <c r="V64" s="1175">
        <v>0.42517407779184097</v>
      </c>
      <c r="W64" s="1175">
        <v>0.58779521362666309</v>
      </c>
    </row>
    <row r="65" spans="1:23">
      <c r="A65" s="2260"/>
      <c r="B65" s="2261"/>
      <c r="C65" s="945" t="s">
        <v>75</v>
      </c>
      <c r="D65" s="722">
        <v>28161.641895662815</v>
      </c>
      <c r="E65" s="722">
        <v>28928.358104337098</v>
      </c>
      <c r="F65" s="722">
        <v>3429.7436599845464</v>
      </c>
      <c r="G65" s="722">
        <v>3600.4533987599507</v>
      </c>
      <c r="H65" s="223">
        <v>207.41634804965867</v>
      </c>
      <c r="I65" s="223">
        <v>193.56166336275078</v>
      </c>
      <c r="J65" s="722">
        <v>554.79432056178689</v>
      </c>
      <c r="K65" s="1177">
        <v>580.76440728114267</v>
      </c>
      <c r="L65" s="1180">
        <v>241.55812884161517</v>
      </c>
      <c r="M65" s="1177">
        <v>302.54840717391784</v>
      </c>
      <c r="N65" s="1177">
        <v>348.32004322364969</v>
      </c>
      <c r="O65" s="1177">
        <v>355.80900791776043</v>
      </c>
      <c r="P65" s="1177">
        <v>1355.4514667123492</v>
      </c>
      <c r="Q65" s="1177">
        <v>1448.1365430539927</v>
      </c>
      <c r="R65" s="1177">
        <v>370.76120328539304</v>
      </c>
      <c r="S65" s="1177">
        <v>371.77384587263822</v>
      </c>
      <c r="T65" s="1180">
        <v>186.04906736446719</v>
      </c>
      <c r="U65" s="1177">
        <v>158.405596867019</v>
      </c>
      <c r="V65" s="1177">
        <v>165.3930819456246</v>
      </c>
      <c r="W65" s="1177">
        <v>189.45392723072794</v>
      </c>
    </row>
    <row r="66" spans="1:23">
      <c r="A66" s="2260"/>
      <c r="B66" s="2261"/>
      <c r="C66" s="945" t="s">
        <v>92</v>
      </c>
      <c r="D66" s="722">
        <v>27943</v>
      </c>
      <c r="E66" s="722">
        <v>29147</v>
      </c>
      <c r="F66" s="722">
        <v>2190</v>
      </c>
      <c r="G66" s="722">
        <v>2294</v>
      </c>
      <c r="H66" s="223">
        <v>128</v>
      </c>
      <c r="I66" s="223">
        <v>119</v>
      </c>
      <c r="J66" s="722">
        <v>416</v>
      </c>
      <c r="K66" s="1177">
        <v>430</v>
      </c>
      <c r="L66" s="1180">
        <v>124</v>
      </c>
      <c r="M66" s="1177">
        <v>149</v>
      </c>
      <c r="N66" s="1177">
        <v>247</v>
      </c>
      <c r="O66" s="1177">
        <v>258</v>
      </c>
      <c r="P66" s="1177">
        <v>710</v>
      </c>
      <c r="Q66" s="1177">
        <v>752</v>
      </c>
      <c r="R66" s="1177">
        <v>292</v>
      </c>
      <c r="S66" s="1177">
        <v>294</v>
      </c>
      <c r="T66" s="1180">
        <v>113</v>
      </c>
      <c r="U66" s="1177">
        <v>99</v>
      </c>
      <c r="V66" s="1177">
        <v>160</v>
      </c>
      <c r="W66" s="1177">
        <v>193</v>
      </c>
    </row>
    <row r="67" spans="1:23">
      <c r="A67" s="2260"/>
      <c r="B67" s="2261"/>
      <c r="C67" s="945" t="s">
        <v>110</v>
      </c>
      <c r="D67" s="1174">
        <v>0</v>
      </c>
      <c r="E67" s="1174">
        <v>0</v>
      </c>
      <c r="F67" s="1174">
        <v>0</v>
      </c>
      <c r="G67" s="1174">
        <v>0</v>
      </c>
      <c r="H67" s="1155">
        <v>0</v>
      </c>
      <c r="I67" s="1155">
        <v>0</v>
      </c>
      <c r="J67" s="1175">
        <v>0</v>
      </c>
      <c r="K67" s="1175">
        <v>0</v>
      </c>
      <c r="L67" s="1155">
        <v>0</v>
      </c>
      <c r="M67" s="1175">
        <v>0</v>
      </c>
      <c r="N67" s="1175">
        <v>0</v>
      </c>
      <c r="O67" s="1175">
        <v>0</v>
      </c>
      <c r="P67" s="1175">
        <v>0</v>
      </c>
      <c r="Q67" s="1175">
        <v>0</v>
      </c>
      <c r="R67" s="1175">
        <v>0</v>
      </c>
      <c r="S67" s="1175">
        <v>0</v>
      </c>
      <c r="T67" s="1155">
        <v>0</v>
      </c>
      <c r="U67" s="1175">
        <v>0</v>
      </c>
      <c r="V67" s="1175">
        <v>0</v>
      </c>
      <c r="W67" s="1175">
        <v>0</v>
      </c>
    </row>
    <row r="68" spans="1:23">
      <c r="A68" s="2260"/>
      <c r="B68" s="2261"/>
      <c r="C68" s="945" t="s">
        <v>121</v>
      </c>
      <c r="D68" s="1178">
        <v>1.5412568330116698</v>
      </c>
      <c r="E68" s="1178">
        <v>1.6850223241660676</v>
      </c>
      <c r="F68" s="1178">
        <v>1.4942856688044042</v>
      </c>
      <c r="G68" s="1178">
        <v>1.7769813312373242</v>
      </c>
      <c r="H68" s="1160">
        <v>0.80812112548345716</v>
      </c>
      <c r="I68" s="1160">
        <v>0.90535638950739261</v>
      </c>
      <c r="J68" s="1179">
        <v>1.3138637820077053</v>
      </c>
      <c r="K68" s="1179">
        <v>1.4145463937624427</v>
      </c>
      <c r="L68" s="1160">
        <v>1.1499293907448462</v>
      </c>
      <c r="M68" s="1179">
        <v>1.1660180537311755</v>
      </c>
      <c r="N68" s="1179">
        <v>1.2768295403394783</v>
      </c>
      <c r="O68" s="1179">
        <v>1.3115271342039263</v>
      </c>
      <c r="P68" s="1179">
        <v>1.6828689463676054</v>
      </c>
      <c r="Q68" s="1179">
        <v>2.1961178993655475</v>
      </c>
      <c r="R68" s="1179">
        <v>1.570314394964224</v>
      </c>
      <c r="S68" s="1179">
        <v>1.5294851885834886</v>
      </c>
      <c r="T68" s="1160">
        <v>1.5496161504262118</v>
      </c>
      <c r="U68" s="1179">
        <v>1.3874903913480516</v>
      </c>
      <c r="V68" s="1179">
        <v>1.3428433362013699</v>
      </c>
      <c r="W68" s="1179">
        <v>1.3332619937555801</v>
      </c>
    </row>
    <row r="69" spans="1:23">
      <c r="A69" s="2260"/>
      <c r="B69" s="2261"/>
      <c r="C69" s="991" t="s">
        <v>112</v>
      </c>
      <c r="D69" s="803">
        <f t="shared" ref="D69:W69" si="7">1.14*1.64*D68/SQRT(D66)</f>
        <v>1.7238012806349103E-2</v>
      </c>
      <c r="E69" s="803">
        <f t="shared" si="7"/>
        <v>1.8452594066972729E-2</v>
      </c>
      <c r="F69" s="803">
        <f t="shared" si="7"/>
        <v>5.9698067576033756E-2</v>
      </c>
      <c r="G69" s="803">
        <f t="shared" si="7"/>
        <v>6.936411630866314E-2</v>
      </c>
      <c r="H69" s="805">
        <f t="shared" si="7"/>
        <v>0.13354270673841817</v>
      </c>
      <c r="I69" s="805">
        <f t="shared" si="7"/>
        <v>0.15516536581362939</v>
      </c>
      <c r="J69" s="803">
        <f t="shared" si="7"/>
        <v>0.12043490519566666</v>
      </c>
      <c r="K69" s="803">
        <f t="shared" si="7"/>
        <v>0.12753566982474837</v>
      </c>
      <c r="L69" s="805">
        <f t="shared" si="7"/>
        <v>0.1930674368413639</v>
      </c>
      <c r="M69" s="803">
        <f t="shared" si="7"/>
        <v>0.17859152261149733</v>
      </c>
      <c r="N69" s="803">
        <f t="shared" si="7"/>
        <v>0.15189138584115791</v>
      </c>
      <c r="O69" s="803">
        <f t="shared" si="7"/>
        <v>0.15265679019647091</v>
      </c>
      <c r="P69" s="803">
        <f t="shared" si="7"/>
        <v>0.11807822650708605</v>
      </c>
      <c r="Q69" s="803">
        <f t="shared" si="7"/>
        <v>0.14972538232941465</v>
      </c>
      <c r="R69" s="803">
        <f t="shared" si="7"/>
        <v>0.17180819907962272</v>
      </c>
      <c r="S69" s="803">
        <f t="shared" si="7"/>
        <v>0.16677091434483338</v>
      </c>
      <c r="T69" s="805">
        <f t="shared" si="7"/>
        <v>0.27254210862903844</v>
      </c>
      <c r="U69" s="803">
        <f t="shared" si="7"/>
        <v>0.2607120390592777</v>
      </c>
      <c r="V69" s="803">
        <f t="shared" si="7"/>
        <v>0.19847876840362602</v>
      </c>
      <c r="W69" s="803">
        <f t="shared" si="7"/>
        <v>0.17942606969791725</v>
      </c>
    </row>
    <row r="70" spans="1:23">
      <c r="A70" s="2260"/>
      <c r="B70" s="2261" t="s">
        <v>538</v>
      </c>
      <c r="C70" s="992" t="s">
        <v>109</v>
      </c>
      <c r="D70" s="1174">
        <v>7.2139614938439164E-2</v>
      </c>
      <c r="E70" s="1174">
        <v>4.7000706944627171E-2</v>
      </c>
      <c r="F70" s="1174">
        <v>6.8521646481115986E-2</v>
      </c>
      <c r="G70" s="1174">
        <v>5.5086222871229107E-2</v>
      </c>
      <c r="H70" s="1155">
        <v>5.8731206095357265E-2</v>
      </c>
      <c r="I70" s="1155">
        <v>2.5452963235817506E-2</v>
      </c>
      <c r="J70" s="1175">
        <v>8.9156818362191817E-2</v>
      </c>
      <c r="K70" s="1155">
        <v>8.061115027510736E-2</v>
      </c>
      <c r="L70" s="1155">
        <v>5.346085541149672E-2</v>
      </c>
      <c r="M70" s="1155">
        <v>3.6973103229720222E-2</v>
      </c>
      <c r="N70" s="1155">
        <v>6.5296971286774627E-2</v>
      </c>
      <c r="O70" s="1155">
        <v>2.991590718027819E-2</v>
      </c>
      <c r="P70" s="1175">
        <v>6.7568169356357996E-2</v>
      </c>
      <c r="Q70" s="1175">
        <v>6.7261562019014717E-2</v>
      </c>
      <c r="R70" s="1155">
        <v>4.6213342620576171E-2</v>
      </c>
      <c r="S70" s="1155">
        <v>3.7566141556661534E-2</v>
      </c>
      <c r="T70" s="1155">
        <v>4.889441657596226E-2</v>
      </c>
      <c r="U70" s="1175">
        <v>0</v>
      </c>
      <c r="V70" s="1155">
        <v>0.12026970031650311</v>
      </c>
      <c r="W70" s="1155">
        <v>7.0687560702282937E-2</v>
      </c>
    </row>
    <row r="71" spans="1:23">
      <c r="A71" s="2260"/>
      <c r="B71" s="2261"/>
      <c r="C71" s="945" t="s">
        <v>75</v>
      </c>
      <c r="D71" s="722">
        <v>28161.641895662815</v>
      </c>
      <c r="E71" s="722">
        <v>28928.358104337098</v>
      </c>
      <c r="F71" s="722">
        <v>3429.7436599845464</v>
      </c>
      <c r="G71" s="722">
        <v>3600.4533987599507</v>
      </c>
      <c r="H71" s="223">
        <v>207.41634804965867</v>
      </c>
      <c r="I71" s="223">
        <v>193.56166336275078</v>
      </c>
      <c r="J71" s="722">
        <v>554.79432056178689</v>
      </c>
      <c r="K71" s="1180">
        <v>580.76440728114267</v>
      </c>
      <c r="L71" s="1180">
        <v>241.55812884161517</v>
      </c>
      <c r="M71" s="1180">
        <v>302.54840717391784</v>
      </c>
      <c r="N71" s="1180">
        <v>348.32004322364969</v>
      </c>
      <c r="O71" s="1180">
        <v>355.80900791776043</v>
      </c>
      <c r="P71" s="1177">
        <v>1355.4514667123492</v>
      </c>
      <c r="Q71" s="1177">
        <v>1448.1365430539927</v>
      </c>
      <c r="R71" s="1180">
        <v>370.76120328539304</v>
      </c>
      <c r="S71" s="1180">
        <v>371.77384587263822</v>
      </c>
      <c r="T71" s="1180">
        <v>186.04906736446719</v>
      </c>
      <c r="U71" s="1177">
        <v>158.405596867019</v>
      </c>
      <c r="V71" s="1180">
        <v>165.3930819456246</v>
      </c>
      <c r="W71" s="1180">
        <v>189.45392723072794</v>
      </c>
    </row>
    <row r="72" spans="1:23">
      <c r="A72" s="2260"/>
      <c r="B72" s="2261"/>
      <c r="C72" s="945" t="s">
        <v>92</v>
      </c>
      <c r="D72" s="722">
        <v>27943</v>
      </c>
      <c r="E72" s="722">
        <v>29147</v>
      </c>
      <c r="F72" s="722">
        <v>2190</v>
      </c>
      <c r="G72" s="722">
        <v>2294</v>
      </c>
      <c r="H72" s="223">
        <v>128</v>
      </c>
      <c r="I72" s="223">
        <v>119</v>
      </c>
      <c r="J72" s="722">
        <v>416</v>
      </c>
      <c r="K72" s="1180">
        <v>430</v>
      </c>
      <c r="L72" s="1180">
        <v>124</v>
      </c>
      <c r="M72" s="1180">
        <v>149</v>
      </c>
      <c r="N72" s="1180">
        <v>247</v>
      </c>
      <c r="O72" s="1180">
        <v>258</v>
      </c>
      <c r="P72" s="1177">
        <v>710</v>
      </c>
      <c r="Q72" s="1177">
        <v>752</v>
      </c>
      <c r="R72" s="1180">
        <v>292</v>
      </c>
      <c r="S72" s="1180">
        <v>294</v>
      </c>
      <c r="T72" s="1180">
        <v>113</v>
      </c>
      <c r="U72" s="1177">
        <v>99</v>
      </c>
      <c r="V72" s="1180">
        <v>160</v>
      </c>
      <c r="W72" s="1180">
        <v>193</v>
      </c>
    </row>
    <row r="73" spans="1:23">
      <c r="A73" s="2260"/>
      <c r="B73" s="2261"/>
      <c r="C73" s="945" t="s">
        <v>110</v>
      </c>
      <c r="D73" s="1174">
        <v>0</v>
      </c>
      <c r="E73" s="1174">
        <v>0</v>
      </c>
      <c r="F73" s="1174">
        <v>0</v>
      </c>
      <c r="G73" s="1174">
        <v>0</v>
      </c>
      <c r="H73" s="1155">
        <v>0</v>
      </c>
      <c r="I73" s="1155">
        <v>0</v>
      </c>
      <c r="J73" s="1175">
        <v>0</v>
      </c>
      <c r="K73" s="1155">
        <v>0</v>
      </c>
      <c r="L73" s="1155">
        <v>0</v>
      </c>
      <c r="M73" s="1155">
        <v>0</v>
      </c>
      <c r="N73" s="1155">
        <v>0</v>
      </c>
      <c r="O73" s="1155">
        <v>0</v>
      </c>
      <c r="P73" s="1175">
        <v>0</v>
      </c>
      <c r="Q73" s="1175">
        <v>0</v>
      </c>
      <c r="R73" s="1155">
        <v>0</v>
      </c>
      <c r="S73" s="1155">
        <v>0</v>
      </c>
      <c r="T73" s="1155">
        <v>0</v>
      </c>
      <c r="U73" s="1175">
        <v>0</v>
      </c>
      <c r="V73" s="1155">
        <v>0</v>
      </c>
      <c r="W73" s="1155">
        <v>0</v>
      </c>
    </row>
    <row r="74" spans="1:23">
      <c r="A74" s="2260"/>
      <c r="B74" s="2261"/>
      <c r="C74" s="945" t="s">
        <v>121</v>
      </c>
      <c r="D74" s="1178">
        <v>0.48415420280560589</v>
      </c>
      <c r="E74" s="1178">
        <v>0.35441880703080303</v>
      </c>
      <c r="F74" s="1178">
        <v>0.41085614875813514</v>
      </c>
      <c r="G74" s="1178">
        <v>0.3811454715598504</v>
      </c>
      <c r="H74" s="1160">
        <v>0.28958556136761682</v>
      </c>
      <c r="I74" s="1160">
        <v>0.15790480153695871</v>
      </c>
      <c r="J74" s="1179">
        <v>0.4477289035853606</v>
      </c>
      <c r="K74" s="1160">
        <v>0.4533436802443786</v>
      </c>
      <c r="L74" s="1160">
        <v>0.38842953599588437</v>
      </c>
      <c r="M74" s="1160">
        <v>0.23864686491873346</v>
      </c>
      <c r="N74" s="1160">
        <v>0.3534503153361051</v>
      </c>
      <c r="O74" s="1160">
        <v>0.22105581533581106</v>
      </c>
      <c r="P74" s="1179">
        <v>0.42075771407367035</v>
      </c>
      <c r="Q74" s="1179">
        <v>0.45374638607791495</v>
      </c>
      <c r="R74" s="1160">
        <v>0.34620668863425158</v>
      </c>
      <c r="S74" s="1160">
        <v>0.33891297739401888</v>
      </c>
      <c r="T74" s="1160">
        <v>0.30969936749324856</v>
      </c>
      <c r="U74" s="1179">
        <v>0</v>
      </c>
      <c r="V74" s="1160">
        <v>0.64268570809595205</v>
      </c>
      <c r="W74" s="1160">
        <v>0.342999829384177</v>
      </c>
    </row>
    <row r="75" spans="1:23">
      <c r="A75" s="2260"/>
      <c r="B75" s="2261"/>
      <c r="C75" s="991" t="s">
        <v>112</v>
      </c>
      <c r="D75" s="803">
        <f t="shared" ref="D75:W75" si="8">1.14*1.64*D74/SQRT(D72)</f>
        <v>5.41496794658336E-3</v>
      </c>
      <c r="E75" s="803">
        <f t="shared" si="8"/>
        <v>3.8812223921584101E-3</v>
      </c>
      <c r="F75" s="803">
        <f t="shared" si="8"/>
        <v>1.6414075731728546E-2</v>
      </c>
      <c r="G75" s="803">
        <f t="shared" si="8"/>
        <v>1.4877938420089585E-2</v>
      </c>
      <c r="H75" s="805">
        <f t="shared" si="8"/>
        <v>4.7854261543107623E-2</v>
      </c>
      <c r="I75" s="805">
        <f t="shared" si="8"/>
        <v>2.7062664579571821E-2</v>
      </c>
      <c r="J75" s="803">
        <f t="shared" si="8"/>
        <v>4.104092737396612E-2</v>
      </c>
      <c r="K75" s="805">
        <f t="shared" si="8"/>
        <v>4.0873519720338827E-2</v>
      </c>
      <c r="L75" s="805">
        <f t="shared" si="8"/>
        <v>6.5215391059472147E-2</v>
      </c>
      <c r="M75" s="805">
        <f t="shared" si="8"/>
        <v>3.655201292631359E-2</v>
      </c>
      <c r="N75" s="805">
        <f t="shared" si="8"/>
        <v>4.2046378569939286E-2</v>
      </c>
      <c r="O75" s="805">
        <f t="shared" si="8"/>
        <v>2.5730059518678391E-2</v>
      </c>
      <c r="P75" s="803">
        <f t="shared" si="8"/>
        <v>2.9522396722710693E-2</v>
      </c>
      <c r="Q75" s="803">
        <f t="shared" si="8"/>
        <v>3.0935202138160672E-2</v>
      </c>
      <c r="R75" s="805">
        <f t="shared" si="8"/>
        <v>3.7878496098818222E-2</v>
      </c>
      <c r="S75" s="805">
        <f t="shared" si="8"/>
        <v>3.6954151334852969E-2</v>
      </c>
      <c r="T75" s="805">
        <f t="shared" si="8"/>
        <v>5.446904940586357E-2</v>
      </c>
      <c r="U75" s="803">
        <f t="shared" si="8"/>
        <v>0</v>
      </c>
      <c r="V75" s="805">
        <f t="shared" si="8"/>
        <v>9.4992069718524724E-2</v>
      </c>
      <c r="W75" s="805">
        <f t="shared" si="8"/>
        <v>4.6159803235748309E-2</v>
      </c>
    </row>
    <row r="76" spans="1:23">
      <c r="A76" s="2260"/>
      <c r="B76" s="2260" t="s">
        <v>166</v>
      </c>
      <c r="C76" s="992" t="s">
        <v>109</v>
      </c>
      <c r="D76" s="1181">
        <v>4.8811341732348579</v>
      </c>
      <c r="E76" s="1181">
        <v>4.909018507616878</v>
      </c>
      <c r="F76" s="1181">
        <v>4.7935436564983211</v>
      </c>
      <c r="G76" s="1181">
        <v>4.9510896377756408</v>
      </c>
      <c r="H76" s="1181">
        <v>4.0673736782074776</v>
      </c>
      <c r="I76" s="1181">
        <v>4.1214602879512601</v>
      </c>
      <c r="J76" s="1181">
        <v>4.7438715507852853</v>
      </c>
      <c r="K76" s="1183">
        <v>4.7199146348805918</v>
      </c>
      <c r="L76" s="1183">
        <v>4.4572361943037553</v>
      </c>
      <c r="M76" s="1183">
        <v>4.1433590074063673</v>
      </c>
      <c r="N76" s="1183">
        <v>4.2144698298873271</v>
      </c>
      <c r="O76" s="1183">
        <v>4.0414085099545245</v>
      </c>
      <c r="P76" s="1183">
        <v>5.1983248729258502</v>
      </c>
      <c r="Q76" s="1183">
        <v>5.7723495111455909</v>
      </c>
      <c r="R76" s="1183">
        <v>4.8315651805249367</v>
      </c>
      <c r="S76" s="1183">
        <v>4.5797596482430682</v>
      </c>
      <c r="T76" s="1183">
        <v>4.4572527485674618</v>
      </c>
      <c r="U76" s="1183">
        <v>4.4229684388251265</v>
      </c>
      <c r="V76" s="1183">
        <v>4.5572977351968884</v>
      </c>
      <c r="W76" s="1183">
        <v>4.3984735070332963</v>
      </c>
    </row>
    <row r="77" spans="1:23">
      <c r="A77" s="2260"/>
      <c r="B77" s="2260"/>
      <c r="C77" s="945" t="s">
        <v>75</v>
      </c>
      <c r="D77" s="722">
        <v>28161.641895662815</v>
      </c>
      <c r="E77" s="722">
        <v>28928.358104337098</v>
      </c>
      <c r="F77" s="722">
        <v>3429.7436599845464</v>
      </c>
      <c r="G77" s="722">
        <v>3600.4533987599507</v>
      </c>
      <c r="H77" s="722">
        <v>207.41634804965867</v>
      </c>
      <c r="I77" s="722">
        <v>193.56166336275078</v>
      </c>
      <c r="J77" s="722">
        <v>554.79432056178689</v>
      </c>
      <c r="K77" s="1177">
        <v>580.76440728114267</v>
      </c>
      <c r="L77" s="1177">
        <v>241.55812884161517</v>
      </c>
      <c r="M77" s="1177">
        <v>302.54840717391784</v>
      </c>
      <c r="N77" s="1177">
        <v>348.32004322364969</v>
      </c>
      <c r="O77" s="1177">
        <v>355.80900791776043</v>
      </c>
      <c r="P77" s="1177">
        <v>1355.4514667123492</v>
      </c>
      <c r="Q77" s="1177">
        <v>1448.1365430539927</v>
      </c>
      <c r="R77" s="1177">
        <v>370.76120328539304</v>
      </c>
      <c r="S77" s="1177">
        <v>371.77384587263822</v>
      </c>
      <c r="T77" s="1177">
        <v>186.04906736446719</v>
      </c>
      <c r="U77" s="1177">
        <v>158.405596867019</v>
      </c>
      <c r="V77" s="1177">
        <v>165.3930819456246</v>
      </c>
      <c r="W77" s="1177">
        <v>189.45392723072794</v>
      </c>
    </row>
    <row r="78" spans="1:23">
      <c r="A78" s="2260"/>
      <c r="B78" s="2260"/>
      <c r="C78" s="945" t="s">
        <v>92</v>
      </c>
      <c r="D78" s="722">
        <v>27943</v>
      </c>
      <c r="E78" s="722">
        <v>29147</v>
      </c>
      <c r="F78" s="722">
        <v>2190</v>
      </c>
      <c r="G78" s="722">
        <v>2294</v>
      </c>
      <c r="H78" s="722">
        <v>128</v>
      </c>
      <c r="I78" s="722">
        <v>119</v>
      </c>
      <c r="J78" s="722">
        <v>416</v>
      </c>
      <c r="K78" s="1177">
        <v>430</v>
      </c>
      <c r="L78" s="1177">
        <v>124</v>
      </c>
      <c r="M78" s="1177">
        <v>149</v>
      </c>
      <c r="N78" s="1177">
        <v>247</v>
      </c>
      <c r="O78" s="1177">
        <v>258</v>
      </c>
      <c r="P78" s="1177">
        <v>710</v>
      </c>
      <c r="Q78" s="1177">
        <v>752</v>
      </c>
      <c r="R78" s="1177">
        <v>292</v>
      </c>
      <c r="S78" s="1177">
        <v>294</v>
      </c>
      <c r="T78" s="1177">
        <v>113</v>
      </c>
      <c r="U78" s="1177">
        <v>99</v>
      </c>
      <c r="V78" s="1177">
        <v>160</v>
      </c>
      <c r="W78" s="1177">
        <v>193</v>
      </c>
    </row>
    <row r="79" spans="1:23">
      <c r="A79" s="2260"/>
      <c r="B79" s="2260"/>
      <c r="C79" s="945" t="s">
        <v>110</v>
      </c>
      <c r="D79" s="1185">
        <v>4</v>
      </c>
      <c r="E79" s="1185">
        <v>4</v>
      </c>
      <c r="F79" s="1185">
        <v>4</v>
      </c>
      <c r="G79" s="1185">
        <v>4</v>
      </c>
      <c r="H79" s="1185">
        <v>4</v>
      </c>
      <c r="I79" s="1185">
        <v>3</v>
      </c>
      <c r="J79" s="1185">
        <v>4</v>
      </c>
      <c r="K79" s="1187">
        <v>4</v>
      </c>
      <c r="L79" s="1187">
        <v>4</v>
      </c>
      <c r="M79" s="1187">
        <v>3</v>
      </c>
      <c r="N79" s="1187">
        <v>4</v>
      </c>
      <c r="O79" s="1187">
        <v>3</v>
      </c>
      <c r="P79" s="1187">
        <v>4</v>
      </c>
      <c r="Q79" s="1187">
        <v>5</v>
      </c>
      <c r="R79" s="1187">
        <v>4</v>
      </c>
      <c r="S79" s="1187">
        <v>4</v>
      </c>
      <c r="T79" s="1187">
        <v>4</v>
      </c>
      <c r="U79" s="1187">
        <v>4</v>
      </c>
      <c r="V79" s="1187">
        <v>4</v>
      </c>
      <c r="W79" s="1187">
        <v>4</v>
      </c>
    </row>
    <row r="80" spans="1:23">
      <c r="A80" s="2260"/>
      <c r="B80" s="2260"/>
      <c r="C80" s="945" t="s">
        <v>121</v>
      </c>
      <c r="D80" s="1189">
        <v>3.7482421263710952</v>
      </c>
      <c r="E80" s="1189">
        <v>4.0395188825800021</v>
      </c>
      <c r="F80" s="1189">
        <v>3.6083960897816563</v>
      </c>
      <c r="G80" s="1189">
        <v>4.2387397912609632</v>
      </c>
      <c r="H80" s="1189">
        <v>2.8598553595332232</v>
      </c>
      <c r="I80" s="1189">
        <v>3.3248653776906112</v>
      </c>
      <c r="J80" s="1189">
        <v>3.4226960896930234</v>
      </c>
      <c r="K80" s="1191">
        <v>3.7630391938208509</v>
      </c>
      <c r="L80" s="1191">
        <v>3.2163803363455519</v>
      </c>
      <c r="M80" s="1191">
        <v>3.7387932946683202</v>
      </c>
      <c r="N80" s="1191">
        <v>3.1211520024631119</v>
      </c>
      <c r="O80" s="1191">
        <v>3.618783995393315</v>
      </c>
      <c r="P80" s="1191">
        <v>3.8938572926688999</v>
      </c>
      <c r="Q80" s="1191">
        <v>4.9228109949569525</v>
      </c>
      <c r="R80" s="1191">
        <v>3.9069226450208743</v>
      </c>
      <c r="S80" s="1191">
        <v>3.5160443056844741</v>
      </c>
      <c r="T80" s="1191">
        <v>3.6820216324263706</v>
      </c>
      <c r="U80" s="1191">
        <v>3.5329034841601157</v>
      </c>
      <c r="V80" s="1191">
        <v>2.9174136026502087</v>
      </c>
      <c r="W80" s="1191">
        <v>3.3114185273492787</v>
      </c>
    </row>
    <row r="81" spans="1:23" s="1195" customFormat="1">
      <c r="A81" s="2263"/>
      <c r="B81" s="2263"/>
      <c r="C81" s="991" t="s">
        <v>112</v>
      </c>
      <c r="D81" s="803">
        <f t="shared" ref="D81:W81" si="9">1.14*1.64*D80/SQRT(D78)</f>
        <v>4.192179031539315E-2</v>
      </c>
      <c r="E81" s="803">
        <f t="shared" si="9"/>
        <v>4.4236566541045894E-2</v>
      </c>
      <c r="F81" s="803">
        <f t="shared" si="9"/>
        <v>0.14415869609539711</v>
      </c>
      <c r="G81" s="803">
        <f t="shared" si="9"/>
        <v>0.16545837298046251</v>
      </c>
      <c r="H81" s="803">
        <f t="shared" si="9"/>
        <v>0.47259354266225867</v>
      </c>
      <c r="I81" s="803">
        <f t="shared" si="9"/>
        <v>0.5698352147170902</v>
      </c>
      <c r="J81" s="803">
        <f t="shared" si="9"/>
        <v>0.31374034715064614</v>
      </c>
      <c r="K81" s="803">
        <f t="shared" si="9"/>
        <v>0.33927605787761872</v>
      </c>
      <c r="L81" s="803">
        <f t="shared" si="9"/>
        <v>0.54001429343672325</v>
      </c>
      <c r="M81" s="803">
        <f t="shared" si="9"/>
        <v>0.57264704014472623</v>
      </c>
      <c r="N81" s="803">
        <f t="shared" si="9"/>
        <v>0.37129161575395708</v>
      </c>
      <c r="O81" s="803">
        <f t="shared" si="9"/>
        <v>0.42121274866830755</v>
      </c>
      <c r="P81" s="803">
        <f t="shared" si="9"/>
        <v>0.27321186500139566</v>
      </c>
      <c r="Q81" s="803">
        <f t="shared" si="9"/>
        <v>0.33562394740660934</v>
      </c>
      <c r="R81" s="803">
        <f t="shared" si="9"/>
        <v>0.42745665819342193</v>
      </c>
      <c r="S81" s="803">
        <f t="shared" si="9"/>
        <v>0.38337992947745164</v>
      </c>
      <c r="T81" s="803">
        <f t="shared" si="9"/>
        <v>0.64758355767214326</v>
      </c>
      <c r="U81" s="803">
        <f t="shared" si="9"/>
        <v>0.66383917099427325</v>
      </c>
      <c r="V81" s="803">
        <f t="shared" si="9"/>
        <v>0.43120790278931442</v>
      </c>
      <c r="W81" s="803">
        <f t="shared" si="9"/>
        <v>0.44563995243988741</v>
      </c>
    </row>
    <row r="82" spans="1:23">
      <c r="A82" s="2256" t="s">
        <v>510</v>
      </c>
      <c r="B82" s="2259" t="s">
        <v>744</v>
      </c>
      <c r="C82" s="945" t="s">
        <v>109</v>
      </c>
      <c r="D82" s="1174">
        <v>27.949812169898255</v>
      </c>
      <c r="E82" s="1174">
        <v>31.509118572862434</v>
      </c>
      <c r="F82" s="1174">
        <v>27.140204236565648</v>
      </c>
      <c r="G82" s="1174">
        <v>32.277076295616297</v>
      </c>
      <c r="H82" s="1175">
        <v>29.393836694932258</v>
      </c>
      <c r="I82" s="1175">
        <v>19.645814398112268</v>
      </c>
      <c r="J82" s="1175">
        <v>25.532175259029259</v>
      </c>
      <c r="K82" s="1175">
        <v>32.901617178764212</v>
      </c>
      <c r="L82" s="1175">
        <v>16.091794768525943</v>
      </c>
      <c r="M82" s="1175">
        <v>33.269983725652608</v>
      </c>
      <c r="N82" s="1175">
        <v>26.475213960076776</v>
      </c>
      <c r="O82" s="1175">
        <v>26.810468918322712</v>
      </c>
      <c r="P82" s="1175">
        <v>29.055268537683531</v>
      </c>
      <c r="Q82" s="1175">
        <v>35.081165404514891</v>
      </c>
      <c r="R82" s="1175">
        <v>25.972526538388191</v>
      </c>
      <c r="S82" s="1175">
        <v>33.044958961223763</v>
      </c>
      <c r="T82" s="1175">
        <v>27.300754873452071</v>
      </c>
      <c r="U82" s="1175">
        <v>25.313613083184521</v>
      </c>
      <c r="V82" s="1175">
        <v>33.987106491176768</v>
      </c>
      <c r="W82" s="1175">
        <v>34.830475355427559</v>
      </c>
    </row>
    <row r="83" spans="1:23">
      <c r="A83" s="2257"/>
      <c r="B83" s="2260"/>
      <c r="C83" s="945" t="s">
        <v>75</v>
      </c>
      <c r="D83" s="722">
        <v>28161.64189566284</v>
      </c>
      <c r="E83" s="722">
        <v>28928.358104337105</v>
      </c>
      <c r="F83" s="722">
        <v>3429.7436599845464</v>
      </c>
      <c r="G83" s="722">
        <v>3600.4533987599507</v>
      </c>
      <c r="H83" s="1176">
        <v>207.41634804965875</v>
      </c>
      <c r="I83" s="1176">
        <v>193.56166336275083</v>
      </c>
      <c r="J83" s="1176">
        <v>554.79432056178689</v>
      </c>
      <c r="K83" s="1176">
        <v>580.76440728114244</v>
      </c>
      <c r="L83" s="1176">
        <v>241.55812884161514</v>
      </c>
      <c r="M83" s="1176">
        <v>302.54840717391767</v>
      </c>
      <c r="N83" s="1176">
        <v>348.32004322364975</v>
      </c>
      <c r="O83" s="1176">
        <v>355.80900791776043</v>
      </c>
      <c r="P83" s="1176">
        <v>1355.4514667123497</v>
      </c>
      <c r="Q83" s="1176">
        <v>1448.1365430539925</v>
      </c>
      <c r="R83" s="1176">
        <v>370.76120328539298</v>
      </c>
      <c r="S83" s="1176">
        <v>371.77384587263822</v>
      </c>
      <c r="T83" s="1176">
        <v>186.04906736446719</v>
      </c>
      <c r="U83" s="1176">
        <v>158.40559686701897</v>
      </c>
      <c r="V83" s="1176">
        <v>165.39308194562463</v>
      </c>
      <c r="W83" s="1176">
        <v>189.45392723072791</v>
      </c>
    </row>
    <row r="84" spans="1:23">
      <c r="A84" s="2257"/>
      <c r="B84" s="2260"/>
      <c r="C84" s="945" t="s">
        <v>92</v>
      </c>
      <c r="D84" s="722">
        <v>27943</v>
      </c>
      <c r="E84" s="722">
        <v>29147</v>
      </c>
      <c r="F84" s="722">
        <v>2190</v>
      </c>
      <c r="G84" s="722">
        <v>2294</v>
      </c>
      <c r="H84" s="1176">
        <v>128</v>
      </c>
      <c r="I84" s="1176">
        <v>119</v>
      </c>
      <c r="J84" s="1176">
        <v>416</v>
      </c>
      <c r="K84" s="1176">
        <v>430</v>
      </c>
      <c r="L84" s="1176">
        <v>124</v>
      </c>
      <c r="M84" s="1176">
        <v>149</v>
      </c>
      <c r="N84" s="1176">
        <v>247</v>
      </c>
      <c r="O84" s="1176">
        <v>258</v>
      </c>
      <c r="P84" s="1176">
        <v>710</v>
      </c>
      <c r="Q84" s="1176">
        <v>752</v>
      </c>
      <c r="R84" s="1176">
        <v>292</v>
      </c>
      <c r="S84" s="1176">
        <v>294</v>
      </c>
      <c r="T84" s="1176">
        <v>113</v>
      </c>
      <c r="U84" s="1176">
        <v>99</v>
      </c>
      <c r="V84" s="1176">
        <v>160</v>
      </c>
      <c r="W84" s="1176">
        <v>193</v>
      </c>
    </row>
    <row r="85" spans="1:23">
      <c r="A85" s="2257"/>
      <c r="B85" s="2260"/>
      <c r="C85" s="945" t="s">
        <v>110</v>
      </c>
      <c r="D85" s="1174">
        <v>5</v>
      </c>
      <c r="E85" s="1174">
        <v>11</v>
      </c>
      <c r="F85" s="1174">
        <v>3</v>
      </c>
      <c r="G85" s="1174">
        <v>11</v>
      </c>
      <c r="H85" s="1175">
        <v>0</v>
      </c>
      <c r="I85" s="1175">
        <v>4.1844888099758748</v>
      </c>
      <c r="J85" s="1175">
        <v>2</v>
      </c>
      <c r="K85" s="1175">
        <v>10</v>
      </c>
      <c r="L85" s="1175">
        <v>0</v>
      </c>
      <c r="M85" s="1175">
        <v>4.2846233689687665</v>
      </c>
      <c r="N85" s="1175">
        <v>0</v>
      </c>
      <c r="O85" s="1175">
        <v>0</v>
      </c>
      <c r="P85" s="1175">
        <v>10</v>
      </c>
      <c r="Q85" s="1175">
        <v>19</v>
      </c>
      <c r="R85" s="1175">
        <v>0</v>
      </c>
      <c r="S85" s="1175">
        <v>10</v>
      </c>
      <c r="T85" s="1175">
        <v>0</v>
      </c>
      <c r="U85" s="1175">
        <v>6</v>
      </c>
      <c r="V85" s="1175">
        <v>4.3926235848962563</v>
      </c>
      <c r="W85" s="1175">
        <v>6</v>
      </c>
    </row>
    <row r="86" spans="1:23">
      <c r="A86" s="2257"/>
      <c r="B86" s="2260"/>
      <c r="C86" s="945" t="s">
        <v>121</v>
      </c>
      <c r="D86" s="1178">
        <v>53.370948689556585</v>
      </c>
      <c r="E86" s="1178">
        <v>50.330066622872899</v>
      </c>
      <c r="F86" s="1178">
        <v>50.186591068277231</v>
      </c>
      <c r="G86" s="1178">
        <v>51.408815135165128</v>
      </c>
      <c r="H86" s="1179">
        <v>54.777009499331712</v>
      </c>
      <c r="I86" s="1179">
        <v>26.39524103558313</v>
      </c>
      <c r="J86" s="1179">
        <v>44.601872802757903</v>
      </c>
      <c r="K86" s="1179">
        <v>51.021779120474513</v>
      </c>
      <c r="L86" s="1179">
        <v>37.379213276314708</v>
      </c>
      <c r="M86" s="1179">
        <v>50.718857699458006</v>
      </c>
      <c r="N86" s="1179">
        <v>51.988502090959102</v>
      </c>
      <c r="O86" s="1179">
        <v>48.674410775209068</v>
      </c>
      <c r="P86" s="1179">
        <v>51.008986668862796</v>
      </c>
      <c r="Q86" s="1179">
        <v>50.486875979886065</v>
      </c>
      <c r="R86" s="1179">
        <v>55.238550221334741</v>
      </c>
      <c r="S86" s="1179">
        <v>50.567520016284369</v>
      </c>
      <c r="T86" s="1179">
        <v>47.590062587102871</v>
      </c>
      <c r="U86" s="1179">
        <v>38.835610638243004</v>
      </c>
      <c r="V86" s="1179">
        <v>56.414001164542448</v>
      </c>
      <c r="W86" s="1179">
        <v>83.579212659724618</v>
      </c>
    </row>
    <row r="87" spans="1:23">
      <c r="A87" s="2257"/>
      <c r="B87" s="2260"/>
      <c r="C87" s="991" t="s">
        <v>112</v>
      </c>
      <c r="D87" s="803">
        <f t="shared" ref="D87:W87" si="10">1.14*1.64*D86/SQRT(D84)</f>
        <v>0.59692134191538171</v>
      </c>
      <c r="E87" s="803">
        <f t="shared" si="10"/>
        <v>0.55116200861920239</v>
      </c>
      <c r="F87" s="803">
        <f t="shared" si="10"/>
        <v>2.0049998253693726</v>
      </c>
      <c r="G87" s="803">
        <f t="shared" si="10"/>
        <v>2.006732974421952</v>
      </c>
      <c r="H87" s="803">
        <f t="shared" si="10"/>
        <v>9.0519476411417568</v>
      </c>
      <c r="I87" s="803">
        <f t="shared" si="10"/>
        <v>4.5237734868736297</v>
      </c>
      <c r="J87" s="803">
        <f t="shared" si="10"/>
        <v>4.0884164676044241</v>
      </c>
      <c r="K87" s="803">
        <f t="shared" si="10"/>
        <v>4.6001296277546286</v>
      </c>
      <c r="L87" s="803">
        <f t="shared" si="10"/>
        <v>6.2757843711867114</v>
      </c>
      <c r="M87" s="803">
        <f t="shared" si="10"/>
        <v>7.7682828260482282</v>
      </c>
      <c r="N87" s="803">
        <f t="shared" si="10"/>
        <v>6.1845417739177586</v>
      </c>
      <c r="O87" s="803">
        <f t="shared" si="10"/>
        <v>5.6655170296252422</v>
      </c>
      <c r="P87" s="803">
        <f t="shared" si="10"/>
        <v>3.5790372713118206</v>
      </c>
      <c r="Q87" s="803">
        <f t="shared" si="10"/>
        <v>3.4420587396013689</v>
      </c>
      <c r="R87" s="803">
        <f t="shared" si="10"/>
        <v>6.0436533370204719</v>
      </c>
      <c r="S87" s="803">
        <f t="shared" si="10"/>
        <v>5.5137451556995414</v>
      </c>
      <c r="T87" s="803">
        <f t="shared" si="10"/>
        <v>8.3700056970298959</v>
      </c>
      <c r="U87" s="803">
        <f t="shared" si="10"/>
        <v>7.2972838592211033</v>
      </c>
      <c r="V87" s="803">
        <f t="shared" si="10"/>
        <v>8.3382634221003684</v>
      </c>
      <c r="W87" s="803">
        <f t="shared" si="10"/>
        <v>11.247819037981209</v>
      </c>
    </row>
    <row r="88" spans="1:23">
      <c r="A88" s="2257"/>
      <c r="B88" s="2260" t="s">
        <v>590</v>
      </c>
      <c r="C88" s="992" t="s">
        <v>109</v>
      </c>
      <c r="D88" s="1174">
        <v>5.3125142955230453</v>
      </c>
      <c r="E88" s="1174">
        <v>3.2649368471599898</v>
      </c>
      <c r="F88" s="1174">
        <v>7.3712499755738135</v>
      </c>
      <c r="G88" s="1174">
        <v>4.5150338706484749</v>
      </c>
      <c r="H88" s="1155">
        <v>0.98842969120861868</v>
      </c>
      <c r="I88" s="1155">
        <v>8.4766281486582301E-2</v>
      </c>
      <c r="J88" s="1175">
        <v>6.2420102070628776</v>
      </c>
      <c r="K88" s="1175">
        <v>4.9886802738244276</v>
      </c>
      <c r="L88" s="1155">
        <v>8.1800352924707962</v>
      </c>
      <c r="M88" s="1175">
        <v>3.0963278579077551</v>
      </c>
      <c r="N88" s="1175">
        <v>6.3424811151564562</v>
      </c>
      <c r="O88" s="1175">
        <v>5.2431464569741699</v>
      </c>
      <c r="P88" s="1175">
        <v>8.1554343476224922</v>
      </c>
      <c r="Q88" s="1175">
        <v>5.1781063474952838</v>
      </c>
      <c r="R88" s="1175">
        <v>11.57080060737453</v>
      </c>
      <c r="S88" s="1175">
        <v>3.9059273968216979</v>
      </c>
      <c r="T88" s="1155">
        <v>4.8615566388201996</v>
      </c>
      <c r="U88" s="1155">
        <v>2.5567319650717479</v>
      </c>
      <c r="V88" s="1155">
        <v>7.1314638386684202</v>
      </c>
      <c r="W88" s="1155">
        <v>6.2518549406703476</v>
      </c>
    </row>
    <row r="89" spans="1:23">
      <c r="A89" s="2257"/>
      <c r="B89" s="2260"/>
      <c r="C89" s="945" t="s">
        <v>75</v>
      </c>
      <c r="D89" s="722">
        <v>28161.641895662702</v>
      </c>
      <c r="E89" s="722">
        <v>28928.358104337181</v>
      </c>
      <c r="F89" s="722">
        <v>3429.743659984545</v>
      </c>
      <c r="G89" s="722">
        <v>3600.453398759948</v>
      </c>
      <c r="H89" s="1157">
        <v>207.41634804965864</v>
      </c>
      <c r="I89" s="1157">
        <v>193.56166336275083</v>
      </c>
      <c r="J89" s="1176">
        <v>554.79432056178712</v>
      </c>
      <c r="K89" s="1176">
        <v>580.76440728114289</v>
      </c>
      <c r="L89" s="1157">
        <v>241.55812884161512</v>
      </c>
      <c r="M89" s="1176">
        <v>302.54840717391767</v>
      </c>
      <c r="N89" s="1176">
        <v>348.32004322364963</v>
      </c>
      <c r="O89" s="1176">
        <v>355.8090079177606</v>
      </c>
      <c r="P89" s="1176">
        <v>1355.4514667123487</v>
      </c>
      <c r="Q89" s="1176">
        <v>1448.1365430539938</v>
      </c>
      <c r="R89" s="1176">
        <v>370.76120328539292</v>
      </c>
      <c r="S89" s="1176">
        <v>371.77384587263822</v>
      </c>
      <c r="T89" s="1157">
        <v>186.04906736446725</v>
      </c>
      <c r="U89" s="1157">
        <v>158.40559686701891</v>
      </c>
      <c r="V89" s="1157">
        <v>165.39308194562471</v>
      </c>
      <c r="W89" s="1157">
        <v>189.45392723072788</v>
      </c>
    </row>
    <row r="90" spans="1:23">
      <c r="A90" s="2257"/>
      <c r="B90" s="2260"/>
      <c r="C90" s="945" t="s">
        <v>92</v>
      </c>
      <c r="D90" s="722">
        <v>27943</v>
      </c>
      <c r="E90" s="722">
        <v>29147</v>
      </c>
      <c r="F90" s="722">
        <v>2190</v>
      </c>
      <c r="G90" s="722">
        <v>2294</v>
      </c>
      <c r="H90" s="1157">
        <v>128</v>
      </c>
      <c r="I90" s="1157">
        <v>119</v>
      </c>
      <c r="J90" s="1176">
        <v>416</v>
      </c>
      <c r="K90" s="1176">
        <v>430</v>
      </c>
      <c r="L90" s="1157">
        <v>124</v>
      </c>
      <c r="M90" s="1176">
        <v>149</v>
      </c>
      <c r="N90" s="1176">
        <v>247</v>
      </c>
      <c r="O90" s="1176">
        <v>258</v>
      </c>
      <c r="P90" s="1176">
        <v>710</v>
      </c>
      <c r="Q90" s="1176">
        <v>752</v>
      </c>
      <c r="R90" s="1176">
        <v>292</v>
      </c>
      <c r="S90" s="1176">
        <v>294</v>
      </c>
      <c r="T90" s="1157">
        <v>113</v>
      </c>
      <c r="U90" s="1157">
        <v>99</v>
      </c>
      <c r="V90" s="1157">
        <v>160</v>
      </c>
      <c r="W90" s="1157">
        <v>193</v>
      </c>
    </row>
    <row r="91" spans="1:23">
      <c r="A91" s="2257"/>
      <c r="B91" s="2260"/>
      <c r="C91" s="945" t="s">
        <v>110</v>
      </c>
      <c r="D91" s="1174">
        <v>0</v>
      </c>
      <c r="E91" s="1174">
        <v>0</v>
      </c>
      <c r="F91" s="1174">
        <v>0</v>
      </c>
      <c r="G91" s="1174">
        <v>0</v>
      </c>
      <c r="H91" s="1155">
        <v>0</v>
      </c>
      <c r="I91" s="1155">
        <v>0</v>
      </c>
      <c r="J91" s="1175">
        <v>0</v>
      </c>
      <c r="K91" s="1175">
        <v>0</v>
      </c>
      <c r="L91" s="1155">
        <v>0</v>
      </c>
      <c r="M91" s="1175">
        <v>0</v>
      </c>
      <c r="N91" s="1175">
        <v>0</v>
      </c>
      <c r="O91" s="1175">
        <v>0</v>
      </c>
      <c r="P91" s="1175">
        <v>0</v>
      </c>
      <c r="Q91" s="1175">
        <v>0</v>
      </c>
      <c r="R91" s="1175">
        <v>0</v>
      </c>
      <c r="S91" s="1175">
        <v>0</v>
      </c>
      <c r="T91" s="1155">
        <v>0</v>
      </c>
      <c r="U91" s="1155">
        <v>0</v>
      </c>
      <c r="V91" s="1155">
        <v>0</v>
      </c>
      <c r="W91" s="1155">
        <v>0</v>
      </c>
    </row>
    <row r="92" spans="1:23">
      <c r="A92" s="2257"/>
      <c r="B92" s="2260"/>
      <c r="C92" s="945" t="s">
        <v>121</v>
      </c>
      <c r="D92" s="1178">
        <v>25.382000854390917</v>
      </c>
      <c r="E92" s="1178">
        <v>16.264785139403077</v>
      </c>
      <c r="F92" s="1178">
        <v>30.692496481566071</v>
      </c>
      <c r="G92" s="1178">
        <v>18.451611529940035</v>
      </c>
      <c r="H92" s="1160">
        <v>7.4504334299615831</v>
      </c>
      <c r="I92" s="1160">
        <v>1.3026538523514437</v>
      </c>
      <c r="J92" s="1179">
        <v>26.288310489053998</v>
      </c>
      <c r="K92" s="1179">
        <v>16.59597480892198</v>
      </c>
      <c r="L92" s="1160">
        <v>27.928969463430349</v>
      </c>
      <c r="M92" s="1179">
        <v>9.8981827131222015</v>
      </c>
      <c r="N92" s="1179">
        <v>25.151354059024008</v>
      </c>
      <c r="O92" s="1179">
        <v>18.687007371678213</v>
      </c>
      <c r="P92" s="1179">
        <v>37.662778334923345</v>
      </c>
      <c r="Q92" s="1179">
        <v>21.452263316100009</v>
      </c>
      <c r="R92" s="1179">
        <v>30.825498559500289</v>
      </c>
      <c r="S92" s="1179">
        <v>14.629118753388186</v>
      </c>
      <c r="T92" s="1160">
        <v>14.858266679120113</v>
      </c>
      <c r="U92" s="1160">
        <v>10.397391191881223</v>
      </c>
      <c r="V92" s="1160">
        <v>24.258488898326306</v>
      </c>
      <c r="W92" s="1160">
        <v>27.546889576316886</v>
      </c>
    </row>
    <row r="93" spans="1:23">
      <c r="A93" s="2257"/>
      <c r="B93" s="2260"/>
      <c r="C93" s="991" t="s">
        <v>112</v>
      </c>
      <c r="D93" s="803">
        <f t="shared" ref="D93:W93" si="11">1.14*1.64*D92/SQRT(D90)</f>
        <v>0.28388211906499405</v>
      </c>
      <c r="E93" s="803">
        <f t="shared" si="11"/>
        <v>0.17811483768470021</v>
      </c>
      <c r="F93" s="803">
        <f t="shared" si="11"/>
        <v>1.2261930682235218</v>
      </c>
      <c r="G93" s="803">
        <f t="shared" si="11"/>
        <v>0.72025502223697613</v>
      </c>
      <c r="H93" s="805">
        <f t="shared" si="11"/>
        <v>1.2311904926581878</v>
      </c>
      <c r="I93" s="805">
        <f t="shared" si="11"/>
        <v>0.2232565693147901</v>
      </c>
      <c r="J93" s="803">
        <f t="shared" si="11"/>
        <v>2.4097096098238442</v>
      </c>
      <c r="K93" s="803">
        <f t="shared" si="11"/>
        <v>1.4962950476447725</v>
      </c>
      <c r="L93" s="805">
        <f t="shared" si="11"/>
        <v>4.6891353428513867</v>
      </c>
      <c r="M93" s="803">
        <f t="shared" si="11"/>
        <v>1.5160412964161916</v>
      </c>
      <c r="N93" s="803">
        <f t="shared" si="11"/>
        <v>2.9920000306313947</v>
      </c>
      <c r="O93" s="803">
        <f t="shared" si="11"/>
        <v>2.1750968693985304</v>
      </c>
      <c r="P93" s="803">
        <f t="shared" si="11"/>
        <v>2.6426027295329368</v>
      </c>
      <c r="Q93" s="803">
        <f t="shared" si="11"/>
        <v>1.4625573279842006</v>
      </c>
      <c r="R93" s="803">
        <f t="shared" si="11"/>
        <v>3.3726197825244464</v>
      </c>
      <c r="S93" s="803">
        <f t="shared" si="11"/>
        <v>1.5951194093100056</v>
      </c>
      <c r="T93" s="805">
        <f t="shared" si="11"/>
        <v>2.6132299474203253</v>
      </c>
      <c r="U93" s="805">
        <f t="shared" si="11"/>
        <v>1.9536892474611323</v>
      </c>
      <c r="V93" s="805">
        <f t="shared" si="11"/>
        <v>3.5855225029398543</v>
      </c>
      <c r="W93" s="805">
        <f t="shared" si="11"/>
        <v>3.707170947818355</v>
      </c>
    </row>
    <row r="94" spans="1:23">
      <c r="A94" s="2257"/>
      <c r="B94" s="2260" t="s">
        <v>591</v>
      </c>
      <c r="C94" s="992" t="s">
        <v>109</v>
      </c>
      <c r="D94" s="1174">
        <v>40.893343983217584</v>
      </c>
      <c r="E94" s="1174">
        <v>29.040948241934121</v>
      </c>
      <c r="F94" s="1174">
        <v>40.219705566038563</v>
      </c>
      <c r="G94" s="1174">
        <v>29.321947610061766</v>
      </c>
      <c r="H94" s="1175">
        <v>50.247690830161261</v>
      </c>
      <c r="I94" s="1175">
        <v>33.363765074375891</v>
      </c>
      <c r="J94" s="1175">
        <v>36.695489879539998</v>
      </c>
      <c r="K94" s="1175">
        <v>31.386740369843302</v>
      </c>
      <c r="L94" s="1175">
        <v>52.195724349696725</v>
      </c>
      <c r="M94" s="1175">
        <v>25.225595382730937</v>
      </c>
      <c r="N94" s="1175">
        <v>46.945052714914688</v>
      </c>
      <c r="O94" s="1175">
        <v>35.435419903690168</v>
      </c>
      <c r="P94" s="1175">
        <v>34.972249208859552</v>
      </c>
      <c r="Q94" s="1175">
        <v>25.211974355341059</v>
      </c>
      <c r="R94" s="1175">
        <v>40.009658497660617</v>
      </c>
      <c r="S94" s="1175">
        <v>36.41978903775378</v>
      </c>
      <c r="T94" s="1175">
        <v>49.331972040374865</v>
      </c>
      <c r="U94" s="1175">
        <v>30.542950204008093</v>
      </c>
      <c r="V94" s="1175">
        <v>41.035881832494375</v>
      </c>
      <c r="W94" s="1175">
        <v>30.389300974721358</v>
      </c>
    </row>
    <row r="95" spans="1:23">
      <c r="A95" s="2257"/>
      <c r="B95" s="2260"/>
      <c r="C95" s="945" t="s">
        <v>75</v>
      </c>
      <c r="D95" s="722">
        <v>28161.641895662804</v>
      </c>
      <c r="E95" s="722">
        <v>28928.358104337032</v>
      </c>
      <c r="F95" s="722">
        <v>3429.7436599845464</v>
      </c>
      <c r="G95" s="722">
        <v>3600.4533987599521</v>
      </c>
      <c r="H95" s="1176">
        <v>207.41634804965869</v>
      </c>
      <c r="I95" s="1176">
        <v>193.56166336275083</v>
      </c>
      <c r="J95" s="1176">
        <v>554.79432056178678</v>
      </c>
      <c r="K95" s="1176">
        <v>580.76440728114255</v>
      </c>
      <c r="L95" s="1176">
        <v>241.55812884161523</v>
      </c>
      <c r="M95" s="1176">
        <v>302.54840717391767</v>
      </c>
      <c r="N95" s="1176">
        <v>348.32004322364969</v>
      </c>
      <c r="O95" s="1176">
        <v>355.8090079177602</v>
      </c>
      <c r="P95" s="1176">
        <v>1355.4514667123499</v>
      </c>
      <c r="Q95" s="1176">
        <v>1448.1365430539931</v>
      </c>
      <c r="R95" s="1176">
        <v>370.76120328539304</v>
      </c>
      <c r="S95" s="1176">
        <v>371.77384587263822</v>
      </c>
      <c r="T95" s="1176">
        <v>186.04906736446719</v>
      </c>
      <c r="U95" s="1176">
        <v>158.405596867019</v>
      </c>
      <c r="V95" s="1176">
        <v>165.39308194562466</v>
      </c>
      <c r="W95" s="1176">
        <v>189.45392723072788</v>
      </c>
    </row>
    <row r="96" spans="1:23">
      <c r="A96" s="2257"/>
      <c r="B96" s="2260"/>
      <c r="C96" s="945" t="s">
        <v>92</v>
      </c>
      <c r="D96" s="722">
        <v>27943</v>
      </c>
      <c r="E96" s="722">
        <v>29147</v>
      </c>
      <c r="F96" s="722">
        <v>2190</v>
      </c>
      <c r="G96" s="722">
        <v>2294</v>
      </c>
      <c r="H96" s="1176">
        <v>128</v>
      </c>
      <c r="I96" s="1176">
        <v>119</v>
      </c>
      <c r="J96" s="1176">
        <v>416</v>
      </c>
      <c r="K96" s="1176">
        <v>430</v>
      </c>
      <c r="L96" s="1176">
        <v>124</v>
      </c>
      <c r="M96" s="1176">
        <v>149</v>
      </c>
      <c r="N96" s="1176">
        <v>247</v>
      </c>
      <c r="O96" s="1176">
        <v>258</v>
      </c>
      <c r="P96" s="1176">
        <v>710</v>
      </c>
      <c r="Q96" s="1176">
        <v>752</v>
      </c>
      <c r="R96" s="1176">
        <v>292</v>
      </c>
      <c r="S96" s="1176">
        <v>294</v>
      </c>
      <c r="T96" s="1176">
        <v>113</v>
      </c>
      <c r="U96" s="1176">
        <v>99</v>
      </c>
      <c r="V96" s="1176">
        <v>160</v>
      </c>
      <c r="W96" s="1176">
        <v>193</v>
      </c>
    </row>
    <row r="97" spans="1:23">
      <c r="A97" s="2257"/>
      <c r="B97" s="2260"/>
      <c r="C97" s="945" t="s">
        <v>110</v>
      </c>
      <c r="D97" s="1174">
        <v>19</v>
      </c>
      <c r="E97" s="1174">
        <v>5</v>
      </c>
      <c r="F97" s="1174">
        <v>16</v>
      </c>
      <c r="G97" s="1174">
        <v>0</v>
      </c>
      <c r="H97" s="1175">
        <v>20</v>
      </c>
      <c r="I97" s="1175">
        <v>18.666198599887764</v>
      </c>
      <c r="J97" s="1175">
        <v>18.342472889967098</v>
      </c>
      <c r="K97" s="1175">
        <v>0</v>
      </c>
      <c r="L97" s="1175">
        <v>30</v>
      </c>
      <c r="M97" s="1175">
        <v>10</v>
      </c>
      <c r="N97" s="1175">
        <v>29</v>
      </c>
      <c r="O97" s="1175">
        <v>2.0176546601219343</v>
      </c>
      <c r="P97" s="1175">
        <v>7</v>
      </c>
      <c r="Q97" s="1175">
        <v>0</v>
      </c>
      <c r="R97" s="1175">
        <v>14</v>
      </c>
      <c r="S97" s="1175">
        <v>2.9137373932708757</v>
      </c>
      <c r="T97" s="1175">
        <v>21.200521098721836</v>
      </c>
      <c r="U97" s="1175">
        <v>10</v>
      </c>
      <c r="V97" s="1175">
        <v>23</v>
      </c>
      <c r="W97" s="1175">
        <v>10</v>
      </c>
    </row>
    <row r="98" spans="1:23">
      <c r="A98" s="2257"/>
      <c r="B98" s="2260"/>
      <c r="C98" s="945" t="s">
        <v>121</v>
      </c>
      <c r="D98" s="1178">
        <v>62.985586325527379</v>
      </c>
      <c r="E98" s="1178">
        <v>46.714899847954783</v>
      </c>
      <c r="F98" s="1178">
        <v>61.153657198625559</v>
      </c>
      <c r="G98" s="1178">
        <v>52.561303030430373</v>
      </c>
      <c r="H98" s="1179">
        <v>80.862305173006575</v>
      </c>
      <c r="I98" s="1179">
        <v>48.500773738232397</v>
      </c>
      <c r="J98" s="1179">
        <v>49.221298400085225</v>
      </c>
      <c r="K98" s="1179">
        <v>53.925449518270966</v>
      </c>
      <c r="L98" s="1179">
        <v>80.337082434663259</v>
      </c>
      <c r="M98" s="1179">
        <v>39.758533068665251</v>
      </c>
      <c r="N98" s="1179">
        <v>65.876931987712709</v>
      </c>
      <c r="O98" s="1179">
        <v>70.118481100959841</v>
      </c>
      <c r="P98" s="1179">
        <v>52.074638336202277</v>
      </c>
      <c r="Q98" s="1179">
        <v>49.026078427695502</v>
      </c>
      <c r="R98" s="1179">
        <v>60.99162548984566</v>
      </c>
      <c r="S98" s="1179">
        <v>57.248217058026128</v>
      </c>
      <c r="T98" s="1179">
        <v>76.583837086108801</v>
      </c>
      <c r="U98" s="1179">
        <v>50.138856620873547</v>
      </c>
      <c r="V98" s="1179">
        <v>70.047414459272403</v>
      </c>
      <c r="W98" s="1179">
        <v>47.620733110255976</v>
      </c>
    </row>
    <row r="99" spans="1:23">
      <c r="A99" s="2257"/>
      <c r="B99" s="2260"/>
      <c r="C99" s="991" t="s">
        <v>112</v>
      </c>
      <c r="D99" s="803">
        <f t="shared" ref="D99:W99" si="12">1.14*1.64*D98/SQRT(D96)</f>
        <v>0.70445516959899634</v>
      </c>
      <c r="E99" s="803">
        <f t="shared" si="12"/>
        <v>0.51157250050097258</v>
      </c>
      <c r="F99" s="803">
        <f t="shared" si="12"/>
        <v>2.4431440628659478</v>
      </c>
      <c r="G99" s="803">
        <f t="shared" si="12"/>
        <v>2.0517201124442979</v>
      </c>
      <c r="H99" s="803">
        <f t="shared" si="12"/>
        <v>13.362565047969838</v>
      </c>
      <c r="I99" s="803">
        <f t="shared" si="12"/>
        <v>8.3123512315759154</v>
      </c>
      <c r="J99" s="803">
        <f t="shared" si="12"/>
        <v>4.5118546439901168</v>
      </c>
      <c r="K99" s="803">
        <f t="shared" si="12"/>
        <v>4.8619248935488271</v>
      </c>
      <c r="L99" s="803">
        <f t="shared" si="12"/>
        <v>13.488197374385885</v>
      </c>
      <c r="M99" s="803">
        <f t="shared" si="12"/>
        <v>6.0895600499591565</v>
      </c>
      <c r="N99" s="803">
        <f t="shared" si="12"/>
        <v>7.8367066068325748</v>
      </c>
      <c r="O99" s="803">
        <f t="shared" si="12"/>
        <v>8.1615255827868278</v>
      </c>
      <c r="P99" s="803">
        <f t="shared" si="12"/>
        <v>3.6538085476048225</v>
      </c>
      <c r="Q99" s="803">
        <f t="shared" si="12"/>
        <v>3.3424655109906496</v>
      </c>
      <c r="R99" s="803">
        <f t="shared" si="12"/>
        <v>6.6730976726402176</v>
      </c>
      <c r="S99" s="803">
        <f t="shared" si="12"/>
        <v>6.2421902314860853</v>
      </c>
      <c r="T99" s="803">
        <f t="shared" si="12"/>
        <v>13.469348806548028</v>
      </c>
      <c r="U99" s="803">
        <f t="shared" si="12"/>
        <v>9.4211849157589231</v>
      </c>
      <c r="V99" s="803">
        <f t="shared" si="12"/>
        <v>10.353348135951043</v>
      </c>
      <c r="W99" s="803">
        <f t="shared" si="12"/>
        <v>6.4086436260277182</v>
      </c>
    </row>
    <row r="100" spans="1:23">
      <c r="A100" s="2257"/>
      <c r="B100" s="2261" t="s">
        <v>592</v>
      </c>
      <c r="C100" s="992" t="s">
        <v>109</v>
      </c>
      <c r="D100" s="1174">
        <v>10.913881814704441</v>
      </c>
      <c r="E100" s="1174">
        <v>12.122794908847707</v>
      </c>
      <c r="F100" s="1174">
        <v>10.884127827225427</v>
      </c>
      <c r="G100" s="1174">
        <v>13.733641058543736</v>
      </c>
      <c r="H100" s="1155">
        <v>5.4052844362572516</v>
      </c>
      <c r="I100" s="1155">
        <v>3.6293461902399295</v>
      </c>
      <c r="J100" s="1175">
        <v>7.7215976443641869</v>
      </c>
      <c r="K100" s="1175">
        <v>12.206082452877947</v>
      </c>
      <c r="L100" s="1155">
        <v>5.4912307688595376</v>
      </c>
      <c r="M100" s="1155">
        <v>7.0459753188956382</v>
      </c>
      <c r="N100" s="1175">
        <v>9.8050693365381747</v>
      </c>
      <c r="O100" s="1175">
        <v>9.6427625756123323</v>
      </c>
      <c r="P100" s="1175">
        <v>14.611586766030282</v>
      </c>
      <c r="Q100" s="1175">
        <v>18.240246814588655</v>
      </c>
      <c r="R100" s="1175">
        <v>10.329070130046816</v>
      </c>
      <c r="S100" s="1175">
        <v>13.941692613159669</v>
      </c>
      <c r="T100" s="1155">
        <v>11.897761450080848</v>
      </c>
      <c r="U100" s="1155">
        <v>9.7504752108892152</v>
      </c>
      <c r="V100" s="1155">
        <v>8.068592156692743</v>
      </c>
      <c r="W100" s="1175">
        <v>15.577345136615435</v>
      </c>
    </row>
    <row r="101" spans="1:23">
      <c r="A101" s="2257"/>
      <c r="B101" s="2261"/>
      <c r="C101" s="945" t="s">
        <v>75</v>
      </c>
      <c r="D101" s="722">
        <v>28161.64189566276</v>
      </c>
      <c r="E101" s="722">
        <v>28928.358104337069</v>
      </c>
      <c r="F101" s="722">
        <v>3429.7436599845441</v>
      </c>
      <c r="G101" s="722">
        <v>3600.4533987599543</v>
      </c>
      <c r="H101" s="1157">
        <v>207.41634804965869</v>
      </c>
      <c r="I101" s="1157">
        <v>193.56166336275078</v>
      </c>
      <c r="J101" s="1176">
        <v>554.79432056178734</v>
      </c>
      <c r="K101" s="1176">
        <v>580.76440728114301</v>
      </c>
      <c r="L101" s="1157">
        <v>241.55812884161514</v>
      </c>
      <c r="M101" s="1157">
        <v>302.54840717391755</v>
      </c>
      <c r="N101" s="1176">
        <v>348.32004322364963</v>
      </c>
      <c r="O101" s="1176">
        <v>355.80900791776071</v>
      </c>
      <c r="P101" s="1176">
        <v>1355.4514667123494</v>
      </c>
      <c r="Q101" s="1176">
        <v>1448.1365430539915</v>
      </c>
      <c r="R101" s="1176">
        <v>370.76120328539309</v>
      </c>
      <c r="S101" s="1176">
        <v>371.77384587263839</v>
      </c>
      <c r="T101" s="1157">
        <v>186.04906736446719</v>
      </c>
      <c r="U101" s="1157">
        <v>158.40559686701894</v>
      </c>
      <c r="V101" s="1157">
        <v>165.39308194562471</v>
      </c>
      <c r="W101" s="1176">
        <v>189.45392723072794</v>
      </c>
    </row>
    <row r="102" spans="1:23">
      <c r="A102" s="2257"/>
      <c r="B102" s="2261"/>
      <c r="C102" s="945" t="s">
        <v>92</v>
      </c>
      <c r="D102" s="722">
        <v>27943</v>
      </c>
      <c r="E102" s="722">
        <v>29147</v>
      </c>
      <c r="F102" s="722">
        <v>2190</v>
      </c>
      <c r="G102" s="722">
        <v>2294</v>
      </c>
      <c r="H102" s="1157">
        <v>128</v>
      </c>
      <c r="I102" s="1157">
        <v>119</v>
      </c>
      <c r="J102" s="1176">
        <v>416</v>
      </c>
      <c r="K102" s="1176">
        <v>430</v>
      </c>
      <c r="L102" s="1157">
        <v>124</v>
      </c>
      <c r="M102" s="1157">
        <v>149</v>
      </c>
      <c r="N102" s="1176">
        <v>247</v>
      </c>
      <c r="O102" s="1176">
        <v>258</v>
      </c>
      <c r="P102" s="1176">
        <v>710</v>
      </c>
      <c r="Q102" s="1176">
        <v>752</v>
      </c>
      <c r="R102" s="1176">
        <v>292</v>
      </c>
      <c r="S102" s="1176">
        <v>294</v>
      </c>
      <c r="T102" s="1157">
        <v>113</v>
      </c>
      <c r="U102" s="1157">
        <v>99</v>
      </c>
      <c r="V102" s="1157">
        <v>160</v>
      </c>
      <c r="W102" s="1176">
        <v>193</v>
      </c>
    </row>
    <row r="103" spans="1:23">
      <c r="A103" s="2257"/>
      <c r="B103" s="2261"/>
      <c r="C103" s="945" t="s">
        <v>110</v>
      </c>
      <c r="D103" s="1174">
        <v>0</v>
      </c>
      <c r="E103" s="1174">
        <v>0</v>
      </c>
      <c r="F103" s="1174">
        <v>0</v>
      </c>
      <c r="G103" s="1174">
        <v>0</v>
      </c>
      <c r="H103" s="1155">
        <v>0</v>
      </c>
      <c r="I103" s="1155">
        <v>0</v>
      </c>
      <c r="J103" s="1175">
        <v>0</v>
      </c>
      <c r="K103" s="1175">
        <v>0</v>
      </c>
      <c r="L103" s="1155">
        <v>0</v>
      </c>
      <c r="M103" s="1155">
        <v>0</v>
      </c>
      <c r="N103" s="1175">
        <v>0</v>
      </c>
      <c r="O103" s="1175">
        <v>0</v>
      </c>
      <c r="P103" s="1175">
        <v>0</v>
      </c>
      <c r="Q103" s="1175">
        <v>0</v>
      </c>
      <c r="R103" s="1175">
        <v>0</v>
      </c>
      <c r="S103" s="1175">
        <v>0</v>
      </c>
      <c r="T103" s="1155">
        <v>0</v>
      </c>
      <c r="U103" s="1155">
        <v>0</v>
      </c>
      <c r="V103" s="1155">
        <v>0</v>
      </c>
      <c r="W103" s="1175">
        <v>0</v>
      </c>
    </row>
    <row r="104" spans="1:23">
      <c r="A104" s="2257"/>
      <c r="B104" s="2261"/>
      <c r="C104" s="945" t="s">
        <v>121</v>
      </c>
      <c r="D104" s="1178">
        <v>33.713608988688044</v>
      </c>
      <c r="E104" s="1178">
        <v>33.692664959657328</v>
      </c>
      <c r="F104" s="1178">
        <v>32.094779285861804</v>
      </c>
      <c r="G104" s="1178">
        <v>36.717173874116803</v>
      </c>
      <c r="H104" s="1160">
        <v>21.343677946085879</v>
      </c>
      <c r="I104" s="1160">
        <v>15.322665372610992</v>
      </c>
      <c r="J104" s="1179">
        <v>28.448919106510896</v>
      </c>
      <c r="K104" s="1179">
        <v>36.288769797098048</v>
      </c>
      <c r="L104" s="1160">
        <v>23.314957671497101</v>
      </c>
      <c r="M104" s="1160">
        <v>25.854743945532107</v>
      </c>
      <c r="N104" s="1179">
        <v>33.647647222879655</v>
      </c>
      <c r="O104" s="1179">
        <v>32.55421940751058</v>
      </c>
      <c r="P104" s="1179">
        <v>35.230892977414015</v>
      </c>
      <c r="Q104" s="1179">
        <v>39.270374285281683</v>
      </c>
      <c r="R104" s="1179">
        <v>30.028463530596092</v>
      </c>
      <c r="S104" s="1179">
        <v>42.453948259695515</v>
      </c>
      <c r="T104" s="1160">
        <v>37.365759043362281</v>
      </c>
      <c r="U104" s="1160">
        <v>29.040328636886358</v>
      </c>
      <c r="V104" s="1160">
        <v>30.510217403430158</v>
      </c>
      <c r="W104" s="1179">
        <v>43.731746796777294</v>
      </c>
    </row>
    <row r="105" spans="1:23">
      <c r="A105" s="2257"/>
      <c r="B105" s="2261"/>
      <c r="C105" s="991" t="s">
        <v>112</v>
      </c>
      <c r="D105" s="803">
        <f t="shared" ref="D105:W105" si="13">1.14*1.64*D104/SQRT(D102)</f>
        <v>0.37706604833644264</v>
      </c>
      <c r="E105" s="803">
        <f t="shared" si="13"/>
        <v>0.36896666626821462</v>
      </c>
      <c r="F105" s="803">
        <f t="shared" si="13"/>
        <v>1.2822155379287536</v>
      </c>
      <c r="G105" s="803">
        <f t="shared" si="13"/>
        <v>1.4332476511479462</v>
      </c>
      <c r="H105" s="805">
        <f t="shared" si="13"/>
        <v>3.5270610243832041</v>
      </c>
      <c r="I105" s="805">
        <f t="shared" si="13"/>
        <v>2.6260895768070376</v>
      </c>
      <c r="J105" s="803">
        <f t="shared" si="13"/>
        <v>2.6077611107265732</v>
      </c>
      <c r="K105" s="803">
        <f t="shared" si="13"/>
        <v>3.271799768178008</v>
      </c>
      <c r="L105" s="805">
        <f t="shared" si="13"/>
        <v>3.9144656653963468</v>
      </c>
      <c r="M105" s="805">
        <f t="shared" si="13"/>
        <v>3.960005656162437</v>
      </c>
      <c r="N105" s="803">
        <f t="shared" si="13"/>
        <v>4.0027173600782637</v>
      </c>
      <c r="O105" s="803">
        <f t="shared" si="13"/>
        <v>3.7891878196776285</v>
      </c>
      <c r="P105" s="803">
        <f t="shared" si="13"/>
        <v>2.471969888096853</v>
      </c>
      <c r="Q105" s="803">
        <f t="shared" si="13"/>
        <v>2.6773479719743936</v>
      </c>
      <c r="R105" s="803">
        <f t="shared" si="13"/>
        <v>3.285416128683825</v>
      </c>
      <c r="S105" s="803">
        <f t="shared" si="13"/>
        <v>4.6290633094491032</v>
      </c>
      <c r="T105" s="805">
        <f t="shared" si="13"/>
        <v>6.5717840882089069</v>
      </c>
      <c r="U105" s="805">
        <f t="shared" si="13"/>
        <v>5.4567320545681177</v>
      </c>
      <c r="V105" s="805">
        <f t="shared" si="13"/>
        <v>4.5095583458676858</v>
      </c>
      <c r="W105" s="803">
        <f t="shared" si="13"/>
        <v>5.8852764764317662</v>
      </c>
    </row>
    <row r="106" spans="1:23">
      <c r="A106" s="2257"/>
      <c r="B106" s="2260" t="s">
        <v>538</v>
      </c>
      <c r="C106" s="992" t="s">
        <v>109</v>
      </c>
      <c r="D106" s="1174">
        <v>2.1355727315112558</v>
      </c>
      <c r="E106" s="1174">
        <v>1.4879350761546197</v>
      </c>
      <c r="F106" s="1174">
        <v>1.8397585142719772</v>
      </c>
      <c r="G106" s="1174">
        <v>2.1532042894598455</v>
      </c>
      <c r="H106" s="1155">
        <v>3.8664654880559972</v>
      </c>
      <c r="I106" s="1155">
        <v>1.6261889537946841</v>
      </c>
      <c r="J106" s="1155">
        <v>2.5995821313359846</v>
      </c>
      <c r="K106" s="1155">
        <v>2.978025578162967</v>
      </c>
      <c r="L106" s="1155">
        <v>0.96853493286255998</v>
      </c>
      <c r="M106" s="1155">
        <v>2.5382181752719069</v>
      </c>
      <c r="N106" s="1155">
        <v>0.91356592980639384</v>
      </c>
      <c r="O106" s="1155">
        <v>0.792158128759064</v>
      </c>
      <c r="P106" s="1155">
        <v>1.2511146290027186</v>
      </c>
      <c r="Q106" s="1155">
        <v>2.4112842225809463</v>
      </c>
      <c r="R106" s="1155">
        <v>1.4656745501345938</v>
      </c>
      <c r="S106" s="1155">
        <v>1.2932876581148234</v>
      </c>
      <c r="T106" s="1155">
        <v>3.0082036363966336</v>
      </c>
      <c r="U106" s="1175">
        <v>0</v>
      </c>
      <c r="V106" s="1155">
        <v>4.3206996818560146</v>
      </c>
      <c r="W106" s="1155">
        <v>3.6195735018171065</v>
      </c>
    </row>
    <row r="107" spans="1:23">
      <c r="A107" s="2257"/>
      <c r="B107" s="2260"/>
      <c r="C107" s="945" t="s">
        <v>75</v>
      </c>
      <c r="D107" s="722">
        <v>28161.641895662793</v>
      </c>
      <c r="E107" s="722">
        <v>28928.358104337127</v>
      </c>
      <c r="F107" s="722">
        <v>3429.7436599845396</v>
      </c>
      <c r="G107" s="722">
        <v>3600.4533987599439</v>
      </c>
      <c r="H107" s="1157">
        <v>207.41634804965864</v>
      </c>
      <c r="I107" s="1157">
        <v>193.56166336275086</v>
      </c>
      <c r="J107" s="1157">
        <v>554.794320561787</v>
      </c>
      <c r="K107" s="1157">
        <v>580.76440728114312</v>
      </c>
      <c r="L107" s="1157">
        <v>241.55812884161512</v>
      </c>
      <c r="M107" s="1157">
        <v>302.54840717391761</v>
      </c>
      <c r="N107" s="1157">
        <v>348.32004322364975</v>
      </c>
      <c r="O107" s="1157">
        <v>355.80900791776065</v>
      </c>
      <c r="P107" s="1157">
        <v>1355.4514667123483</v>
      </c>
      <c r="Q107" s="1157">
        <v>1448.1365430539945</v>
      </c>
      <c r="R107" s="1157">
        <v>370.76120328539309</v>
      </c>
      <c r="S107" s="1157">
        <v>371.77384587263833</v>
      </c>
      <c r="T107" s="1157">
        <v>186.04906736446728</v>
      </c>
      <c r="U107" s="1176">
        <v>158.40559686701894</v>
      </c>
      <c r="V107" s="1157">
        <v>165.39308194562469</v>
      </c>
      <c r="W107" s="1157">
        <v>189.45392723072803</v>
      </c>
    </row>
    <row r="108" spans="1:23">
      <c r="A108" s="2257"/>
      <c r="B108" s="2260"/>
      <c r="C108" s="945" t="s">
        <v>92</v>
      </c>
      <c r="D108" s="722">
        <v>27943</v>
      </c>
      <c r="E108" s="722">
        <v>29147</v>
      </c>
      <c r="F108" s="722">
        <v>2190</v>
      </c>
      <c r="G108" s="722">
        <v>2294</v>
      </c>
      <c r="H108" s="1157">
        <v>128</v>
      </c>
      <c r="I108" s="1157">
        <v>119</v>
      </c>
      <c r="J108" s="1157">
        <v>416</v>
      </c>
      <c r="K108" s="1157">
        <v>430</v>
      </c>
      <c r="L108" s="1157">
        <v>124</v>
      </c>
      <c r="M108" s="1157">
        <v>149</v>
      </c>
      <c r="N108" s="1157">
        <v>247</v>
      </c>
      <c r="O108" s="1157">
        <v>258</v>
      </c>
      <c r="P108" s="1157">
        <v>710</v>
      </c>
      <c r="Q108" s="1157">
        <v>752</v>
      </c>
      <c r="R108" s="1157">
        <v>292</v>
      </c>
      <c r="S108" s="1157">
        <v>294</v>
      </c>
      <c r="T108" s="1157">
        <v>113</v>
      </c>
      <c r="U108" s="1176">
        <v>99</v>
      </c>
      <c r="V108" s="1157">
        <v>160</v>
      </c>
      <c r="W108" s="1157">
        <v>193</v>
      </c>
    </row>
    <row r="109" spans="1:23">
      <c r="A109" s="2257"/>
      <c r="B109" s="2260"/>
      <c r="C109" s="945" t="s">
        <v>110</v>
      </c>
      <c r="D109" s="1174">
        <v>0</v>
      </c>
      <c r="E109" s="1174">
        <v>0</v>
      </c>
      <c r="F109" s="1174">
        <v>0</v>
      </c>
      <c r="G109" s="1174">
        <v>0</v>
      </c>
      <c r="H109" s="1155">
        <v>0</v>
      </c>
      <c r="I109" s="1155">
        <v>0</v>
      </c>
      <c r="J109" s="1155">
        <v>0</v>
      </c>
      <c r="K109" s="1155">
        <v>0</v>
      </c>
      <c r="L109" s="1155">
        <v>0</v>
      </c>
      <c r="M109" s="1155">
        <v>0</v>
      </c>
      <c r="N109" s="1155">
        <v>0</v>
      </c>
      <c r="O109" s="1155">
        <v>0</v>
      </c>
      <c r="P109" s="1155">
        <v>0</v>
      </c>
      <c r="Q109" s="1155">
        <v>0</v>
      </c>
      <c r="R109" s="1155">
        <v>0</v>
      </c>
      <c r="S109" s="1155">
        <v>0</v>
      </c>
      <c r="T109" s="1155">
        <v>0</v>
      </c>
      <c r="U109" s="1175">
        <v>0</v>
      </c>
      <c r="V109" s="1155">
        <v>0</v>
      </c>
      <c r="W109" s="1155">
        <v>0</v>
      </c>
    </row>
    <row r="110" spans="1:23">
      <c r="A110" s="2257"/>
      <c r="B110" s="2260"/>
      <c r="C110" s="945" t="s">
        <v>121</v>
      </c>
      <c r="D110" s="1178">
        <v>21.409113138692689</v>
      </c>
      <c r="E110" s="1178">
        <v>16.333916288613818</v>
      </c>
      <c r="F110" s="1178">
        <v>18.64605732350233</v>
      </c>
      <c r="G110" s="1178">
        <v>18.895491078818662</v>
      </c>
      <c r="H110" s="1160">
        <v>26.77161586779587</v>
      </c>
      <c r="I110" s="1160">
        <v>14.722329168355984</v>
      </c>
      <c r="J110" s="1160">
        <v>25.612444782809749</v>
      </c>
      <c r="K110" s="1160">
        <v>25.33513568161521</v>
      </c>
      <c r="L110" s="1160">
        <v>10.320767004545917</v>
      </c>
      <c r="M110" s="1160">
        <v>19.633152054566928</v>
      </c>
      <c r="N110" s="1160">
        <v>5.5269769596700051</v>
      </c>
      <c r="O110" s="1160">
        <v>6.5079936184941207</v>
      </c>
      <c r="P110" s="1160">
        <v>11.847300182303558</v>
      </c>
      <c r="Q110" s="1160">
        <v>18.896037851071274</v>
      </c>
      <c r="R110" s="1160">
        <v>15.112794003574543</v>
      </c>
      <c r="S110" s="1160">
        <v>11.742764875894464</v>
      </c>
      <c r="T110" s="1160">
        <v>26.441393300551624</v>
      </c>
      <c r="U110" s="1179">
        <v>0</v>
      </c>
      <c r="V110" s="1160">
        <v>37.988560673342342</v>
      </c>
      <c r="W110" s="1160">
        <v>29.991005054621979</v>
      </c>
    </row>
    <row r="111" spans="1:23">
      <c r="A111" s="2257"/>
      <c r="B111" s="2260"/>
      <c r="C111" s="991" t="s">
        <v>112</v>
      </c>
      <c r="D111" s="803">
        <f t="shared" ref="D111:W111" si="14">1.14*1.64*D110/SQRT(D108)</f>
        <v>0.23944780555244882</v>
      </c>
      <c r="E111" s="803">
        <f t="shared" si="14"/>
        <v>0.17887188939581061</v>
      </c>
      <c r="F111" s="803">
        <f t="shared" si="14"/>
        <v>0.74492689942992807</v>
      </c>
      <c r="G111" s="803">
        <f t="shared" si="14"/>
        <v>0.73758177301044381</v>
      </c>
      <c r="H111" s="805">
        <f t="shared" si="14"/>
        <v>4.424032405547889</v>
      </c>
      <c r="I111" s="805">
        <f t="shared" si="14"/>
        <v>2.5232003855184244</v>
      </c>
      <c r="J111" s="805">
        <f t="shared" si="14"/>
        <v>2.3477565950812163</v>
      </c>
      <c r="K111" s="805">
        <f t="shared" si="14"/>
        <v>2.2842188234359964</v>
      </c>
      <c r="L111" s="805">
        <f t="shared" si="14"/>
        <v>1.7328055512294787</v>
      </c>
      <c r="M111" s="805">
        <f t="shared" si="14"/>
        <v>3.0070842452809337</v>
      </c>
      <c r="N111" s="805">
        <f t="shared" si="14"/>
        <v>0.65748806978042162</v>
      </c>
      <c r="O111" s="805">
        <f t="shared" si="14"/>
        <v>0.75750580411853929</v>
      </c>
      <c r="P111" s="805">
        <f t="shared" si="14"/>
        <v>0.83126389457893302</v>
      </c>
      <c r="Q111" s="805">
        <f t="shared" si="14"/>
        <v>1.2882807851892151</v>
      </c>
      <c r="R111" s="805">
        <f t="shared" si="14"/>
        <v>1.6534917651790479</v>
      </c>
      <c r="S111" s="805">
        <f t="shared" si="14"/>
        <v>1.2803992153091812</v>
      </c>
      <c r="T111" s="805">
        <f t="shared" si="14"/>
        <v>4.6504375185041784</v>
      </c>
      <c r="U111" s="803">
        <f t="shared" si="14"/>
        <v>0</v>
      </c>
      <c r="V111" s="805">
        <f t="shared" si="14"/>
        <v>5.6148938097278833</v>
      </c>
      <c r="W111" s="805">
        <f t="shared" si="14"/>
        <v>4.0360920722590503</v>
      </c>
    </row>
    <row r="112" spans="1:23">
      <c r="A112" s="2257"/>
      <c r="B112" s="2260" t="s">
        <v>166</v>
      </c>
      <c r="C112" s="992" t="s">
        <v>109</v>
      </c>
      <c r="D112" s="1181">
        <v>87.205124994854614</v>
      </c>
      <c r="E112" s="1181">
        <v>77.425733646958847</v>
      </c>
      <c r="F112" s="1181">
        <v>87.455046119675472</v>
      </c>
      <c r="G112" s="1181">
        <v>82.000903124330151</v>
      </c>
      <c r="H112" s="1181">
        <v>89.9017071406154</v>
      </c>
      <c r="I112" s="1181">
        <v>58.349880898009381</v>
      </c>
      <c r="J112" s="1181">
        <v>78.790855121332243</v>
      </c>
      <c r="K112" s="1183">
        <v>84.461145853472843</v>
      </c>
      <c r="L112" s="1183">
        <v>82.927320112415543</v>
      </c>
      <c r="M112" s="1183">
        <v>71.176100460458827</v>
      </c>
      <c r="N112" s="1183">
        <v>90.481383056492476</v>
      </c>
      <c r="O112" s="1183">
        <v>77.923955983358468</v>
      </c>
      <c r="P112" s="1183">
        <v>88.045653489198557</v>
      </c>
      <c r="Q112" s="1183">
        <v>86.122777144520811</v>
      </c>
      <c r="R112" s="1183">
        <v>89.347730323604779</v>
      </c>
      <c r="S112" s="1183">
        <v>88.605655667073705</v>
      </c>
      <c r="T112" s="1183">
        <v>96.400248639124584</v>
      </c>
      <c r="U112" s="1183">
        <v>68.163770463153568</v>
      </c>
      <c r="V112" s="1183">
        <v>94.543744000888324</v>
      </c>
      <c r="W112" s="1183">
        <v>90.66854990925178</v>
      </c>
    </row>
    <row r="113" spans="1:23">
      <c r="A113" s="2257"/>
      <c r="B113" s="2260"/>
      <c r="C113" s="945" t="s">
        <v>75</v>
      </c>
      <c r="D113" s="722">
        <v>28161.641895662815</v>
      </c>
      <c r="E113" s="722">
        <v>28928.358104337094</v>
      </c>
      <c r="F113" s="722">
        <v>3429.7436599845441</v>
      </c>
      <c r="G113" s="722">
        <v>3600.4533987599489</v>
      </c>
      <c r="H113" s="722">
        <v>207.41634804965869</v>
      </c>
      <c r="I113" s="722">
        <v>193.56166336275078</v>
      </c>
      <c r="J113" s="722">
        <v>554.794320561787</v>
      </c>
      <c r="K113" s="1177">
        <v>580.76440728114244</v>
      </c>
      <c r="L113" s="1177">
        <v>241.5581288416152</v>
      </c>
      <c r="M113" s="1177">
        <v>302.54840717391772</v>
      </c>
      <c r="N113" s="1177">
        <v>348.32004322364969</v>
      </c>
      <c r="O113" s="1177">
        <v>355.80900791776037</v>
      </c>
      <c r="P113" s="1177">
        <v>1355.4514667123497</v>
      </c>
      <c r="Q113" s="1177">
        <v>1448.1365430539925</v>
      </c>
      <c r="R113" s="1177">
        <v>370.76120328539292</v>
      </c>
      <c r="S113" s="1177">
        <v>371.77384587263833</v>
      </c>
      <c r="T113" s="1177">
        <v>186.04906736446725</v>
      </c>
      <c r="U113" s="1177">
        <v>158.405596867019</v>
      </c>
      <c r="V113" s="1177">
        <v>165.39308194562463</v>
      </c>
      <c r="W113" s="1177">
        <v>189.45392723072794</v>
      </c>
    </row>
    <row r="114" spans="1:23">
      <c r="A114" s="2257"/>
      <c r="B114" s="2260"/>
      <c r="C114" s="945" t="s">
        <v>92</v>
      </c>
      <c r="D114" s="722">
        <v>27943</v>
      </c>
      <c r="E114" s="722">
        <v>29147</v>
      </c>
      <c r="F114" s="722">
        <v>2190</v>
      </c>
      <c r="G114" s="722">
        <v>2294</v>
      </c>
      <c r="H114" s="722">
        <v>128</v>
      </c>
      <c r="I114" s="722">
        <v>119</v>
      </c>
      <c r="J114" s="722">
        <v>416</v>
      </c>
      <c r="K114" s="1177">
        <v>430</v>
      </c>
      <c r="L114" s="1177">
        <v>124</v>
      </c>
      <c r="M114" s="1177">
        <v>149</v>
      </c>
      <c r="N114" s="1177">
        <v>247</v>
      </c>
      <c r="O114" s="1177">
        <v>258</v>
      </c>
      <c r="P114" s="1177">
        <v>710</v>
      </c>
      <c r="Q114" s="1177">
        <v>752</v>
      </c>
      <c r="R114" s="1177">
        <v>292</v>
      </c>
      <c r="S114" s="1177">
        <v>294</v>
      </c>
      <c r="T114" s="1177">
        <v>113</v>
      </c>
      <c r="U114" s="1177">
        <v>99</v>
      </c>
      <c r="V114" s="1177">
        <v>160</v>
      </c>
      <c r="W114" s="1177">
        <v>193</v>
      </c>
    </row>
    <row r="115" spans="1:23">
      <c r="A115" s="2257"/>
      <c r="B115" s="2260"/>
      <c r="C115" s="945" t="s">
        <v>110</v>
      </c>
      <c r="D115" s="1185">
        <v>65</v>
      </c>
      <c r="E115" s="1185">
        <v>60</v>
      </c>
      <c r="F115" s="1185">
        <v>65</v>
      </c>
      <c r="G115" s="1185">
        <v>63</v>
      </c>
      <c r="H115" s="1185">
        <v>57.05667325273879</v>
      </c>
      <c r="I115" s="1185">
        <v>43</v>
      </c>
      <c r="J115" s="1185">
        <v>63</v>
      </c>
      <c r="K115" s="1187">
        <v>70</v>
      </c>
      <c r="L115" s="1187">
        <v>61.375073748158115</v>
      </c>
      <c r="M115" s="1187">
        <v>60</v>
      </c>
      <c r="N115" s="1187">
        <v>70.723657938376533</v>
      </c>
      <c r="O115" s="1187">
        <v>60</v>
      </c>
      <c r="P115" s="1187">
        <v>66.731304138479004</v>
      </c>
      <c r="Q115" s="1187">
        <v>65</v>
      </c>
      <c r="R115" s="1187">
        <v>67</v>
      </c>
      <c r="S115" s="1187">
        <v>70</v>
      </c>
      <c r="T115" s="1187">
        <v>70.911208808826416</v>
      </c>
      <c r="U115" s="1187">
        <v>56</v>
      </c>
      <c r="V115" s="1187">
        <v>61.4608803151255</v>
      </c>
      <c r="W115" s="1187">
        <v>64.350224820366606</v>
      </c>
    </row>
    <row r="116" spans="1:23">
      <c r="A116" s="2257"/>
      <c r="B116" s="2260"/>
      <c r="C116" s="945" t="s">
        <v>121</v>
      </c>
      <c r="D116" s="1189">
        <v>88.593730829834271</v>
      </c>
      <c r="E116" s="1189">
        <v>76.046541049864857</v>
      </c>
      <c r="F116" s="1189">
        <v>84.649942681782065</v>
      </c>
      <c r="G116" s="1189">
        <v>81.785651592258205</v>
      </c>
      <c r="H116" s="1189">
        <v>96.835379885377506</v>
      </c>
      <c r="I116" s="1189">
        <v>59.707979466022458</v>
      </c>
      <c r="J116" s="1189">
        <v>72.159383157238722</v>
      </c>
      <c r="K116" s="1191">
        <v>80.560108142252162</v>
      </c>
      <c r="L116" s="1191">
        <v>83.735238091328029</v>
      </c>
      <c r="M116" s="1191">
        <v>69.738889905743036</v>
      </c>
      <c r="N116" s="1191">
        <v>85.066319468213834</v>
      </c>
      <c r="O116" s="1191">
        <v>85.803612464384727</v>
      </c>
      <c r="P116" s="1191">
        <v>82.437367061981973</v>
      </c>
      <c r="Q116" s="1191">
        <v>81.882620164619226</v>
      </c>
      <c r="R116" s="1191">
        <v>87.263648698548138</v>
      </c>
      <c r="S116" s="1191">
        <v>87.5497602961469</v>
      </c>
      <c r="T116" s="1191">
        <v>96.601437321691336</v>
      </c>
      <c r="U116" s="1191">
        <v>64.095841271533814</v>
      </c>
      <c r="V116" s="1191">
        <v>102.48171910320438</v>
      </c>
      <c r="W116" s="1191">
        <v>106.02774951607819</v>
      </c>
    </row>
    <row r="117" spans="1:23" ht="13.5" thickBot="1">
      <c r="A117" s="2258"/>
      <c r="B117" s="2262"/>
      <c r="C117" s="996" t="s">
        <v>112</v>
      </c>
      <c r="D117" s="1004">
        <f t="shared" ref="D117:W117" si="15">1.14*1.64*D116/SQRT(D114)</f>
        <v>0.99086656675043938</v>
      </c>
      <c r="E117" s="1004">
        <f t="shared" si="15"/>
        <v>0.8327818166355857</v>
      </c>
      <c r="F117" s="1004">
        <f t="shared" si="15"/>
        <v>3.3818419757500093</v>
      </c>
      <c r="G117" s="1004">
        <f t="shared" si="15"/>
        <v>3.1924868031534452</v>
      </c>
      <c r="H117" s="1004">
        <f t="shared" si="15"/>
        <v>16.002129297387125</v>
      </c>
      <c r="I117" s="1004">
        <f t="shared" si="15"/>
        <v>10.23310884333511</v>
      </c>
      <c r="J117" s="1004">
        <f t="shared" si="15"/>
        <v>6.6144668789331647</v>
      </c>
      <c r="K117" s="1004">
        <f t="shared" si="15"/>
        <v>7.2633088588551074</v>
      </c>
      <c r="L117" s="1004">
        <f t="shared" si="15"/>
        <v>14.058730841832343</v>
      </c>
      <c r="M117" s="1004">
        <f t="shared" si="15"/>
        <v>10.681459428220542</v>
      </c>
      <c r="N117" s="1004">
        <f t="shared" si="15"/>
        <v>10.119472289933338</v>
      </c>
      <c r="O117" s="1004">
        <f t="shared" si="15"/>
        <v>9.9872154562973918</v>
      </c>
      <c r="P117" s="1004">
        <f t="shared" si="15"/>
        <v>5.7842044810459043</v>
      </c>
      <c r="Q117" s="1004">
        <f t="shared" si="15"/>
        <v>5.5825357162398728</v>
      </c>
      <c r="R117" s="1004">
        <f t="shared" si="15"/>
        <v>9.547521423794878</v>
      </c>
      <c r="S117" s="1004">
        <f t="shared" si="15"/>
        <v>9.5461882757960499</v>
      </c>
      <c r="T117" s="1004">
        <f t="shared" si="15"/>
        <v>16.989987757296099</v>
      </c>
      <c r="U117" s="1004">
        <f t="shared" si="15"/>
        <v>12.043728430353898</v>
      </c>
      <c r="V117" s="1004">
        <f t="shared" si="15"/>
        <v>15.14729592286568</v>
      </c>
      <c r="W117" s="1004">
        <f t="shared" si="15"/>
        <v>14.268870232321909</v>
      </c>
    </row>
    <row r="118" spans="1:23" ht="56.25" customHeight="1">
      <c r="A118" s="2254" t="s">
        <v>913</v>
      </c>
      <c r="B118" s="2255"/>
      <c r="C118" s="2255"/>
      <c r="D118" s="2255"/>
      <c r="E118" s="2255"/>
      <c r="F118" s="450"/>
      <c r="G118" s="450"/>
      <c r="H118" s="450"/>
      <c r="I118" s="450"/>
      <c r="J118" s="450"/>
      <c r="K118" s="450"/>
      <c r="L118" s="450"/>
      <c r="M118" s="450"/>
      <c r="N118" s="450"/>
      <c r="O118" s="450"/>
      <c r="P118" s="450"/>
      <c r="Q118" s="450"/>
      <c r="R118" s="450"/>
      <c r="S118" s="450"/>
      <c r="T118" s="450"/>
      <c r="U118" s="450"/>
      <c r="V118" s="450"/>
      <c r="W118" s="450"/>
    </row>
    <row r="119" spans="1:23" s="20" customFormat="1">
      <c r="A119" s="504" t="s">
        <v>347</v>
      </c>
      <c r="D119" s="492"/>
      <c r="E119" s="492"/>
      <c r="F119" s="492"/>
      <c r="G119" s="492"/>
    </row>
    <row r="120" spans="1:23" s="20" customFormat="1">
      <c r="A120" s="505" t="s">
        <v>348</v>
      </c>
      <c r="D120" s="506"/>
      <c r="E120" s="492"/>
      <c r="F120" s="506"/>
      <c r="G120" s="492"/>
    </row>
  </sheetData>
  <mergeCells count="34">
    <mergeCell ref="A6:W6"/>
    <mergeCell ref="H7:W7"/>
    <mergeCell ref="D8:E8"/>
    <mergeCell ref="F8:G8"/>
    <mergeCell ref="H8:I8"/>
    <mergeCell ref="J8:K8"/>
    <mergeCell ref="L8:M8"/>
    <mergeCell ref="N8:O8"/>
    <mergeCell ref="P8:Q8"/>
    <mergeCell ref="R8:S8"/>
    <mergeCell ref="T8:U8"/>
    <mergeCell ref="V8:W8"/>
    <mergeCell ref="A10:A45"/>
    <mergeCell ref="B10:B15"/>
    <mergeCell ref="B16:B21"/>
    <mergeCell ref="B22:B27"/>
    <mergeCell ref="B28:B33"/>
    <mergeCell ref="B34:B39"/>
    <mergeCell ref="B40:B45"/>
    <mergeCell ref="A46:A81"/>
    <mergeCell ref="B46:B51"/>
    <mergeCell ref="B52:B57"/>
    <mergeCell ref="B58:B63"/>
    <mergeCell ref="B64:B69"/>
    <mergeCell ref="B70:B75"/>
    <mergeCell ref="B76:B81"/>
    <mergeCell ref="A118:E118"/>
    <mergeCell ref="A82:A117"/>
    <mergeCell ref="B82:B87"/>
    <mergeCell ref="B88:B93"/>
    <mergeCell ref="B94:B99"/>
    <mergeCell ref="B100:B105"/>
    <mergeCell ref="B106:B111"/>
    <mergeCell ref="B112:B117"/>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zoomScaleNormal="100" workbookViewId="0">
      <selection activeCell="A3" sqref="A3"/>
    </sheetView>
  </sheetViews>
  <sheetFormatPr baseColWidth="10" defaultRowHeight="12.75"/>
  <cols>
    <col min="1" max="1" width="16.42578125" style="790" customWidth="1"/>
    <col min="2" max="2" width="23.85546875" style="790" customWidth="1"/>
    <col min="3" max="3" width="18.140625" style="790" bestFit="1" customWidth="1"/>
    <col min="4" max="16384" width="11.42578125" style="790"/>
  </cols>
  <sheetData>
    <row r="1" spans="1:23" customFormat="1" ht="25.5">
      <c r="A1" s="8" t="s">
        <v>1043</v>
      </c>
      <c r="C1" s="8" t="s">
        <v>1226</v>
      </c>
    </row>
    <row r="2" spans="1:23" customFormat="1">
      <c r="A2" s="9"/>
    </row>
    <row r="3" spans="1:23" customFormat="1" ht="15.75">
      <c r="A3" s="26" t="s">
        <v>69</v>
      </c>
    </row>
    <row r="4" spans="1:23" customFormat="1" ht="15.75">
      <c r="A4" s="26"/>
    </row>
    <row r="5" spans="1:23" customFormat="1" ht="15.75">
      <c r="A5" s="26"/>
    </row>
    <row r="6" spans="1:23" ht="13.5" customHeight="1">
      <c r="A6" s="2164" t="s">
        <v>1044</v>
      </c>
      <c r="B6" s="2164"/>
      <c r="C6" s="2164"/>
      <c r="D6" s="2164"/>
      <c r="E6" s="2164"/>
      <c r="F6" s="2164"/>
      <c r="G6" s="2164"/>
      <c r="H6" s="2164"/>
      <c r="I6" s="2164"/>
      <c r="J6" s="2164"/>
      <c r="K6" s="2164"/>
      <c r="L6" s="2164"/>
      <c r="M6" s="2164"/>
      <c r="N6" s="2164"/>
      <c r="O6" s="2164"/>
      <c r="P6" s="2164"/>
      <c r="Q6" s="2164"/>
      <c r="R6" s="2164"/>
      <c r="S6" s="2164"/>
      <c r="T6" s="2164"/>
      <c r="U6" s="2164"/>
      <c r="V6" s="2164"/>
      <c r="W6" s="2164"/>
    </row>
    <row r="7" spans="1:23" ht="13.5" customHeight="1" thickBot="1">
      <c r="A7" s="1960" t="s">
        <v>71</v>
      </c>
      <c r="B7" s="1774"/>
      <c r="C7" s="1774"/>
      <c r="D7" s="2272" t="s">
        <v>102</v>
      </c>
      <c r="E7" s="2272"/>
      <c r="F7" s="2272" t="s">
        <v>82</v>
      </c>
      <c r="G7" s="2272"/>
      <c r="H7" s="2273" t="s">
        <v>1039</v>
      </c>
      <c r="I7" s="2273"/>
      <c r="J7" s="2273"/>
      <c r="K7" s="2273"/>
      <c r="L7" s="2273"/>
      <c r="M7" s="2273"/>
      <c r="N7" s="2273"/>
      <c r="O7" s="2273"/>
      <c r="P7" s="2273"/>
      <c r="Q7" s="2273"/>
      <c r="R7" s="2273"/>
      <c r="S7" s="2273"/>
      <c r="T7" s="2273"/>
      <c r="U7" s="2273"/>
      <c r="V7" s="2273"/>
      <c r="W7" s="2273"/>
    </row>
    <row r="8" spans="1:23" ht="12.75" customHeight="1">
      <c r="A8" s="1774"/>
      <c r="B8" s="1774"/>
      <c r="C8" s="1774"/>
      <c r="D8" s="2193"/>
      <c r="E8" s="2193"/>
      <c r="F8" s="2193" t="s">
        <v>82</v>
      </c>
      <c r="G8" s="2193"/>
      <c r="H8" s="2274" t="s">
        <v>391</v>
      </c>
      <c r="I8" s="2274"/>
      <c r="J8" s="2274" t="s">
        <v>394</v>
      </c>
      <c r="K8" s="2274"/>
      <c r="L8" s="2274" t="s">
        <v>77</v>
      </c>
      <c r="M8" s="2274"/>
      <c r="N8" s="2274" t="s">
        <v>78</v>
      </c>
      <c r="O8" s="2274"/>
      <c r="P8" s="2274" t="s">
        <v>79</v>
      </c>
      <c r="Q8" s="2274"/>
      <c r="R8" s="2274" t="s">
        <v>99</v>
      </c>
      <c r="S8" s="2274"/>
      <c r="T8" s="2274" t="s">
        <v>160</v>
      </c>
      <c r="U8" s="2274"/>
      <c r="V8" s="2274" t="s">
        <v>161</v>
      </c>
      <c r="W8" s="2274"/>
    </row>
    <row r="9" spans="1:23">
      <c r="A9" s="1775"/>
      <c r="B9" s="1775"/>
      <c r="C9" s="1775"/>
      <c r="D9" s="1196" t="s">
        <v>268</v>
      </c>
      <c r="E9" s="1196" t="s">
        <v>269</v>
      </c>
      <c r="F9" s="1196" t="s">
        <v>268</v>
      </c>
      <c r="G9" s="1196" t="s">
        <v>269</v>
      </c>
      <c r="H9" s="1197" t="s">
        <v>268</v>
      </c>
      <c r="I9" s="1197" t="s">
        <v>269</v>
      </c>
      <c r="J9" s="1197" t="s">
        <v>268</v>
      </c>
      <c r="K9" s="1197" t="s">
        <v>269</v>
      </c>
      <c r="L9" s="1197" t="s">
        <v>268</v>
      </c>
      <c r="M9" s="1197" t="s">
        <v>269</v>
      </c>
      <c r="N9" s="1197" t="s">
        <v>268</v>
      </c>
      <c r="O9" s="1197" t="s">
        <v>269</v>
      </c>
      <c r="P9" s="1197" t="s">
        <v>268</v>
      </c>
      <c r="Q9" s="1197" t="s">
        <v>269</v>
      </c>
      <c r="R9" s="1197" t="s">
        <v>268</v>
      </c>
      <c r="S9" s="1197" t="s">
        <v>269</v>
      </c>
      <c r="T9" s="1197" t="s">
        <v>268</v>
      </c>
      <c r="U9" s="1197" t="s">
        <v>269</v>
      </c>
      <c r="V9" s="1197" t="s">
        <v>268</v>
      </c>
      <c r="W9" s="1197" t="s">
        <v>269</v>
      </c>
    </row>
    <row r="10" spans="1:23">
      <c r="A10" s="2268" t="s">
        <v>748</v>
      </c>
      <c r="B10" s="2155" t="s">
        <v>810</v>
      </c>
      <c r="C10" s="762" t="s">
        <v>109</v>
      </c>
      <c r="D10" s="45">
        <v>11.386692627883159</v>
      </c>
      <c r="E10" s="45">
        <v>6.3830013422627792</v>
      </c>
      <c r="F10" s="45">
        <v>11.254498965925849</v>
      </c>
      <c r="G10" s="45">
        <v>6.2430874329671564</v>
      </c>
      <c r="H10" s="45">
        <v>6.2540303385754275</v>
      </c>
      <c r="I10" s="792">
        <v>4.750815047880705</v>
      </c>
      <c r="J10" s="45">
        <v>12.241520288910118</v>
      </c>
      <c r="K10" s="45">
        <v>4.9063045798516773</v>
      </c>
      <c r="L10" s="45">
        <v>14.548079364228851</v>
      </c>
      <c r="M10" s="45">
        <v>6.1014366926016788</v>
      </c>
      <c r="N10" s="45">
        <v>12.535724726790027</v>
      </c>
      <c r="O10" s="45">
        <v>6.3629664269392903</v>
      </c>
      <c r="P10" s="45">
        <v>11.123080124483986</v>
      </c>
      <c r="Q10" s="45">
        <v>6.2653318114956313</v>
      </c>
      <c r="R10" s="45">
        <v>11.617338404133124</v>
      </c>
      <c r="S10" s="45">
        <v>7.5530318687231324</v>
      </c>
      <c r="T10" s="792">
        <v>8.8825611073503428</v>
      </c>
      <c r="U10" s="45">
        <v>9.2716121352607175</v>
      </c>
      <c r="V10" s="45">
        <v>9.6378611392804387</v>
      </c>
      <c r="W10" s="45">
        <v>6.5938511571664904</v>
      </c>
    </row>
    <row r="11" spans="1:23">
      <c r="A11" s="2268"/>
      <c r="B11" s="1774"/>
      <c r="C11" s="762" t="s">
        <v>75</v>
      </c>
      <c r="D11" s="15">
        <v>28161.641895662815</v>
      </c>
      <c r="E11" s="15">
        <v>28928.358104337098</v>
      </c>
      <c r="F11" s="15">
        <v>3429.7436599845464</v>
      </c>
      <c r="G11" s="15">
        <v>3600.4533987599507</v>
      </c>
      <c r="H11" s="15">
        <v>207.41634804965867</v>
      </c>
      <c r="I11" s="226">
        <v>193.56166336275081</v>
      </c>
      <c r="J11" s="15">
        <v>554.79432056178689</v>
      </c>
      <c r="K11" s="15">
        <v>580.76440728114267</v>
      </c>
      <c r="L11" s="15">
        <v>241.55812884161517</v>
      </c>
      <c r="M11" s="15">
        <v>302.54840717391784</v>
      </c>
      <c r="N11" s="15">
        <v>348.32004322364969</v>
      </c>
      <c r="O11" s="15">
        <v>355.80900791776043</v>
      </c>
      <c r="P11" s="15">
        <v>1355.4514667123492</v>
      </c>
      <c r="Q11" s="15">
        <v>1448.1365430539927</v>
      </c>
      <c r="R11" s="15">
        <v>370.76120328539304</v>
      </c>
      <c r="S11" s="15">
        <v>371.77384587263822</v>
      </c>
      <c r="T11" s="226">
        <v>186.04906736446719</v>
      </c>
      <c r="U11" s="15">
        <v>158.405596867019</v>
      </c>
      <c r="V11" s="15">
        <v>165.3930819456246</v>
      </c>
      <c r="W11" s="15">
        <v>189.45392723072794</v>
      </c>
    </row>
    <row r="12" spans="1:23">
      <c r="A12" s="2268"/>
      <c r="B12" s="1774"/>
      <c r="C12" s="762" t="s">
        <v>92</v>
      </c>
      <c r="D12" s="15">
        <v>27943</v>
      </c>
      <c r="E12" s="15">
        <v>29147</v>
      </c>
      <c r="F12" s="15">
        <v>2190</v>
      </c>
      <c r="G12" s="15">
        <v>2294</v>
      </c>
      <c r="H12" s="15">
        <v>128</v>
      </c>
      <c r="I12" s="226">
        <v>119</v>
      </c>
      <c r="J12" s="15">
        <v>416</v>
      </c>
      <c r="K12" s="15">
        <v>430</v>
      </c>
      <c r="L12" s="15">
        <v>124</v>
      </c>
      <c r="M12" s="15">
        <v>149</v>
      </c>
      <c r="N12" s="15">
        <v>247</v>
      </c>
      <c r="O12" s="15">
        <v>258</v>
      </c>
      <c r="P12" s="15">
        <v>710</v>
      </c>
      <c r="Q12" s="15">
        <v>752</v>
      </c>
      <c r="R12" s="15">
        <v>292</v>
      </c>
      <c r="S12" s="15">
        <v>294</v>
      </c>
      <c r="T12" s="226">
        <v>113</v>
      </c>
      <c r="U12" s="15">
        <v>99</v>
      </c>
      <c r="V12" s="15">
        <v>160</v>
      </c>
      <c r="W12" s="15">
        <v>193</v>
      </c>
    </row>
    <row r="13" spans="1:23">
      <c r="A13" s="2268"/>
      <c r="B13" s="1774"/>
      <c r="C13" s="762" t="s">
        <v>110</v>
      </c>
      <c r="D13" s="390">
        <v>0</v>
      </c>
      <c r="E13" s="390">
        <v>0</v>
      </c>
      <c r="F13" s="390">
        <v>0</v>
      </c>
      <c r="G13" s="390">
        <v>0</v>
      </c>
      <c r="H13" s="390">
        <v>0</v>
      </c>
      <c r="I13" s="397">
        <v>0</v>
      </c>
      <c r="J13" s="390">
        <v>0</v>
      </c>
      <c r="K13" s="390">
        <v>0</v>
      </c>
      <c r="L13" s="390">
        <v>0</v>
      </c>
      <c r="M13" s="390">
        <v>0</v>
      </c>
      <c r="N13" s="390">
        <v>0</v>
      </c>
      <c r="O13" s="390">
        <v>0</v>
      </c>
      <c r="P13" s="390">
        <v>0</v>
      </c>
      <c r="Q13" s="390">
        <v>0</v>
      </c>
      <c r="R13" s="390">
        <v>0</v>
      </c>
      <c r="S13" s="390">
        <v>0</v>
      </c>
      <c r="T13" s="397">
        <v>0</v>
      </c>
      <c r="U13" s="390">
        <v>0</v>
      </c>
      <c r="V13" s="390">
        <v>0</v>
      </c>
      <c r="W13" s="390">
        <v>0</v>
      </c>
    </row>
    <row r="14" spans="1:23">
      <c r="A14" s="2268"/>
      <c r="B14" s="1774"/>
      <c r="C14" s="762" t="s">
        <v>121</v>
      </c>
      <c r="D14" s="45">
        <v>29.900685386502815</v>
      </c>
      <c r="E14" s="45">
        <v>19.818070521607815</v>
      </c>
      <c r="F14" s="45">
        <v>30.538535583606578</v>
      </c>
      <c r="G14" s="45">
        <v>20.367896863058824</v>
      </c>
      <c r="H14" s="45">
        <v>16.073873417845903</v>
      </c>
      <c r="I14" s="792">
        <v>14.162448282135657</v>
      </c>
      <c r="J14" s="45">
        <v>35.263840680592232</v>
      </c>
      <c r="K14" s="45">
        <v>16.396980678848969</v>
      </c>
      <c r="L14" s="45">
        <v>30.23079356785836</v>
      </c>
      <c r="M14" s="45">
        <v>17.879768185946467</v>
      </c>
      <c r="N14" s="45">
        <v>26.743709465820384</v>
      </c>
      <c r="O14" s="45">
        <v>16.503973163482129</v>
      </c>
      <c r="P14" s="45">
        <v>30.039793700562502</v>
      </c>
      <c r="Q14" s="45">
        <v>22.896587118608601</v>
      </c>
      <c r="R14" s="45">
        <v>35.972785881792724</v>
      </c>
      <c r="S14" s="45">
        <v>22.095219820680693</v>
      </c>
      <c r="T14" s="792">
        <v>30.849630363243588</v>
      </c>
      <c r="U14" s="45">
        <v>21.027110757453023</v>
      </c>
      <c r="V14" s="45">
        <v>24.674662238207873</v>
      </c>
      <c r="W14" s="45">
        <v>22.193867409736477</v>
      </c>
    </row>
    <row r="15" spans="1:23">
      <c r="A15" s="2268"/>
      <c r="B15" s="1775"/>
      <c r="C15" s="976" t="s">
        <v>112</v>
      </c>
      <c r="D15" s="796">
        <v>0.33442083536718914</v>
      </c>
      <c r="E15" s="796">
        <v>0.21702668580777001</v>
      </c>
      <c r="F15" s="796">
        <v>1.2200421907291223</v>
      </c>
      <c r="G15" s="796">
        <v>0.79505684282474942</v>
      </c>
      <c r="H15" s="796">
        <v>2.6562213216560595</v>
      </c>
      <c r="I15" s="805">
        <v>2.4272446673843708</v>
      </c>
      <c r="J15" s="796">
        <v>3.2324487266955595</v>
      </c>
      <c r="K15" s="796">
        <v>1.4783537133895195</v>
      </c>
      <c r="L15" s="796">
        <v>5.075600184500253</v>
      </c>
      <c r="M15" s="796">
        <v>2.7385296600261499</v>
      </c>
      <c r="N15" s="796">
        <v>3.1814263102157914</v>
      </c>
      <c r="O15" s="796">
        <v>1.9209999571645429</v>
      </c>
      <c r="P15" s="796">
        <v>2.1077372498062248</v>
      </c>
      <c r="Q15" s="796">
        <v>1.5610274208697179</v>
      </c>
      <c r="R15" s="796">
        <v>3.9357848199363241</v>
      </c>
      <c r="S15" s="796">
        <v>2.4092028086637889</v>
      </c>
      <c r="T15" s="805">
        <v>5.4257457934420081</v>
      </c>
      <c r="U15" s="796">
        <v>3.9510334307790438</v>
      </c>
      <c r="V15" s="796">
        <v>3.6470349442762946</v>
      </c>
      <c r="W15" s="796">
        <v>2.9867786071877931</v>
      </c>
    </row>
    <row r="16" spans="1:23">
      <c r="A16" s="2268"/>
      <c r="B16" s="2155" t="s">
        <v>583</v>
      </c>
      <c r="C16" s="762" t="s">
        <v>109</v>
      </c>
      <c r="D16" s="45">
        <v>2.0128823938276916</v>
      </c>
      <c r="E16" s="45">
        <v>1.8105508373477235</v>
      </c>
      <c r="F16" s="45">
        <v>1.9556270299497867</v>
      </c>
      <c r="G16" s="45">
        <v>1.6984742985061336</v>
      </c>
      <c r="H16" s="397">
        <v>0.73315413530080509</v>
      </c>
      <c r="I16" s="397">
        <v>0.80668177932357066</v>
      </c>
      <c r="J16" s="397">
        <v>0.97299034338595658</v>
      </c>
      <c r="K16" s="792">
        <v>1.7704780380415002</v>
      </c>
      <c r="L16" s="792">
        <v>1.7201784925597008</v>
      </c>
      <c r="M16" s="792">
        <v>1.5635353865805313</v>
      </c>
      <c r="N16" s="792">
        <v>1.7084888078197202</v>
      </c>
      <c r="O16" s="792">
        <v>2.1219190185971701</v>
      </c>
      <c r="P16" s="792">
        <v>2.1739729655191717</v>
      </c>
      <c r="Q16" s="45">
        <v>1.7007886223763036</v>
      </c>
      <c r="R16" s="792">
        <v>2.5312465659538841</v>
      </c>
      <c r="S16" s="792">
        <v>1.5255601632140028</v>
      </c>
      <c r="T16" s="792">
        <v>3.5246581845223606</v>
      </c>
      <c r="U16" s="792">
        <v>1.0248179522397118</v>
      </c>
      <c r="V16" s="792">
        <v>2.8044432293753796</v>
      </c>
      <c r="W16" s="792">
        <v>2.693989017384181</v>
      </c>
    </row>
    <row r="17" spans="1:23">
      <c r="A17" s="2268"/>
      <c r="B17" s="1774"/>
      <c r="C17" s="762" t="s">
        <v>75</v>
      </c>
      <c r="D17" s="15">
        <v>28161.641895662815</v>
      </c>
      <c r="E17" s="15">
        <v>28928.358104337098</v>
      </c>
      <c r="F17" s="15">
        <v>3429.7436599845464</v>
      </c>
      <c r="G17" s="15">
        <v>3600.4533987599507</v>
      </c>
      <c r="H17" s="226">
        <v>207.41634804965867</v>
      </c>
      <c r="I17" s="226">
        <v>193.56166336275081</v>
      </c>
      <c r="J17" s="226">
        <v>554.79432056178689</v>
      </c>
      <c r="K17" s="226">
        <v>580.76440728114267</v>
      </c>
      <c r="L17" s="226">
        <v>241.55812884161517</v>
      </c>
      <c r="M17" s="226">
        <v>302.54840717391784</v>
      </c>
      <c r="N17" s="226">
        <v>348.32004322364969</v>
      </c>
      <c r="O17" s="226">
        <v>355.80900791776043</v>
      </c>
      <c r="P17" s="226">
        <v>1355.4514667123492</v>
      </c>
      <c r="Q17" s="15">
        <v>1448.1365430539927</v>
      </c>
      <c r="R17" s="226">
        <v>370.76120328539304</v>
      </c>
      <c r="S17" s="226">
        <v>371.77384587263822</v>
      </c>
      <c r="T17" s="226">
        <v>186.04906736446719</v>
      </c>
      <c r="U17" s="226">
        <v>158.405596867019</v>
      </c>
      <c r="V17" s="226">
        <v>165.3930819456246</v>
      </c>
      <c r="W17" s="226">
        <v>189.45392723072794</v>
      </c>
    </row>
    <row r="18" spans="1:23">
      <c r="A18" s="2268"/>
      <c r="B18" s="1774"/>
      <c r="C18" s="762" t="s">
        <v>92</v>
      </c>
      <c r="D18" s="15">
        <v>27943</v>
      </c>
      <c r="E18" s="15">
        <v>29147</v>
      </c>
      <c r="F18" s="15">
        <v>2190</v>
      </c>
      <c r="G18" s="15">
        <v>2294</v>
      </c>
      <c r="H18" s="226">
        <v>128</v>
      </c>
      <c r="I18" s="226">
        <v>119</v>
      </c>
      <c r="J18" s="226">
        <v>416</v>
      </c>
      <c r="K18" s="226">
        <v>430</v>
      </c>
      <c r="L18" s="226">
        <v>124</v>
      </c>
      <c r="M18" s="226">
        <v>149</v>
      </c>
      <c r="N18" s="226">
        <v>247</v>
      </c>
      <c r="O18" s="226">
        <v>258</v>
      </c>
      <c r="P18" s="226">
        <v>710</v>
      </c>
      <c r="Q18" s="15">
        <v>752</v>
      </c>
      <c r="R18" s="226">
        <v>292</v>
      </c>
      <c r="S18" s="226">
        <v>294</v>
      </c>
      <c r="T18" s="226">
        <v>113</v>
      </c>
      <c r="U18" s="226">
        <v>99</v>
      </c>
      <c r="V18" s="226">
        <v>160</v>
      </c>
      <c r="W18" s="226">
        <v>193</v>
      </c>
    </row>
    <row r="19" spans="1:23">
      <c r="A19" s="2268"/>
      <c r="B19" s="1774"/>
      <c r="C19" s="762" t="s">
        <v>110</v>
      </c>
      <c r="D19" s="390">
        <v>0</v>
      </c>
      <c r="E19" s="390">
        <v>0</v>
      </c>
      <c r="F19" s="390">
        <v>0</v>
      </c>
      <c r="G19" s="390">
        <v>0</v>
      </c>
      <c r="H19" s="397">
        <v>0</v>
      </c>
      <c r="I19" s="397">
        <v>0</v>
      </c>
      <c r="J19" s="397">
        <v>0</v>
      </c>
      <c r="K19" s="397">
        <v>0</v>
      </c>
      <c r="L19" s="397">
        <v>0</v>
      </c>
      <c r="M19" s="397">
        <v>0</v>
      </c>
      <c r="N19" s="397">
        <v>0</v>
      </c>
      <c r="O19" s="397">
        <v>0</v>
      </c>
      <c r="P19" s="397">
        <v>0</v>
      </c>
      <c r="Q19" s="390">
        <v>0</v>
      </c>
      <c r="R19" s="397">
        <v>0</v>
      </c>
      <c r="S19" s="397">
        <v>0</v>
      </c>
      <c r="T19" s="397">
        <v>0</v>
      </c>
      <c r="U19" s="397">
        <v>0</v>
      </c>
      <c r="V19" s="397">
        <v>0</v>
      </c>
      <c r="W19" s="397">
        <v>0</v>
      </c>
    </row>
    <row r="20" spans="1:23">
      <c r="A20" s="2268"/>
      <c r="B20" s="1774"/>
      <c r="C20" s="762" t="s">
        <v>121</v>
      </c>
      <c r="D20" s="45">
        <v>13.690098070552605</v>
      </c>
      <c r="E20" s="45">
        <v>12.438106186655759</v>
      </c>
      <c r="F20" s="45">
        <v>14.74661827754438</v>
      </c>
      <c r="G20" s="45">
        <v>10.523354552790675</v>
      </c>
      <c r="H20" s="792">
        <v>4.4037370274422711</v>
      </c>
      <c r="I20" s="792">
        <v>6.2881495147316171</v>
      </c>
      <c r="J20" s="792">
        <v>6.2439561956616103</v>
      </c>
      <c r="K20" s="792">
        <v>11.968627452348525</v>
      </c>
      <c r="L20" s="792">
        <v>15.109674874162275</v>
      </c>
      <c r="M20" s="792">
        <v>10.898204023088301</v>
      </c>
      <c r="N20" s="792">
        <v>10.383551893440803</v>
      </c>
      <c r="O20" s="792">
        <v>12.806261355232476</v>
      </c>
      <c r="P20" s="792">
        <v>15.750529839431936</v>
      </c>
      <c r="Q20" s="45">
        <v>8.0601764102696762</v>
      </c>
      <c r="R20" s="792">
        <v>15.177089918597011</v>
      </c>
      <c r="S20" s="792">
        <v>10.117693628725245</v>
      </c>
      <c r="T20" s="792">
        <v>15.235698422506259</v>
      </c>
      <c r="U20" s="792">
        <v>6.0314600648601786</v>
      </c>
      <c r="V20" s="792">
        <v>31.380094551115167</v>
      </c>
      <c r="W20" s="792">
        <v>20.048170060751541</v>
      </c>
    </row>
    <row r="21" spans="1:23">
      <c r="A21" s="2268"/>
      <c r="B21" s="1775"/>
      <c r="C21" s="976" t="s">
        <v>112</v>
      </c>
      <c r="D21" s="796">
        <v>0.15311535417444219</v>
      </c>
      <c r="E21" s="796">
        <v>0.13620907042750904</v>
      </c>
      <c r="F21" s="796">
        <v>0.58914077330019055</v>
      </c>
      <c r="G21" s="796">
        <v>0.41077707251364742</v>
      </c>
      <c r="H21" s="805">
        <v>0.72772130793761214</v>
      </c>
      <c r="I21" s="805">
        <v>1.077700484640099</v>
      </c>
      <c r="J21" s="805">
        <v>0.57235025637230896</v>
      </c>
      <c r="K21" s="805">
        <v>1.0790928637965105</v>
      </c>
      <c r="L21" s="805">
        <v>2.5368394120019082</v>
      </c>
      <c r="M21" s="805">
        <v>1.6692081601875519</v>
      </c>
      <c r="N21" s="805">
        <v>1.2352252491189784</v>
      </c>
      <c r="O21" s="805">
        <v>1.4906003100679464</v>
      </c>
      <c r="P21" s="805">
        <v>1.1051333700115757</v>
      </c>
      <c r="Q21" s="796">
        <v>0.54952104120584844</v>
      </c>
      <c r="R21" s="805">
        <v>1.660526385382245</v>
      </c>
      <c r="S21" s="805">
        <v>1.1032058565314438</v>
      </c>
      <c r="T21" s="805">
        <v>2.6796115756562608</v>
      </c>
      <c r="U21" s="805">
        <v>1.1333226246608619</v>
      </c>
      <c r="V21" s="805">
        <v>4.6381304140162891</v>
      </c>
      <c r="W21" s="805">
        <v>2.6980176255557118</v>
      </c>
    </row>
    <row r="22" spans="1:23">
      <c r="A22" s="2268"/>
      <c r="B22" s="2155" t="s">
        <v>897</v>
      </c>
      <c r="C22" s="762" t="s">
        <v>109</v>
      </c>
      <c r="D22" s="45">
        <v>4.4403128979052662</v>
      </c>
      <c r="E22" s="45">
        <v>5.0813180844649031</v>
      </c>
      <c r="F22" s="45">
        <v>5.0782316237801917</v>
      </c>
      <c r="G22" s="45">
        <v>5.3185535322468258</v>
      </c>
      <c r="H22" s="792">
        <v>10.122090230529656</v>
      </c>
      <c r="I22" s="792">
        <v>6.3474141183047594</v>
      </c>
      <c r="J22" s="45">
        <v>4.7941883199241042</v>
      </c>
      <c r="K22" s="45">
        <v>5.8139719277230295</v>
      </c>
      <c r="L22" s="45">
        <v>2.5643901320323139</v>
      </c>
      <c r="M22" s="45">
        <v>3.7807673832504864</v>
      </c>
      <c r="N22" s="792">
        <v>4.4703090749878722</v>
      </c>
      <c r="O22" s="45">
        <v>5.6515146997780752</v>
      </c>
      <c r="P22" s="45">
        <v>4.5814328119974537</v>
      </c>
      <c r="Q22" s="45">
        <v>4.8583011314055575</v>
      </c>
      <c r="R22" s="45">
        <v>5.6529412811902464</v>
      </c>
      <c r="S22" s="45">
        <v>6.3001277607616428</v>
      </c>
      <c r="T22" s="792">
        <v>7.9085193658915127</v>
      </c>
      <c r="U22" s="792">
        <v>4.8721599368642323</v>
      </c>
      <c r="V22" s="45">
        <v>4.2567436611721661</v>
      </c>
      <c r="W22" s="45">
        <v>6.5442381728265664</v>
      </c>
    </row>
    <row r="23" spans="1:23">
      <c r="A23" s="2268"/>
      <c r="B23" s="1774"/>
      <c r="C23" s="762" t="s">
        <v>75</v>
      </c>
      <c r="D23" s="15">
        <v>28161.641895662815</v>
      </c>
      <c r="E23" s="15">
        <v>28928.358104337098</v>
      </c>
      <c r="F23" s="15">
        <v>3429.7436599845464</v>
      </c>
      <c r="G23" s="15">
        <v>3600.4533987599507</v>
      </c>
      <c r="H23" s="226">
        <v>207.41634804965867</v>
      </c>
      <c r="I23" s="226">
        <v>193.56166336275081</v>
      </c>
      <c r="J23" s="15">
        <v>554.79432056178689</v>
      </c>
      <c r="K23" s="15">
        <v>580.76440728114267</v>
      </c>
      <c r="L23" s="15">
        <v>241.55812884161517</v>
      </c>
      <c r="M23" s="15">
        <v>302.54840717391784</v>
      </c>
      <c r="N23" s="226">
        <v>348.32004322364969</v>
      </c>
      <c r="O23" s="15">
        <v>355.80900791776043</v>
      </c>
      <c r="P23" s="15">
        <v>1355.4514667123492</v>
      </c>
      <c r="Q23" s="15">
        <v>1448.1365430539927</v>
      </c>
      <c r="R23" s="15">
        <v>370.76120328539304</v>
      </c>
      <c r="S23" s="15">
        <v>371.77384587263822</v>
      </c>
      <c r="T23" s="226">
        <v>186.04906736446719</v>
      </c>
      <c r="U23" s="226">
        <v>158.405596867019</v>
      </c>
      <c r="V23" s="15">
        <v>165.3930819456246</v>
      </c>
      <c r="W23" s="15">
        <v>189.45392723072794</v>
      </c>
    </row>
    <row r="24" spans="1:23">
      <c r="A24" s="2268"/>
      <c r="B24" s="1774"/>
      <c r="C24" s="762" t="s">
        <v>92</v>
      </c>
      <c r="D24" s="15">
        <v>27943</v>
      </c>
      <c r="E24" s="15">
        <v>29147</v>
      </c>
      <c r="F24" s="15">
        <v>2190</v>
      </c>
      <c r="G24" s="15">
        <v>2294</v>
      </c>
      <c r="H24" s="226">
        <v>128</v>
      </c>
      <c r="I24" s="226">
        <v>119</v>
      </c>
      <c r="J24" s="15">
        <v>416</v>
      </c>
      <c r="K24" s="15">
        <v>430</v>
      </c>
      <c r="L24" s="15">
        <v>124</v>
      </c>
      <c r="M24" s="15">
        <v>149</v>
      </c>
      <c r="N24" s="226">
        <v>247</v>
      </c>
      <c r="O24" s="15">
        <v>258</v>
      </c>
      <c r="P24" s="15">
        <v>710</v>
      </c>
      <c r="Q24" s="15">
        <v>752</v>
      </c>
      <c r="R24" s="15">
        <v>292</v>
      </c>
      <c r="S24" s="15">
        <v>294</v>
      </c>
      <c r="T24" s="226">
        <v>113</v>
      </c>
      <c r="U24" s="226">
        <v>99</v>
      </c>
      <c r="V24" s="15">
        <v>160</v>
      </c>
      <c r="W24" s="15">
        <v>193</v>
      </c>
    </row>
    <row r="25" spans="1:23">
      <c r="A25" s="2268"/>
      <c r="B25" s="1774"/>
      <c r="C25" s="762" t="s">
        <v>110</v>
      </c>
      <c r="D25" s="390">
        <v>0</v>
      </c>
      <c r="E25" s="390">
        <v>0</v>
      </c>
      <c r="F25" s="390">
        <v>0</v>
      </c>
      <c r="G25" s="390">
        <v>0</v>
      </c>
      <c r="H25" s="397">
        <v>0</v>
      </c>
      <c r="I25" s="397">
        <v>0</v>
      </c>
      <c r="J25" s="390">
        <v>0</v>
      </c>
      <c r="K25" s="390">
        <v>0</v>
      </c>
      <c r="L25" s="390">
        <v>0</v>
      </c>
      <c r="M25" s="390">
        <v>0</v>
      </c>
      <c r="N25" s="397">
        <v>0</v>
      </c>
      <c r="O25" s="390">
        <v>0</v>
      </c>
      <c r="P25" s="390">
        <v>0</v>
      </c>
      <c r="Q25" s="390">
        <v>0</v>
      </c>
      <c r="R25" s="390">
        <v>0</v>
      </c>
      <c r="S25" s="390">
        <v>0</v>
      </c>
      <c r="T25" s="397">
        <v>0</v>
      </c>
      <c r="U25" s="397">
        <v>0</v>
      </c>
      <c r="V25" s="390">
        <v>0</v>
      </c>
      <c r="W25" s="390">
        <v>0</v>
      </c>
    </row>
    <row r="26" spans="1:23">
      <c r="A26" s="2268"/>
      <c r="B26" s="1774"/>
      <c r="C26" s="762" t="s">
        <v>121</v>
      </c>
      <c r="D26" s="45">
        <v>16.832431190899303</v>
      </c>
      <c r="E26" s="45">
        <v>17.437598893371462</v>
      </c>
      <c r="F26" s="45">
        <v>17.947631162443184</v>
      </c>
      <c r="G26" s="45">
        <v>20.048834271747548</v>
      </c>
      <c r="H26" s="792">
        <v>32.407980481388798</v>
      </c>
      <c r="I26" s="792">
        <v>22.268332696464949</v>
      </c>
      <c r="J26" s="45">
        <v>15.121182060685859</v>
      </c>
      <c r="K26" s="45">
        <v>22.562552155311675</v>
      </c>
      <c r="L26" s="45">
        <v>7.0715461876329471</v>
      </c>
      <c r="M26" s="45">
        <v>8.3734140809418598</v>
      </c>
      <c r="N26" s="792">
        <v>19.561930685576733</v>
      </c>
      <c r="O26" s="45">
        <v>19.609454824870888</v>
      </c>
      <c r="P26" s="45">
        <v>15.856745624758656</v>
      </c>
      <c r="Q26" s="45">
        <v>20.253085973757408</v>
      </c>
      <c r="R26" s="45">
        <v>18.757626033604907</v>
      </c>
      <c r="S26" s="45">
        <v>21.885778191308741</v>
      </c>
      <c r="T26" s="792">
        <v>24.199772469851997</v>
      </c>
      <c r="U26" s="792">
        <v>15.436797265892912</v>
      </c>
      <c r="V26" s="45">
        <v>13.059269673634132</v>
      </c>
      <c r="W26" s="45">
        <v>21.588371781690185</v>
      </c>
    </row>
    <row r="27" spans="1:23">
      <c r="A27" s="2268"/>
      <c r="B27" s="1775"/>
      <c r="C27" s="976" t="s">
        <v>112</v>
      </c>
      <c r="D27" s="796">
        <v>0.18826042371129934</v>
      </c>
      <c r="E27" s="796">
        <v>0.19095826166061197</v>
      </c>
      <c r="F27" s="796">
        <v>0.71702414092114897</v>
      </c>
      <c r="G27" s="796">
        <v>0.78260229740864851</v>
      </c>
      <c r="H27" s="805">
        <v>5.3554464757017159</v>
      </c>
      <c r="I27" s="805">
        <v>3.8164793764658951</v>
      </c>
      <c r="J27" s="796">
        <v>1.3860783384577968</v>
      </c>
      <c r="K27" s="796">
        <v>2.0342423654481734</v>
      </c>
      <c r="L27" s="796">
        <v>1.1872775041146419</v>
      </c>
      <c r="M27" s="796">
        <v>1.2825022437574765</v>
      </c>
      <c r="N27" s="805">
        <v>2.3270833480019015</v>
      </c>
      <c r="O27" s="796">
        <v>2.2824662586066138</v>
      </c>
      <c r="P27" s="796">
        <v>1.1125859833511393</v>
      </c>
      <c r="Q27" s="796">
        <v>1.3808006581283208</v>
      </c>
      <c r="R27" s="796">
        <v>2.0522730723079996</v>
      </c>
      <c r="S27" s="796">
        <v>2.3863658617662638</v>
      </c>
      <c r="T27" s="805">
        <v>4.2561875826232054</v>
      </c>
      <c r="U27" s="805">
        <v>2.9006030721592682</v>
      </c>
      <c r="V27" s="796">
        <v>1.9302234975570054</v>
      </c>
      <c r="W27" s="796">
        <v>2.9052929717549607</v>
      </c>
    </row>
    <row r="28" spans="1:23">
      <c r="A28" s="2268"/>
      <c r="B28" s="2155" t="s">
        <v>900</v>
      </c>
      <c r="C28" s="762" t="s">
        <v>109</v>
      </c>
      <c r="D28" s="45">
        <v>4.4587922225620895</v>
      </c>
      <c r="E28" s="390">
        <v>0.69446382948736296</v>
      </c>
      <c r="F28" s="390">
        <v>4.1749016425666863</v>
      </c>
      <c r="G28" s="390">
        <v>0.67374025552621164</v>
      </c>
      <c r="H28" s="397">
        <v>3.1144658173556574</v>
      </c>
      <c r="I28" s="397">
        <v>0.15186030927183308</v>
      </c>
      <c r="J28" s="397">
        <v>1.9362479243118722</v>
      </c>
      <c r="K28" s="397">
        <v>1.2715025195597596</v>
      </c>
      <c r="L28" s="397">
        <v>4.387187722022067</v>
      </c>
      <c r="M28" s="397">
        <v>0.94073219218916293</v>
      </c>
      <c r="N28" s="397">
        <v>6.4262725387108182</v>
      </c>
      <c r="O28" s="397">
        <v>1.1245374709646743</v>
      </c>
      <c r="P28" s="390">
        <v>3.619833856418508</v>
      </c>
      <c r="Q28" s="397">
        <v>0.31801847088209823</v>
      </c>
      <c r="R28" s="397">
        <v>3.731471927840003</v>
      </c>
      <c r="S28" s="397">
        <v>0.67275960444458538</v>
      </c>
      <c r="T28" s="397">
        <v>11.977382642056975</v>
      </c>
      <c r="U28" s="397">
        <v>1.364723959358159</v>
      </c>
      <c r="V28" s="397">
        <v>4.7287139550954533</v>
      </c>
      <c r="W28" s="397">
        <v>0.24473789622950143</v>
      </c>
    </row>
    <row r="29" spans="1:23">
      <c r="A29" s="2268"/>
      <c r="B29" s="1774"/>
      <c r="C29" s="762" t="s">
        <v>75</v>
      </c>
      <c r="D29" s="15">
        <v>28161.641895662815</v>
      </c>
      <c r="E29" s="15">
        <v>28928.358104337098</v>
      </c>
      <c r="F29" s="15">
        <v>3429.7436599845464</v>
      </c>
      <c r="G29" s="15">
        <v>3600.4533987599507</v>
      </c>
      <c r="H29" s="226">
        <v>207.41634804965867</v>
      </c>
      <c r="I29" s="226">
        <v>193.56166336275081</v>
      </c>
      <c r="J29" s="226">
        <v>554.79432056178689</v>
      </c>
      <c r="K29" s="226">
        <v>580.76440728114267</v>
      </c>
      <c r="L29" s="226">
        <v>241.55812884161517</v>
      </c>
      <c r="M29" s="226">
        <v>302.54840717391784</v>
      </c>
      <c r="N29" s="226">
        <v>348.32004322364969</v>
      </c>
      <c r="O29" s="226">
        <v>355.80900791776043</v>
      </c>
      <c r="P29" s="15">
        <v>1355.4514667123492</v>
      </c>
      <c r="Q29" s="226">
        <v>1448.1365430539927</v>
      </c>
      <c r="R29" s="226">
        <v>370.76120328539304</v>
      </c>
      <c r="S29" s="226">
        <v>371.77384587263822</v>
      </c>
      <c r="T29" s="226">
        <v>186.04906736446719</v>
      </c>
      <c r="U29" s="226">
        <v>158.405596867019</v>
      </c>
      <c r="V29" s="226">
        <v>165.3930819456246</v>
      </c>
      <c r="W29" s="226">
        <v>189.45392723072794</v>
      </c>
    </row>
    <row r="30" spans="1:23">
      <c r="A30" s="2268"/>
      <c r="B30" s="1774"/>
      <c r="C30" s="762" t="s">
        <v>92</v>
      </c>
      <c r="D30" s="15">
        <v>27943</v>
      </c>
      <c r="E30" s="15">
        <v>29147</v>
      </c>
      <c r="F30" s="15">
        <v>2190</v>
      </c>
      <c r="G30" s="15">
        <v>2294</v>
      </c>
      <c r="H30" s="226">
        <v>128</v>
      </c>
      <c r="I30" s="226">
        <v>119</v>
      </c>
      <c r="J30" s="226">
        <v>416</v>
      </c>
      <c r="K30" s="226">
        <v>430</v>
      </c>
      <c r="L30" s="226">
        <v>124</v>
      </c>
      <c r="M30" s="226">
        <v>149</v>
      </c>
      <c r="N30" s="226">
        <v>247</v>
      </c>
      <c r="O30" s="226">
        <v>258</v>
      </c>
      <c r="P30" s="15">
        <v>710</v>
      </c>
      <c r="Q30" s="226">
        <v>752</v>
      </c>
      <c r="R30" s="226">
        <v>292</v>
      </c>
      <c r="S30" s="226">
        <v>294</v>
      </c>
      <c r="T30" s="226">
        <v>113</v>
      </c>
      <c r="U30" s="226">
        <v>99</v>
      </c>
      <c r="V30" s="226">
        <v>160</v>
      </c>
      <c r="W30" s="226">
        <v>193</v>
      </c>
    </row>
    <row r="31" spans="1:23">
      <c r="A31" s="2268"/>
      <c r="B31" s="1774"/>
      <c r="C31" s="762" t="s">
        <v>110</v>
      </c>
      <c r="D31" s="390">
        <v>0</v>
      </c>
      <c r="E31" s="390">
        <v>0</v>
      </c>
      <c r="F31" s="390">
        <v>0</v>
      </c>
      <c r="G31" s="390">
        <v>0</v>
      </c>
      <c r="H31" s="397">
        <v>0</v>
      </c>
      <c r="I31" s="397">
        <v>0</v>
      </c>
      <c r="J31" s="397">
        <v>0</v>
      </c>
      <c r="K31" s="397">
        <v>0</v>
      </c>
      <c r="L31" s="397">
        <v>0</v>
      </c>
      <c r="M31" s="397">
        <v>0</v>
      </c>
      <c r="N31" s="397">
        <v>0</v>
      </c>
      <c r="O31" s="397">
        <v>0</v>
      </c>
      <c r="P31" s="390">
        <v>0</v>
      </c>
      <c r="Q31" s="397">
        <v>0</v>
      </c>
      <c r="R31" s="397">
        <v>0</v>
      </c>
      <c r="S31" s="397">
        <v>0</v>
      </c>
      <c r="T31" s="397">
        <v>0</v>
      </c>
      <c r="U31" s="397">
        <v>0</v>
      </c>
      <c r="V31" s="397">
        <v>0</v>
      </c>
      <c r="W31" s="397">
        <v>0</v>
      </c>
    </row>
    <row r="32" spans="1:23">
      <c r="A32" s="2268"/>
      <c r="B32" s="1774"/>
      <c r="C32" s="762" t="s">
        <v>121</v>
      </c>
      <c r="D32" s="45">
        <v>27.350477577921954</v>
      </c>
      <c r="E32" s="45">
        <v>8.4584420554480531</v>
      </c>
      <c r="F32" s="45">
        <v>27.125693512185791</v>
      </c>
      <c r="G32" s="45">
        <v>8.1594823598397372</v>
      </c>
      <c r="H32" s="792">
        <v>22.194468384910099</v>
      </c>
      <c r="I32" s="792">
        <v>1.2057542178711911</v>
      </c>
      <c r="J32" s="792">
        <v>11.461413040546862</v>
      </c>
      <c r="K32" s="792">
        <v>14.277863112907946</v>
      </c>
      <c r="L32" s="792">
        <v>22.183715750669123</v>
      </c>
      <c r="M32" s="792">
        <v>7.9910780078546555</v>
      </c>
      <c r="N32" s="792">
        <v>43.142070582193185</v>
      </c>
      <c r="O32" s="792">
        <v>13.188253354795675</v>
      </c>
      <c r="P32" s="45">
        <v>24.642625756513013</v>
      </c>
      <c r="Q32" s="792">
        <v>3.2589873348653304</v>
      </c>
      <c r="R32" s="792">
        <v>21.513296899211195</v>
      </c>
      <c r="S32" s="792">
        <v>5.0579957189797575</v>
      </c>
      <c r="T32" s="792">
        <v>51.101161957324777</v>
      </c>
      <c r="U32" s="792">
        <v>8.754856673426783</v>
      </c>
      <c r="V32" s="792">
        <v>23.411852057032672</v>
      </c>
      <c r="W32" s="792">
        <v>3.7398969550652263</v>
      </c>
    </row>
    <row r="33" spans="1:23">
      <c r="A33" s="2268"/>
      <c r="B33" s="1775"/>
      <c r="C33" s="976" t="s">
        <v>112</v>
      </c>
      <c r="D33" s="796">
        <v>0.30589832443871012</v>
      </c>
      <c r="E33" s="796">
        <v>9.2627970235016815E-2</v>
      </c>
      <c r="F33" s="796">
        <v>1.0836960550072801</v>
      </c>
      <c r="G33" s="796">
        <v>0.31850378699944826</v>
      </c>
      <c r="H33" s="805">
        <v>3.6676548716233461</v>
      </c>
      <c r="I33" s="805">
        <v>0.20664933330741381</v>
      </c>
      <c r="J33" s="805">
        <v>1.0506067766304741</v>
      </c>
      <c r="K33" s="805">
        <v>1.2872938235185152</v>
      </c>
      <c r="L33" s="805">
        <v>3.7245357619956776</v>
      </c>
      <c r="M33" s="805">
        <v>1.2239422744470125</v>
      </c>
      <c r="N33" s="805">
        <v>5.1321720572380496</v>
      </c>
      <c r="O33" s="805">
        <v>1.5350627317847831</v>
      </c>
      <c r="P33" s="796">
        <v>1.7290458369247783</v>
      </c>
      <c r="Q33" s="805">
        <v>0.22218894753346349</v>
      </c>
      <c r="R33" s="805">
        <v>2.3537711991762742</v>
      </c>
      <c r="S33" s="805">
        <v>0.55151012713482217</v>
      </c>
      <c r="T33" s="805">
        <v>8.987527930328234</v>
      </c>
      <c r="U33" s="805">
        <v>1.6450539400011295</v>
      </c>
      <c r="V33" s="805">
        <v>3.4603854649734997</v>
      </c>
      <c r="W33" s="805">
        <v>0.50330318786959971</v>
      </c>
    </row>
    <row r="34" spans="1:23">
      <c r="A34" s="2268"/>
      <c r="B34" s="2155" t="s">
        <v>585</v>
      </c>
      <c r="C34" s="762" t="s">
        <v>109</v>
      </c>
      <c r="D34" s="45">
        <v>16.989973176132768</v>
      </c>
      <c r="E34" s="45">
        <v>15.539066624738107</v>
      </c>
      <c r="F34" s="45">
        <v>17.346916412570891</v>
      </c>
      <c r="G34" s="45">
        <v>20.726518224431871</v>
      </c>
      <c r="H34" s="45">
        <v>28.947921288087226</v>
      </c>
      <c r="I34" s="45">
        <v>11.294269670827727</v>
      </c>
      <c r="J34" s="45">
        <v>10.543229457935796</v>
      </c>
      <c r="K34" s="45">
        <v>22.251137170773426</v>
      </c>
      <c r="L34" s="45">
        <v>17.927393030245078</v>
      </c>
      <c r="M34" s="45">
        <v>14.038666356628635</v>
      </c>
      <c r="N34" s="45">
        <v>20.052277095903506</v>
      </c>
      <c r="O34" s="45">
        <v>21.001162410660459</v>
      </c>
      <c r="P34" s="45">
        <v>18.261620153135166</v>
      </c>
      <c r="Q34" s="45">
        <v>23.219310228405856</v>
      </c>
      <c r="R34" s="45">
        <v>16.256014703843594</v>
      </c>
      <c r="S34" s="45">
        <v>23.316469106121279</v>
      </c>
      <c r="T34" s="45">
        <v>15.772706163474846</v>
      </c>
      <c r="U34" s="45">
        <v>10.425337058036337</v>
      </c>
      <c r="V34" s="45">
        <v>15.795258239858217</v>
      </c>
      <c r="W34" s="45">
        <v>20.33033172187767</v>
      </c>
    </row>
    <row r="35" spans="1:23">
      <c r="A35" s="2268"/>
      <c r="B35" s="1774"/>
      <c r="C35" s="762" t="s">
        <v>75</v>
      </c>
      <c r="D35" s="15">
        <v>28161.641895662815</v>
      </c>
      <c r="E35" s="15">
        <v>28928.358104337098</v>
      </c>
      <c r="F35" s="15">
        <v>3429.7436599845464</v>
      </c>
      <c r="G35" s="15">
        <v>3600.4533987599507</v>
      </c>
      <c r="H35" s="15">
        <v>207.41634804965867</v>
      </c>
      <c r="I35" s="15">
        <v>193.56166336275081</v>
      </c>
      <c r="J35" s="15">
        <v>554.79432056178689</v>
      </c>
      <c r="K35" s="15">
        <v>580.76440728114267</v>
      </c>
      <c r="L35" s="15">
        <v>241.55812884161517</v>
      </c>
      <c r="M35" s="15">
        <v>302.54840717391784</v>
      </c>
      <c r="N35" s="15">
        <v>348.32004322364969</v>
      </c>
      <c r="O35" s="15">
        <v>355.80900791776043</v>
      </c>
      <c r="P35" s="15">
        <v>1355.4514667123492</v>
      </c>
      <c r="Q35" s="15">
        <v>1448.1365430539927</v>
      </c>
      <c r="R35" s="15">
        <v>370.76120328539304</v>
      </c>
      <c r="S35" s="15">
        <v>371.77384587263822</v>
      </c>
      <c r="T35" s="15">
        <v>186.04906736446719</v>
      </c>
      <c r="U35" s="15">
        <v>158.405596867019</v>
      </c>
      <c r="V35" s="15">
        <v>165.3930819456246</v>
      </c>
      <c r="W35" s="15">
        <v>189.45392723072794</v>
      </c>
    </row>
    <row r="36" spans="1:23">
      <c r="A36" s="2268"/>
      <c r="B36" s="1774"/>
      <c r="C36" s="762" t="s">
        <v>92</v>
      </c>
      <c r="D36" s="15">
        <v>27943</v>
      </c>
      <c r="E36" s="15">
        <v>29147</v>
      </c>
      <c r="F36" s="15">
        <v>2190</v>
      </c>
      <c r="G36" s="15">
        <v>2294</v>
      </c>
      <c r="H36" s="15">
        <v>128</v>
      </c>
      <c r="I36" s="15">
        <v>119</v>
      </c>
      <c r="J36" s="15">
        <v>416</v>
      </c>
      <c r="K36" s="15">
        <v>430</v>
      </c>
      <c r="L36" s="15">
        <v>124</v>
      </c>
      <c r="M36" s="15">
        <v>149</v>
      </c>
      <c r="N36" s="15">
        <v>247</v>
      </c>
      <c r="O36" s="15">
        <v>258</v>
      </c>
      <c r="P36" s="15">
        <v>710</v>
      </c>
      <c r="Q36" s="15">
        <v>752</v>
      </c>
      <c r="R36" s="15">
        <v>292</v>
      </c>
      <c r="S36" s="15">
        <v>294</v>
      </c>
      <c r="T36" s="15">
        <v>113</v>
      </c>
      <c r="U36" s="15">
        <v>99</v>
      </c>
      <c r="V36" s="15">
        <v>160</v>
      </c>
      <c r="W36" s="15">
        <v>193</v>
      </c>
    </row>
    <row r="37" spans="1:23">
      <c r="A37" s="2268"/>
      <c r="B37" s="1774"/>
      <c r="C37" s="762" t="s">
        <v>110</v>
      </c>
      <c r="D37" s="45">
        <v>1.4351176004824968</v>
      </c>
      <c r="E37" s="45">
        <v>1</v>
      </c>
      <c r="F37" s="45">
        <v>1.7170000000000001</v>
      </c>
      <c r="G37" s="45">
        <v>1.7</v>
      </c>
      <c r="H37" s="45">
        <v>2.3319999999999999</v>
      </c>
      <c r="I37" s="45">
        <v>0.2</v>
      </c>
      <c r="J37" s="45">
        <v>1.8351949887496839</v>
      </c>
      <c r="K37" s="45">
        <v>1.5989423101823173</v>
      </c>
      <c r="L37" s="45">
        <v>1.3</v>
      </c>
      <c r="M37" s="45">
        <v>1</v>
      </c>
      <c r="N37" s="45">
        <v>1.135</v>
      </c>
      <c r="O37" s="45">
        <v>1.4712376921820352</v>
      </c>
      <c r="P37" s="45">
        <v>1.7270000000000001</v>
      </c>
      <c r="Q37" s="45">
        <v>2.5</v>
      </c>
      <c r="R37" s="45">
        <v>3</v>
      </c>
      <c r="S37" s="45">
        <v>1.6821753329476743</v>
      </c>
      <c r="T37" s="45">
        <v>1</v>
      </c>
      <c r="U37" s="45">
        <v>0</v>
      </c>
      <c r="V37" s="45">
        <v>0.94854050848808269</v>
      </c>
      <c r="W37" s="45">
        <v>2</v>
      </c>
    </row>
    <row r="38" spans="1:23">
      <c r="A38" s="2268"/>
      <c r="B38" s="1774"/>
      <c r="C38" s="762" t="s">
        <v>121</v>
      </c>
      <c r="D38" s="45">
        <v>44.251608413192848</v>
      </c>
      <c r="E38" s="45">
        <v>41.996166618077773</v>
      </c>
      <c r="F38" s="45">
        <v>42.253040731642002</v>
      </c>
      <c r="G38" s="45">
        <v>53.459251276638142</v>
      </c>
      <c r="H38" s="45">
        <v>64.81072675198449</v>
      </c>
      <c r="I38" s="45">
        <v>32.349406374682047</v>
      </c>
      <c r="J38" s="45">
        <v>25.424544615503962</v>
      </c>
      <c r="K38" s="45">
        <v>57.691495633149081</v>
      </c>
      <c r="L38" s="45">
        <v>41.568763074301764</v>
      </c>
      <c r="M38" s="45">
        <v>34.751149242761841</v>
      </c>
      <c r="N38" s="45">
        <v>45.843895751969292</v>
      </c>
      <c r="O38" s="45">
        <v>55.899212895364158</v>
      </c>
      <c r="P38" s="45">
        <v>45.216186718048029</v>
      </c>
      <c r="Q38" s="45">
        <v>59.141869503231142</v>
      </c>
      <c r="R38" s="45">
        <v>36.040286376019736</v>
      </c>
      <c r="S38" s="45">
        <v>53.553916355274339</v>
      </c>
      <c r="T38" s="45">
        <v>35.541799535020878</v>
      </c>
      <c r="U38" s="45">
        <v>25.394406134600768</v>
      </c>
      <c r="V38" s="45">
        <v>35.645649138493283</v>
      </c>
      <c r="W38" s="45">
        <v>45.82641807350592</v>
      </c>
    </row>
    <row r="39" spans="1:23">
      <c r="A39" s="2268"/>
      <c r="B39" s="1775"/>
      <c r="C39" s="976" t="s">
        <v>112</v>
      </c>
      <c r="D39" s="796">
        <v>0.49492711155583785</v>
      </c>
      <c r="E39" s="796">
        <v>0.45989789206850051</v>
      </c>
      <c r="F39" s="796">
        <v>1.6880472948045429</v>
      </c>
      <c r="G39" s="977">
        <v>2.0867713453943626</v>
      </c>
      <c r="H39" s="977">
        <v>10.71002799359586</v>
      </c>
      <c r="I39" s="977">
        <v>5.5442337759525007</v>
      </c>
      <c r="J39" s="977">
        <v>2.3305327860793867</v>
      </c>
      <c r="K39" s="977">
        <v>5.2014720557838849</v>
      </c>
      <c r="L39" s="977">
        <v>6.9791889867454859</v>
      </c>
      <c r="M39" s="977">
        <v>5.3226111173018493</v>
      </c>
      <c r="N39" s="977">
        <v>5.4535806371403464</v>
      </c>
      <c r="O39" s="977">
        <v>6.5064566279790217</v>
      </c>
      <c r="P39" s="977">
        <v>3.1725864028832764</v>
      </c>
      <c r="Q39" s="977">
        <v>4.0321328038015753</v>
      </c>
      <c r="R39" s="977">
        <v>3.9431700533566616</v>
      </c>
      <c r="S39" s="977">
        <v>5.8393737082131327</v>
      </c>
      <c r="T39" s="977">
        <v>6.2509912452067065</v>
      </c>
      <c r="U39" s="977">
        <v>4.7716563987291876</v>
      </c>
      <c r="V39" s="977">
        <v>5.2686001033965608</v>
      </c>
      <c r="W39" s="977">
        <v>6.167170534953498</v>
      </c>
    </row>
    <row r="40" spans="1:23">
      <c r="A40" s="2268"/>
      <c r="B40" s="2155" t="s">
        <v>682</v>
      </c>
      <c r="C40" s="762" t="s">
        <v>109</v>
      </c>
      <c r="D40" s="45">
        <v>2.0274646844074931</v>
      </c>
      <c r="E40" s="390">
        <v>1.6697394602146527</v>
      </c>
      <c r="F40" s="390">
        <v>2.1146468851324793</v>
      </c>
      <c r="G40" s="390">
        <v>1.1910182239022751</v>
      </c>
      <c r="H40" s="397">
        <v>1.8701704565064499</v>
      </c>
      <c r="I40" s="397">
        <v>2.2567434437667133</v>
      </c>
      <c r="J40" s="397">
        <v>4.1311981902651995</v>
      </c>
      <c r="K40" s="390">
        <v>1.0436139063615995</v>
      </c>
      <c r="L40" s="397">
        <v>2.0214720268164932</v>
      </c>
      <c r="M40" s="397">
        <v>1.2301895459675494</v>
      </c>
      <c r="N40" s="397">
        <v>1.6005799772812472</v>
      </c>
      <c r="O40" s="397">
        <v>1.1511522672755639</v>
      </c>
      <c r="P40" s="397">
        <v>1.7523044328739881</v>
      </c>
      <c r="Q40" s="390">
        <v>0.89612977468734134</v>
      </c>
      <c r="R40" s="397">
        <v>2.0353209075710268</v>
      </c>
      <c r="S40" s="397">
        <v>1.6093702567452433</v>
      </c>
      <c r="T40" s="397">
        <v>1.4177315461824715</v>
      </c>
      <c r="U40" s="397">
        <v>1.6109352405736246</v>
      </c>
      <c r="V40" s="397">
        <v>0.80693318537895242</v>
      </c>
      <c r="W40" s="792">
        <v>1.6483656703340839</v>
      </c>
    </row>
    <row r="41" spans="1:23">
      <c r="A41" s="2268"/>
      <c r="B41" s="1774"/>
      <c r="C41" s="762" t="s">
        <v>75</v>
      </c>
      <c r="D41" s="15">
        <v>28161.641895662815</v>
      </c>
      <c r="E41" s="15">
        <v>28928.358104337098</v>
      </c>
      <c r="F41" s="15">
        <v>3429.7436599845464</v>
      </c>
      <c r="G41" s="15">
        <v>3600.4533987599507</v>
      </c>
      <c r="H41" s="226">
        <v>207.41634804965867</v>
      </c>
      <c r="I41" s="226">
        <v>193.56166336275081</v>
      </c>
      <c r="J41" s="226">
        <v>554.79432056178689</v>
      </c>
      <c r="K41" s="15">
        <v>580.76440728114267</v>
      </c>
      <c r="L41" s="226">
        <v>241.55812884161517</v>
      </c>
      <c r="M41" s="226">
        <v>302.54840717391784</v>
      </c>
      <c r="N41" s="226">
        <v>348.32004322364969</v>
      </c>
      <c r="O41" s="226">
        <v>355.80900791776043</v>
      </c>
      <c r="P41" s="226">
        <v>1355.4514667123492</v>
      </c>
      <c r="Q41" s="15">
        <v>1448.1365430539927</v>
      </c>
      <c r="R41" s="226">
        <v>370.76120328539304</v>
      </c>
      <c r="S41" s="226">
        <v>371.77384587263822</v>
      </c>
      <c r="T41" s="226">
        <v>186.04906736446719</v>
      </c>
      <c r="U41" s="226">
        <v>158.405596867019</v>
      </c>
      <c r="V41" s="226">
        <v>165.3930819456246</v>
      </c>
      <c r="W41" s="226">
        <v>189.45392723072794</v>
      </c>
    </row>
    <row r="42" spans="1:23">
      <c r="A42" s="2268"/>
      <c r="B42" s="1774"/>
      <c r="C42" s="762" t="s">
        <v>92</v>
      </c>
      <c r="D42" s="15">
        <v>27943</v>
      </c>
      <c r="E42" s="15">
        <v>29147</v>
      </c>
      <c r="F42" s="15">
        <v>2190</v>
      </c>
      <c r="G42" s="15">
        <v>2294</v>
      </c>
      <c r="H42" s="226">
        <v>128</v>
      </c>
      <c r="I42" s="226">
        <v>119</v>
      </c>
      <c r="J42" s="226">
        <v>416</v>
      </c>
      <c r="K42" s="15">
        <v>430</v>
      </c>
      <c r="L42" s="226">
        <v>124</v>
      </c>
      <c r="M42" s="226">
        <v>149</v>
      </c>
      <c r="N42" s="226">
        <v>247</v>
      </c>
      <c r="O42" s="226">
        <v>258</v>
      </c>
      <c r="P42" s="226">
        <v>710</v>
      </c>
      <c r="Q42" s="15">
        <v>752</v>
      </c>
      <c r="R42" s="226">
        <v>292</v>
      </c>
      <c r="S42" s="226">
        <v>294</v>
      </c>
      <c r="T42" s="226">
        <v>113</v>
      </c>
      <c r="U42" s="226">
        <v>99</v>
      </c>
      <c r="V42" s="226">
        <v>160</v>
      </c>
      <c r="W42" s="226">
        <v>193</v>
      </c>
    </row>
    <row r="43" spans="1:23">
      <c r="A43" s="2268"/>
      <c r="B43" s="1774"/>
      <c r="C43" s="762" t="s">
        <v>110</v>
      </c>
      <c r="D43" s="390">
        <v>0</v>
      </c>
      <c r="E43" s="390">
        <v>0</v>
      </c>
      <c r="F43" s="390">
        <v>0</v>
      </c>
      <c r="G43" s="390">
        <v>0</v>
      </c>
      <c r="H43" s="397">
        <v>0</v>
      </c>
      <c r="I43" s="397">
        <v>0</v>
      </c>
      <c r="J43" s="397">
        <v>0</v>
      </c>
      <c r="K43" s="390">
        <v>0</v>
      </c>
      <c r="L43" s="397">
        <v>0</v>
      </c>
      <c r="M43" s="397">
        <v>0</v>
      </c>
      <c r="N43" s="397">
        <v>0</v>
      </c>
      <c r="O43" s="397">
        <v>0</v>
      </c>
      <c r="P43" s="397">
        <v>0</v>
      </c>
      <c r="Q43" s="390">
        <v>0</v>
      </c>
      <c r="R43" s="397">
        <v>0</v>
      </c>
      <c r="S43" s="397">
        <v>0</v>
      </c>
      <c r="T43" s="397">
        <v>0</v>
      </c>
      <c r="U43" s="397">
        <v>0</v>
      </c>
      <c r="V43" s="397">
        <v>0</v>
      </c>
      <c r="W43" s="397">
        <v>0</v>
      </c>
    </row>
    <row r="44" spans="1:23">
      <c r="A44" s="2268"/>
      <c r="B44" s="1774"/>
      <c r="C44" s="762" t="s">
        <v>121</v>
      </c>
      <c r="D44" s="45">
        <v>14.149288752971666</v>
      </c>
      <c r="E44" s="45">
        <v>10.675323692008512</v>
      </c>
      <c r="F44" s="45">
        <v>15.169234602173999</v>
      </c>
      <c r="G44" s="45">
        <v>7.2818936417223536</v>
      </c>
      <c r="H44" s="792">
        <v>8.9171918131355046</v>
      </c>
      <c r="I44" s="792">
        <v>7.5577197068029927</v>
      </c>
      <c r="J44" s="792">
        <v>26.043959010721654</v>
      </c>
      <c r="K44" s="45">
        <v>5.777497587312193</v>
      </c>
      <c r="L44" s="792">
        <v>9.6532190357956935</v>
      </c>
      <c r="M44" s="792">
        <v>4.2116012942394558</v>
      </c>
      <c r="N44" s="792">
        <v>10.830129667990697</v>
      </c>
      <c r="O44" s="792">
        <v>8.7929741410676563</v>
      </c>
      <c r="P44" s="792">
        <v>13.621504348606598</v>
      </c>
      <c r="Q44" s="45">
        <v>6.0118588050195019</v>
      </c>
      <c r="R44" s="792">
        <v>13.998273815392983</v>
      </c>
      <c r="S44" s="792">
        <v>10.387438061120342</v>
      </c>
      <c r="T44" s="792">
        <v>4.959143315085992</v>
      </c>
      <c r="U44" s="792">
        <v>7.3861434035508973</v>
      </c>
      <c r="V44" s="792">
        <v>3.9302335423374464</v>
      </c>
      <c r="W44" s="792">
        <v>11.823194771114993</v>
      </c>
    </row>
    <row r="45" spans="1:23">
      <c r="A45" s="2268"/>
      <c r="B45" s="1775"/>
      <c r="C45" s="976" t="s">
        <v>112</v>
      </c>
      <c r="D45" s="796">
        <v>0.15825112044944306</v>
      </c>
      <c r="E45" s="796">
        <v>0.1169049286748533</v>
      </c>
      <c r="F45" s="796">
        <v>0.60602467872281307</v>
      </c>
      <c r="G45" s="796">
        <v>0.28424728421881501</v>
      </c>
      <c r="H45" s="805">
        <v>1.4735735692089085</v>
      </c>
      <c r="I45" s="805">
        <v>1.2952869793750834</v>
      </c>
      <c r="J45" s="805">
        <v>2.3873112093729181</v>
      </c>
      <c r="K45" s="796">
        <v>0.52089986440732583</v>
      </c>
      <c r="L45" s="805">
        <v>1.6207275607610518</v>
      </c>
      <c r="M45" s="805">
        <v>0.64506401540176006</v>
      </c>
      <c r="N45" s="805">
        <v>1.2883500515450006</v>
      </c>
      <c r="O45" s="805">
        <v>1.0234688811609802</v>
      </c>
      <c r="P45" s="805">
        <v>0.95575064196988757</v>
      </c>
      <c r="Q45" s="796">
        <v>0.40987228342888482</v>
      </c>
      <c r="R45" s="805">
        <v>1.5315520396161817</v>
      </c>
      <c r="S45" s="805">
        <v>1.1326180574247529</v>
      </c>
      <c r="T45" s="805">
        <v>0.87220010950156546</v>
      </c>
      <c r="U45" s="805">
        <v>1.3878701571785785</v>
      </c>
      <c r="V45" s="805">
        <v>0.5809076099885262</v>
      </c>
      <c r="W45" s="1001">
        <v>1.5911271595453824</v>
      </c>
    </row>
    <row r="46" spans="1:23">
      <c r="A46" s="2268"/>
      <c r="B46" s="2155" t="s">
        <v>538</v>
      </c>
      <c r="C46" s="762" t="s">
        <v>109</v>
      </c>
      <c r="D46" s="390">
        <v>0.67208569093937087</v>
      </c>
      <c r="E46" s="390">
        <v>0.6338286471797876</v>
      </c>
      <c r="F46" s="397">
        <v>0.59889305780441604</v>
      </c>
      <c r="G46" s="397">
        <v>0.91936512183773023</v>
      </c>
      <c r="H46" s="397">
        <v>0.51265446869295517</v>
      </c>
      <c r="I46" s="397">
        <v>1.0099534361322107</v>
      </c>
      <c r="J46" s="397">
        <v>0.26704501669834463</v>
      </c>
      <c r="K46" s="397">
        <v>3.7412735588416588</v>
      </c>
      <c r="L46" s="397">
        <v>0.150460746501588</v>
      </c>
      <c r="M46" s="397">
        <v>3.8731808421991018E-2</v>
      </c>
      <c r="N46" s="397">
        <v>2.7741007826060855</v>
      </c>
      <c r="O46" s="397">
        <v>4.819789007320073E-3</v>
      </c>
      <c r="P46" s="397">
        <v>0.44236243820242954</v>
      </c>
      <c r="Q46" s="397">
        <v>0.43717081509275457</v>
      </c>
      <c r="R46" s="397">
        <v>0.36164359109555716</v>
      </c>
      <c r="S46" s="397">
        <v>0.47277669153974522</v>
      </c>
      <c r="T46" s="397">
        <v>0.14012602391558526</v>
      </c>
      <c r="U46" s="397">
        <v>0.35243721820904111</v>
      </c>
      <c r="V46" s="397">
        <v>0.22484148453300118</v>
      </c>
      <c r="W46" s="397">
        <v>0.33641028040857268</v>
      </c>
    </row>
    <row r="47" spans="1:23">
      <c r="A47" s="2268"/>
      <c r="B47" s="1774"/>
      <c r="C47" s="762" t="s">
        <v>75</v>
      </c>
      <c r="D47" s="15">
        <v>28161.641895662815</v>
      </c>
      <c r="E47" s="15">
        <v>28928.358104337098</v>
      </c>
      <c r="F47" s="226">
        <v>3429.7436599845464</v>
      </c>
      <c r="G47" s="226">
        <v>3600.4533987599507</v>
      </c>
      <c r="H47" s="226">
        <v>207.41634804965867</v>
      </c>
      <c r="I47" s="226">
        <v>193.56166336275081</v>
      </c>
      <c r="J47" s="226">
        <v>554.79432056178689</v>
      </c>
      <c r="K47" s="226">
        <v>580.76440728114267</v>
      </c>
      <c r="L47" s="226">
        <v>241.55812884161517</v>
      </c>
      <c r="M47" s="226">
        <v>302.54840717391784</v>
      </c>
      <c r="N47" s="226">
        <v>348.32004322364969</v>
      </c>
      <c r="O47" s="226">
        <v>355.80900791776043</v>
      </c>
      <c r="P47" s="226">
        <v>1355.4514667123492</v>
      </c>
      <c r="Q47" s="226">
        <v>1448.1365430539927</v>
      </c>
      <c r="R47" s="226">
        <v>370.76120328539304</v>
      </c>
      <c r="S47" s="226">
        <v>371.77384587263822</v>
      </c>
      <c r="T47" s="226">
        <v>186.04906736446719</v>
      </c>
      <c r="U47" s="226">
        <v>158.405596867019</v>
      </c>
      <c r="V47" s="226">
        <v>165.3930819456246</v>
      </c>
      <c r="W47" s="226">
        <v>189.45392723072794</v>
      </c>
    </row>
    <row r="48" spans="1:23">
      <c r="A48" s="2268"/>
      <c r="B48" s="1774"/>
      <c r="C48" s="762" t="s">
        <v>92</v>
      </c>
      <c r="D48" s="15">
        <v>27943</v>
      </c>
      <c r="E48" s="15">
        <v>29147</v>
      </c>
      <c r="F48" s="226">
        <v>2190</v>
      </c>
      <c r="G48" s="226">
        <v>2294</v>
      </c>
      <c r="H48" s="226">
        <v>128</v>
      </c>
      <c r="I48" s="226">
        <v>119</v>
      </c>
      <c r="J48" s="226">
        <v>416</v>
      </c>
      <c r="K48" s="226">
        <v>430</v>
      </c>
      <c r="L48" s="226">
        <v>124</v>
      </c>
      <c r="M48" s="226">
        <v>149</v>
      </c>
      <c r="N48" s="226">
        <v>247</v>
      </c>
      <c r="O48" s="226">
        <v>258</v>
      </c>
      <c r="P48" s="226">
        <v>710</v>
      </c>
      <c r="Q48" s="226">
        <v>752</v>
      </c>
      <c r="R48" s="226">
        <v>292</v>
      </c>
      <c r="S48" s="226">
        <v>294</v>
      </c>
      <c r="T48" s="226">
        <v>113</v>
      </c>
      <c r="U48" s="226">
        <v>99</v>
      </c>
      <c r="V48" s="226">
        <v>160</v>
      </c>
      <c r="W48" s="226">
        <v>193</v>
      </c>
    </row>
    <row r="49" spans="1:23">
      <c r="A49" s="2268"/>
      <c r="B49" s="1774"/>
      <c r="C49" s="762" t="s">
        <v>110</v>
      </c>
      <c r="D49" s="390">
        <v>0</v>
      </c>
      <c r="E49" s="390">
        <v>0</v>
      </c>
      <c r="F49" s="397">
        <v>0</v>
      </c>
      <c r="G49" s="397">
        <v>0</v>
      </c>
      <c r="H49" s="397">
        <v>0</v>
      </c>
      <c r="I49" s="397">
        <v>0</v>
      </c>
      <c r="J49" s="397">
        <v>0</v>
      </c>
      <c r="K49" s="397">
        <v>0</v>
      </c>
      <c r="L49" s="397">
        <v>0</v>
      </c>
      <c r="M49" s="397">
        <v>0</v>
      </c>
      <c r="N49" s="397">
        <v>0</v>
      </c>
      <c r="O49" s="397">
        <v>0</v>
      </c>
      <c r="P49" s="397">
        <v>0</v>
      </c>
      <c r="Q49" s="397">
        <v>0</v>
      </c>
      <c r="R49" s="397">
        <v>0</v>
      </c>
      <c r="S49" s="397">
        <v>0</v>
      </c>
      <c r="T49" s="397">
        <v>0</v>
      </c>
      <c r="U49" s="397">
        <v>0</v>
      </c>
      <c r="V49" s="397">
        <v>0</v>
      </c>
      <c r="W49" s="397">
        <v>0</v>
      </c>
    </row>
    <row r="50" spans="1:23">
      <c r="A50" s="2268"/>
      <c r="B50" s="1774"/>
      <c r="C50" s="762" t="s">
        <v>121</v>
      </c>
      <c r="D50" s="45">
        <v>9.54953640423577</v>
      </c>
      <c r="E50" s="45">
        <v>9.7855700308094313</v>
      </c>
      <c r="F50" s="792">
        <v>7.9490964469100058</v>
      </c>
      <c r="G50" s="792">
        <v>14.177482946747219</v>
      </c>
      <c r="H50" s="792">
        <v>3.4848790220441321</v>
      </c>
      <c r="I50" s="792">
        <v>11.388158276480642</v>
      </c>
      <c r="J50" s="792">
        <v>2.583808176005693</v>
      </c>
      <c r="K50" s="792">
        <v>31.759776231917201</v>
      </c>
      <c r="L50" s="792">
        <v>1.7936346096653655</v>
      </c>
      <c r="M50" s="397">
        <v>0.46471756130124681</v>
      </c>
      <c r="N50" s="792">
        <v>19.091676977553131</v>
      </c>
      <c r="O50" s="792">
        <v>9.820107195602118E-2</v>
      </c>
      <c r="P50" s="792">
        <v>6.6207705249503483</v>
      </c>
      <c r="Q50" s="792">
        <v>8.3264693828009051</v>
      </c>
      <c r="R50" s="792">
        <v>7.1709975668046555</v>
      </c>
      <c r="S50" s="792">
        <v>3.8126569167325082</v>
      </c>
      <c r="T50" s="792">
        <v>1.7484301892492826</v>
      </c>
      <c r="U50" s="792">
        <v>2.2994237358306573</v>
      </c>
      <c r="V50" s="792">
        <v>3.7037444607667203</v>
      </c>
      <c r="W50" s="792">
        <v>2.7415465957810365</v>
      </c>
    </row>
    <row r="51" spans="1:23">
      <c r="A51" s="2268"/>
      <c r="B51" s="1775"/>
      <c r="C51" s="976" t="s">
        <v>112</v>
      </c>
      <c r="D51" s="796">
        <v>0.10680571031711154</v>
      </c>
      <c r="E51" s="796">
        <v>0.10716128142802234</v>
      </c>
      <c r="F51" s="805">
        <v>0.31757361176844656</v>
      </c>
      <c r="G51" s="805">
        <v>0.55341525473287234</v>
      </c>
      <c r="H51" s="805">
        <v>0.57587923713947231</v>
      </c>
      <c r="I51" s="805">
        <v>1.9517703364031993</v>
      </c>
      <c r="J51" s="805">
        <v>0.23684395367495495</v>
      </c>
      <c r="K51" s="805">
        <v>2.8634651737706953</v>
      </c>
      <c r="L51" s="805">
        <v>0.30114234796081496</v>
      </c>
      <c r="M51" s="805">
        <v>7.1177814607170625E-2</v>
      </c>
      <c r="N51" s="805">
        <v>2.2711420612819397</v>
      </c>
      <c r="O51" s="805">
        <v>1.1430232778034118E-2</v>
      </c>
      <c r="P51" s="805">
        <v>0.46454528939044121</v>
      </c>
      <c r="Q51" s="805">
        <v>0.56767617629007727</v>
      </c>
      <c r="R51" s="805">
        <v>0.78457930558875977</v>
      </c>
      <c r="S51" s="805">
        <v>0.41572176365794583</v>
      </c>
      <c r="T51" s="805">
        <v>0.30750895983989601</v>
      </c>
      <c r="U51" s="805">
        <v>0.43206601974898384</v>
      </c>
      <c r="V51" s="805">
        <v>0.54743142348549767</v>
      </c>
      <c r="W51" s="805">
        <v>0.36894843840037822</v>
      </c>
    </row>
    <row r="52" spans="1:23">
      <c r="A52" s="2268"/>
      <c r="B52" s="2155" t="s">
        <v>696</v>
      </c>
      <c r="C52" s="762" t="s">
        <v>109</v>
      </c>
      <c r="D52" s="45">
        <v>41.988203693657987</v>
      </c>
      <c r="E52" s="45">
        <v>31.811968825695182</v>
      </c>
      <c r="F52" s="45">
        <v>42.523715617730282</v>
      </c>
      <c r="G52" s="45">
        <v>36.770757089418176</v>
      </c>
      <c r="H52" s="45">
        <v>51.554486735048165</v>
      </c>
      <c r="I52" s="45">
        <v>26.617737805507517</v>
      </c>
      <c r="J52" s="45">
        <v>34.886419541431387</v>
      </c>
      <c r="K52" s="45">
        <v>40.798281701152639</v>
      </c>
      <c r="L52" s="45">
        <v>43.31916151440609</v>
      </c>
      <c r="M52" s="45">
        <v>27.69405936564003</v>
      </c>
      <c r="N52" s="45">
        <v>49.567753004099274</v>
      </c>
      <c r="O52" s="45">
        <v>37.418072083222548</v>
      </c>
      <c r="P52" s="45">
        <v>41.954606782630705</v>
      </c>
      <c r="Q52" s="45">
        <v>37.695050854345524</v>
      </c>
      <c r="R52" s="45">
        <v>42.185977381627431</v>
      </c>
      <c r="S52" s="45">
        <v>41.450095451549601</v>
      </c>
      <c r="T52" s="45">
        <v>49.623685033394082</v>
      </c>
      <c r="U52" s="45">
        <v>28.922023500541826</v>
      </c>
      <c r="V52" s="45">
        <v>38.254794894693589</v>
      </c>
      <c r="W52" s="45">
        <v>38.39192391622705</v>
      </c>
    </row>
    <row r="53" spans="1:23">
      <c r="A53" s="2268"/>
      <c r="B53" s="1774"/>
      <c r="C53" s="762" t="s">
        <v>75</v>
      </c>
      <c r="D53" s="15">
        <v>28161.641895662815</v>
      </c>
      <c r="E53" s="15">
        <v>28928.358104337098</v>
      </c>
      <c r="F53" s="15">
        <v>3429.7436599845464</v>
      </c>
      <c r="G53" s="15">
        <v>3600.4533987599507</v>
      </c>
      <c r="H53" s="15">
        <v>207.41634804965867</v>
      </c>
      <c r="I53" s="15">
        <v>193.56166336275081</v>
      </c>
      <c r="J53" s="15">
        <v>554.79432056178689</v>
      </c>
      <c r="K53" s="15">
        <v>580.76440728114267</v>
      </c>
      <c r="L53" s="15">
        <v>241.55812884161517</v>
      </c>
      <c r="M53" s="15">
        <v>302.54840717391784</v>
      </c>
      <c r="N53" s="15">
        <v>348.32004322364969</v>
      </c>
      <c r="O53" s="15">
        <v>355.80900791776043</v>
      </c>
      <c r="P53" s="15">
        <v>1355.4514667123492</v>
      </c>
      <c r="Q53" s="15">
        <v>1448.1365430539927</v>
      </c>
      <c r="R53" s="15">
        <v>370.76120328539304</v>
      </c>
      <c r="S53" s="15">
        <v>371.77384587263822</v>
      </c>
      <c r="T53" s="15">
        <v>186.04906736446719</v>
      </c>
      <c r="U53" s="15">
        <v>158.405596867019</v>
      </c>
      <c r="V53" s="15">
        <v>165.3930819456246</v>
      </c>
      <c r="W53" s="15">
        <v>189.45392723072794</v>
      </c>
    </row>
    <row r="54" spans="1:23">
      <c r="A54" s="2268"/>
      <c r="B54" s="1774"/>
      <c r="C54" s="762" t="s">
        <v>92</v>
      </c>
      <c r="D54" s="15">
        <v>27943</v>
      </c>
      <c r="E54" s="15">
        <v>29147</v>
      </c>
      <c r="F54" s="15">
        <v>2190</v>
      </c>
      <c r="G54" s="15">
        <v>2294</v>
      </c>
      <c r="H54" s="15">
        <v>128</v>
      </c>
      <c r="I54" s="15">
        <v>119</v>
      </c>
      <c r="J54" s="15">
        <v>416</v>
      </c>
      <c r="K54" s="15">
        <v>430</v>
      </c>
      <c r="L54" s="15">
        <v>124</v>
      </c>
      <c r="M54" s="15">
        <v>149</v>
      </c>
      <c r="N54" s="15">
        <v>247</v>
      </c>
      <c r="O54" s="15">
        <v>258</v>
      </c>
      <c r="P54" s="15">
        <v>710</v>
      </c>
      <c r="Q54" s="15">
        <v>752</v>
      </c>
      <c r="R54" s="15">
        <v>292</v>
      </c>
      <c r="S54" s="15">
        <v>294</v>
      </c>
      <c r="T54" s="15">
        <v>113</v>
      </c>
      <c r="U54" s="15">
        <v>99</v>
      </c>
      <c r="V54" s="15">
        <v>160</v>
      </c>
      <c r="W54" s="15">
        <v>193</v>
      </c>
    </row>
    <row r="55" spans="1:23">
      <c r="A55" s="2268"/>
      <c r="B55" s="1774"/>
      <c r="C55" s="762" t="s">
        <v>110</v>
      </c>
      <c r="D55" s="45">
        <v>18.082807383078272</v>
      </c>
      <c r="E55" s="45">
        <v>12.85003339429381</v>
      </c>
      <c r="F55" s="45">
        <v>17.872</v>
      </c>
      <c r="G55" s="45">
        <v>13.124727999999999</v>
      </c>
      <c r="H55" s="45">
        <v>21.015692695879913</v>
      </c>
      <c r="I55" s="45">
        <v>9.76975031206611</v>
      </c>
      <c r="J55" s="45">
        <v>14.286728018113996</v>
      </c>
      <c r="K55" s="45">
        <v>11.855999999999998</v>
      </c>
      <c r="L55" s="45">
        <v>20.026796742890326</v>
      </c>
      <c r="M55" s="45">
        <v>9.9819999999999993</v>
      </c>
      <c r="N55" s="45">
        <v>21.888999999999999</v>
      </c>
      <c r="O55" s="45">
        <v>12.805354155078634</v>
      </c>
      <c r="P55" s="45">
        <v>17.16241570677575</v>
      </c>
      <c r="Q55" s="45">
        <v>14.203999999999999</v>
      </c>
      <c r="R55" s="45">
        <v>16.744595268185662</v>
      </c>
      <c r="S55" s="45">
        <v>15.261847078233259</v>
      </c>
      <c r="T55" s="45">
        <v>24.198267788193991</v>
      </c>
      <c r="U55" s="45">
        <v>12.124000000000001</v>
      </c>
      <c r="V55" s="45">
        <v>13.853</v>
      </c>
      <c r="W55" s="45">
        <v>15.691580673459567</v>
      </c>
    </row>
    <row r="56" spans="1:23">
      <c r="A56" s="2268"/>
      <c r="B56" s="1774"/>
      <c r="C56" s="762" t="s">
        <v>121</v>
      </c>
      <c r="D56" s="45">
        <v>63.945989975875854</v>
      </c>
      <c r="E56" s="45">
        <v>52.475834257105099</v>
      </c>
      <c r="F56" s="45">
        <v>62.510849834972561</v>
      </c>
      <c r="G56" s="45">
        <v>62.834563507617922</v>
      </c>
      <c r="H56" s="45">
        <v>77.508806353401368</v>
      </c>
      <c r="I56" s="45">
        <v>43.368759233824477</v>
      </c>
      <c r="J56" s="45">
        <v>51.899521377154684</v>
      </c>
      <c r="K56" s="45">
        <v>70.708325262322944</v>
      </c>
      <c r="L56" s="45">
        <v>53.662481523274742</v>
      </c>
      <c r="M56" s="45">
        <v>40.851104147216176</v>
      </c>
      <c r="N56" s="45">
        <v>68.731156095147327</v>
      </c>
      <c r="O56" s="45">
        <v>65.049849491435879</v>
      </c>
      <c r="P56" s="45">
        <v>63.088126650854413</v>
      </c>
      <c r="Q56" s="45">
        <v>67.036627311845052</v>
      </c>
      <c r="R56" s="45">
        <v>62.730047609452022</v>
      </c>
      <c r="S56" s="45">
        <v>63.611748026005799</v>
      </c>
      <c r="T56" s="45">
        <v>67.902460545471854</v>
      </c>
      <c r="U56" s="45">
        <v>43.02730863795469</v>
      </c>
      <c r="V56" s="45">
        <v>58.0659030639302</v>
      </c>
      <c r="W56" s="45">
        <v>55.322527935840036</v>
      </c>
    </row>
    <row r="57" spans="1:23" ht="13.5" thickBot="1">
      <c r="A57" s="2270"/>
      <c r="B57" s="2046"/>
      <c r="C57" s="765" t="s">
        <v>112</v>
      </c>
      <c r="D57" s="714">
        <v>0.71519669565057697</v>
      </c>
      <c r="E57" s="714">
        <v>0.57466020122393913</v>
      </c>
      <c r="F57" s="714">
        <v>2.4973651394711762</v>
      </c>
      <c r="G57" s="766">
        <v>2.4527348119699499</v>
      </c>
      <c r="H57" s="766">
        <v>12.808396501582374</v>
      </c>
      <c r="I57" s="766">
        <v>7.4327960451696171</v>
      </c>
      <c r="J57" s="766">
        <v>4.7573531003394711</v>
      </c>
      <c r="K57" s="766">
        <v>6.3750709515653945</v>
      </c>
      <c r="L57" s="766">
        <v>9.00966428515658</v>
      </c>
      <c r="M57" s="766">
        <v>6.256902169453201</v>
      </c>
      <c r="N57" s="766">
        <v>8.1762445337701202</v>
      </c>
      <c r="O57" s="766">
        <v>7.5715560640334401</v>
      </c>
      <c r="P57" s="766">
        <v>4.426568167810311</v>
      </c>
      <c r="Q57" s="766">
        <v>4.5703760518686938</v>
      </c>
      <c r="R57" s="766">
        <v>6.8632985486988964</v>
      </c>
      <c r="S57" s="766">
        <v>6.9360523792944573</v>
      </c>
      <c r="T57" s="766">
        <v>11.942492838031505</v>
      </c>
      <c r="U57" s="766">
        <v>8.0849117515943014</v>
      </c>
      <c r="V57" s="766">
        <v>8.5824225474988385</v>
      </c>
      <c r="W57" s="766">
        <v>7.4451261640784052</v>
      </c>
    </row>
    <row r="58" spans="1:23">
      <c r="A58" s="2267" t="s">
        <v>510</v>
      </c>
      <c r="B58" s="2271" t="s">
        <v>810</v>
      </c>
      <c r="C58" s="1198" t="s">
        <v>109</v>
      </c>
      <c r="D58" s="1199">
        <v>18.527905837931943</v>
      </c>
      <c r="E58" s="1199">
        <v>12.475386606751789</v>
      </c>
      <c r="F58" s="1199">
        <v>18.531565940558512</v>
      </c>
      <c r="G58" s="1199">
        <v>11.883576097789689</v>
      </c>
      <c r="H58" s="1199">
        <v>9.9165755175500845</v>
      </c>
      <c r="I58" s="1199">
        <v>9.4075508113650308</v>
      </c>
      <c r="J58" s="1199">
        <v>18.071766403255989</v>
      </c>
      <c r="K58" s="1199">
        <v>10.276619219184807</v>
      </c>
      <c r="L58" s="1199">
        <v>21.131036594645956</v>
      </c>
      <c r="M58" s="1199">
        <v>9.6401427651950282</v>
      </c>
      <c r="N58" s="1199">
        <v>17.60044493163381</v>
      </c>
      <c r="O58" s="1199">
        <v>11.868413796441947</v>
      </c>
      <c r="P58" s="1199">
        <v>20.075998355528487</v>
      </c>
      <c r="Q58" s="1199">
        <v>11.768272054566266</v>
      </c>
      <c r="R58" s="1199">
        <v>20.213482567354305</v>
      </c>
      <c r="S58" s="1199">
        <v>12.822284947401746</v>
      </c>
      <c r="T58" s="1199">
        <v>14.681940008998122</v>
      </c>
      <c r="U58" s="1199">
        <v>15.408383779738344</v>
      </c>
      <c r="V58" s="1199">
        <v>16.945136627315218</v>
      </c>
      <c r="W58" s="1200">
        <v>19.042616564140339</v>
      </c>
    </row>
    <row r="59" spans="1:23">
      <c r="A59" s="2268"/>
      <c r="B59" s="1774"/>
      <c r="C59" s="762" t="s">
        <v>75</v>
      </c>
      <c r="D59" s="15">
        <v>28161.641895662826</v>
      </c>
      <c r="E59" s="15">
        <v>28928.358104337003</v>
      </c>
      <c r="F59" s="15">
        <v>3429.743659984545</v>
      </c>
      <c r="G59" s="15">
        <v>3600.4533987599521</v>
      </c>
      <c r="H59" s="15">
        <v>207.41634804965867</v>
      </c>
      <c r="I59" s="15">
        <v>193.56166336275081</v>
      </c>
      <c r="J59" s="15">
        <v>554.79432056178689</v>
      </c>
      <c r="K59" s="15">
        <v>580.76440728114289</v>
      </c>
      <c r="L59" s="15">
        <v>241.55812884161512</v>
      </c>
      <c r="M59" s="15">
        <v>302.54840717391761</v>
      </c>
      <c r="N59" s="15">
        <v>348.32004322364969</v>
      </c>
      <c r="O59" s="15">
        <v>355.80900791776048</v>
      </c>
      <c r="P59" s="15">
        <v>1355.4514667123492</v>
      </c>
      <c r="Q59" s="15">
        <v>1448.1365430539925</v>
      </c>
      <c r="R59" s="15">
        <v>370.76120328539321</v>
      </c>
      <c r="S59" s="15">
        <v>371.77384587263822</v>
      </c>
      <c r="T59" s="15">
        <v>186.04906736446719</v>
      </c>
      <c r="U59" s="15">
        <v>158.40559686701894</v>
      </c>
      <c r="V59" s="15">
        <v>165.3930819456246</v>
      </c>
      <c r="W59" s="226">
        <v>189.45392723072791</v>
      </c>
    </row>
    <row r="60" spans="1:23">
      <c r="A60" s="2268"/>
      <c r="B60" s="1774"/>
      <c r="C60" s="762" t="s">
        <v>92</v>
      </c>
      <c r="D60" s="15">
        <v>27943</v>
      </c>
      <c r="E60" s="15">
        <v>29147</v>
      </c>
      <c r="F60" s="15">
        <v>2190</v>
      </c>
      <c r="G60" s="15">
        <v>2294</v>
      </c>
      <c r="H60" s="15">
        <v>128</v>
      </c>
      <c r="I60" s="15">
        <v>119</v>
      </c>
      <c r="J60" s="15">
        <v>416</v>
      </c>
      <c r="K60" s="15">
        <v>430</v>
      </c>
      <c r="L60" s="15">
        <v>124</v>
      </c>
      <c r="M60" s="15">
        <v>149</v>
      </c>
      <c r="N60" s="15">
        <v>247</v>
      </c>
      <c r="O60" s="15">
        <v>258</v>
      </c>
      <c r="P60" s="15">
        <v>710</v>
      </c>
      <c r="Q60" s="15">
        <v>752</v>
      </c>
      <c r="R60" s="15">
        <v>292</v>
      </c>
      <c r="S60" s="15">
        <v>294</v>
      </c>
      <c r="T60" s="15">
        <v>113</v>
      </c>
      <c r="U60" s="15">
        <v>99</v>
      </c>
      <c r="V60" s="15">
        <v>160</v>
      </c>
      <c r="W60" s="226">
        <v>193</v>
      </c>
    </row>
    <row r="61" spans="1:23">
      <c r="A61" s="2268"/>
      <c r="B61" s="1774"/>
      <c r="C61" s="762" t="s">
        <v>110</v>
      </c>
      <c r="D61" s="390">
        <v>0</v>
      </c>
      <c r="E61" s="390">
        <v>0</v>
      </c>
      <c r="F61" s="390">
        <v>0</v>
      </c>
      <c r="G61" s="390">
        <v>0</v>
      </c>
      <c r="H61" s="390">
        <v>0</v>
      </c>
      <c r="I61" s="390">
        <v>0</v>
      </c>
      <c r="J61" s="390">
        <v>0</v>
      </c>
      <c r="K61" s="390">
        <v>0</v>
      </c>
      <c r="L61" s="390">
        <v>0</v>
      </c>
      <c r="M61" s="390">
        <v>0</v>
      </c>
      <c r="N61" s="390">
        <v>0</v>
      </c>
      <c r="O61" s="390">
        <v>0</v>
      </c>
      <c r="P61" s="390">
        <v>0</v>
      </c>
      <c r="Q61" s="390">
        <v>0</v>
      </c>
      <c r="R61" s="390">
        <v>0</v>
      </c>
      <c r="S61" s="390">
        <v>0</v>
      </c>
      <c r="T61" s="390">
        <v>0</v>
      </c>
      <c r="U61" s="390">
        <v>0</v>
      </c>
      <c r="V61" s="390">
        <v>0</v>
      </c>
      <c r="W61" s="397">
        <v>0</v>
      </c>
    </row>
    <row r="62" spans="1:23">
      <c r="A62" s="2268"/>
      <c r="B62" s="1774"/>
      <c r="C62" s="762" t="s">
        <v>121</v>
      </c>
      <c r="D62" s="45">
        <v>38.265412462094957</v>
      </c>
      <c r="E62" s="45">
        <v>28.981897752332046</v>
      </c>
      <c r="F62" s="45">
        <v>39.213672252206543</v>
      </c>
      <c r="G62" s="45">
        <v>30.98064314065579</v>
      </c>
      <c r="H62" s="45">
        <v>24.085512993689299</v>
      </c>
      <c r="I62" s="45">
        <v>22.046549941318546</v>
      </c>
      <c r="J62" s="45">
        <v>37.533821537525768</v>
      </c>
      <c r="K62" s="45">
        <v>25.687134882394819</v>
      </c>
      <c r="L62" s="45">
        <v>35.896726940659839</v>
      </c>
      <c r="M62" s="45">
        <v>21.170709259174213</v>
      </c>
      <c r="N62" s="45">
        <v>31.123516770579737</v>
      </c>
      <c r="O62" s="45">
        <v>25.244985654399915</v>
      </c>
      <c r="P62" s="45">
        <v>38.091799323798774</v>
      </c>
      <c r="Q62" s="45">
        <v>27.478139095330892</v>
      </c>
      <c r="R62" s="45">
        <v>55.503389792177884</v>
      </c>
      <c r="S62" s="45">
        <v>28.867281720794292</v>
      </c>
      <c r="T62" s="45">
        <v>37.85882091151332</v>
      </c>
      <c r="U62" s="45">
        <v>30.502180168234045</v>
      </c>
      <c r="V62" s="45">
        <v>44.909978026609487</v>
      </c>
      <c r="W62" s="792">
        <v>74.751028960207961</v>
      </c>
    </row>
    <row r="63" spans="1:23">
      <c r="A63" s="2268"/>
      <c r="B63" s="1775"/>
      <c r="C63" s="976" t="s">
        <v>112</v>
      </c>
      <c r="D63" s="796">
        <f t="shared" ref="D63:W63" si="0">1.14*1.64*D62/SQRT(D60)</f>
        <v>0.42797517969338278</v>
      </c>
      <c r="E63" s="796">
        <f t="shared" si="0"/>
        <v>0.31737929334495046</v>
      </c>
      <c r="F63" s="796">
        <f t="shared" si="0"/>
        <v>1.5666217677706247</v>
      </c>
      <c r="G63" s="796">
        <f t="shared" si="0"/>
        <v>1.2093233037115307</v>
      </c>
      <c r="H63" s="796">
        <f t="shared" si="0"/>
        <v>3.9801516096196319</v>
      </c>
      <c r="I63" s="796">
        <f t="shared" si="0"/>
        <v>3.778468928058754</v>
      </c>
      <c r="J63" s="796">
        <f t="shared" si="0"/>
        <v>3.440525799101811</v>
      </c>
      <c r="K63" s="796">
        <f t="shared" si="0"/>
        <v>2.3159551129258005</v>
      </c>
      <c r="L63" s="796">
        <f t="shared" si="0"/>
        <v>6.0268822739963444</v>
      </c>
      <c r="M63" s="796">
        <f t="shared" si="0"/>
        <v>3.2425820417296327</v>
      </c>
      <c r="N63" s="796">
        <f t="shared" si="0"/>
        <v>3.7024473081011076</v>
      </c>
      <c r="O63" s="796">
        <f t="shared" si="0"/>
        <v>2.9384206990851509</v>
      </c>
      <c r="P63" s="796">
        <f t="shared" si="0"/>
        <v>2.6727049175910564</v>
      </c>
      <c r="Q63" s="796">
        <f t="shared" si="0"/>
        <v>1.8733852508273021</v>
      </c>
      <c r="R63" s="796">
        <f t="shared" si="0"/>
        <v>6.0726294515218093</v>
      </c>
      <c r="S63" s="796">
        <f t="shared" si="0"/>
        <v>3.1476100606671356</v>
      </c>
      <c r="T63" s="796">
        <f t="shared" si="0"/>
        <v>6.6585024159660717</v>
      </c>
      <c r="U63" s="796">
        <f t="shared" si="0"/>
        <v>5.7314166908842621</v>
      </c>
      <c r="V63" s="796">
        <f t="shared" si="0"/>
        <v>6.6379129176530256</v>
      </c>
      <c r="W63" s="805">
        <f t="shared" si="0"/>
        <v>10.059750742931707</v>
      </c>
    </row>
    <row r="64" spans="1:23">
      <c r="A64" s="2268"/>
      <c r="B64" s="2155" t="s">
        <v>583</v>
      </c>
      <c r="C64" s="762" t="s">
        <v>109</v>
      </c>
      <c r="D64" s="45">
        <v>4.7231571849392582</v>
      </c>
      <c r="E64" s="45">
        <v>4.6977712253424704</v>
      </c>
      <c r="F64" s="45">
        <v>4.1025601785075567</v>
      </c>
      <c r="G64" s="45">
        <v>4.5197318675038787</v>
      </c>
      <c r="H64" s="792">
        <v>2.3646495948487667</v>
      </c>
      <c r="I64" s="792">
        <v>2.6866154052803095</v>
      </c>
      <c r="J64" s="45">
        <v>3.2781031865954664</v>
      </c>
      <c r="K64" s="45">
        <v>4.4819801261439292</v>
      </c>
      <c r="L64" s="792">
        <v>3.5881789058449876</v>
      </c>
      <c r="M64" s="792">
        <v>3.26547693818741</v>
      </c>
      <c r="N64" s="792">
        <v>4.6160452935939604</v>
      </c>
      <c r="O64" s="792">
        <v>4.3608397323065358</v>
      </c>
      <c r="P64" s="45">
        <v>3.9402806360036524</v>
      </c>
      <c r="Q64" s="45">
        <v>5.3833457952387915</v>
      </c>
      <c r="R64" s="45">
        <v>5.3228091287482302</v>
      </c>
      <c r="S64" s="792">
        <v>3.4086691677069978</v>
      </c>
      <c r="T64" s="792">
        <v>7.5667402442654295</v>
      </c>
      <c r="U64" s="792">
        <v>3.2772776459979451</v>
      </c>
      <c r="V64" s="792">
        <v>3.4151344962455319</v>
      </c>
      <c r="W64" s="792">
        <v>5.4275984576725067</v>
      </c>
    </row>
    <row r="65" spans="1:23">
      <c r="A65" s="2268"/>
      <c r="B65" s="1774"/>
      <c r="C65" s="762" t="s">
        <v>75</v>
      </c>
      <c r="D65" s="15">
        <v>28161.64189566276</v>
      </c>
      <c r="E65" s="15">
        <v>28928.358104337232</v>
      </c>
      <c r="F65" s="15">
        <v>3429.7436599845437</v>
      </c>
      <c r="G65" s="15">
        <v>3600.4533987599511</v>
      </c>
      <c r="H65" s="226">
        <v>207.41634804965867</v>
      </c>
      <c r="I65" s="226">
        <v>193.56166336275081</v>
      </c>
      <c r="J65" s="15">
        <v>554.79432056178723</v>
      </c>
      <c r="K65" s="15">
        <v>580.76440728114301</v>
      </c>
      <c r="L65" s="226">
        <v>241.55812884161512</v>
      </c>
      <c r="M65" s="226">
        <v>302.54840717391761</v>
      </c>
      <c r="N65" s="226">
        <v>348.32004322364958</v>
      </c>
      <c r="O65" s="226">
        <v>355.80900791776071</v>
      </c>
      <c r="P65" s="15">
        <v>1355.4514667123481</v>
      </c>
      <c r="Q65" s="15">
        <v>1448.1365430539936</v>
      </c>
      <c r="R65" s="15">
        <v>370.76120328539304</v>
      </c>
      <c r="S65" s="226">
        <v>371.77384587263822</v>
      </c>
      <c r="T65" s="226">
        <v>186.04906736446722</v>
      </c>
      <c r="U65" s="226">
        <v>158.40559686701891</v>
      </c>
      <c r="V65" s="226">
        <v>165.39308194562469</v>
      </c>
      <c r="W65" s="226">
        <v>189.453927230728</v>
      </c>
    </row>
    <row r="66" spans="1:23">
      <c r="A66" s="2268"/>
      <c r="B66" s="1774"/>
      <c r="C66" s="762" t="s">
        <v>92</v>
      </c>
      <c r="D66" s="15">
        <v>27943</v>
      </c>
      <c r="E66" s="15">
        <v>29147</v>
      </c>
      <c r="F66" s="15">
        <v>2190</v>
      </c>
      <c r="G66" s="15">
        <v>2294</v>
      </c>
      <c r="H66" s="226">
        <v>128</v>
      </c>
      <c r="I66" s="226">
        <v>119</v>
      </c>
      <c r="J66" s="15">
        <v>416</v>
      </c>
      <c r="K66" s="15">
        <v>430</v>
      </c>
      <c r="L66" s="226">
        <v>124</v>
      </c>
      <c r="M66" s="226">
        <v>149</v>
      </c>
      <c r="N66" s="226">
        <v>247</v>
      </c>
      <c r="O66" s="226">
        <v>258</v>
      </c>
      <c r="P66" s="15">
        <v>710</v>
      </c>
      <c r="Q66" s="15">
        <v>752</v>
      </c>
      <c r="R66" s="15">
        <v>292</v>
      </c>
      <c r="S66" s="226">
        <v>294</v>
      </c>
      <c r="T66" s="226">
        <v>113</v>
      </c>
      <c r="U66" s="226">
        <v>99</v>
      </c>
      <c r="V66" s="226">
        <v>160</v>
      </c>
      <c r="W66" s="226">
        <v>193</v>
      </c>
    </row>
    <row r="67" spans="1:23">
      <c r="A67" s="2268"/>
      <c r="B67" s="1774"/>
      <c r="C67" s="762" t="s">
        <v>110</v>
      </c>
      <c r="D67" s="390">
        <v>0</v>
      </c>
      <c r="E67" s="390">
        <v>0</v>
      </c>
      <c r="F67" s="390">
        <v>0</v>
      </c>
      <c r="G67" s="390">
        <v>0</v>
      </c>
      <c r="H67" s="397">
        <v>0</v>
      </c>
      <c r="I67" s="397">
        <v>0</v>
      </c>
      <c r="J67" s="390">
        <v>0</v>
      </c>
      <c r="K67" s="390">
        <v>0</v>
      </c>
      <c r="L67" s="397">
        <v>0</v>
      </c>
      <c r="M67" s="397">
        <v>0</v>
      </c>
      <c r="N67" s="397">
        <v>0</v>
      </c>
      <c r="O67" s="397">
        <v>0</v>
      </c>
      <c r="P67" s="390">
        <v>0</v>
      </c>
      <c r="Q67" s="390">
        <v>0</v>
      </c>
      <c r="R67" s="390">
        <v>0</v>
      </c>
      <c r="S67" s="397">
        <v>0</v>
      </c>
      <c r="T67" s="397">
        <v>0</v>
      </c>
      <c r="U67" s="397">
        <v>0</v>
      </c>
      <c r="V67" s="397">
        <v>0</v>
      </c>
      <c r="W67" s="397">
        <v>0</v>
      </c>
    </row>
    <row r="68" spans="1:23">
      <c r="A68" s="2268"/>
      <c r="B68" s="1774"/>
      <c r="C68" s="762" t="s">
        <v>121</v>
      </c>
      <c r="D68" s="45">
        <v>19.666802508730783</v>
      </c>
      <c r="E68" s="45">
        <v>19.379992375605113</v>
      </c>
      <c r="F68" s="45">
        <v>17.894221401626304</v>
      </c>
      <c r="G68" s="45">
        <v>17.741113440362298</v>
      </c>
      <c r="H68" s="792">
        <v>12.677329895087292</v>
      </c>
      <c r="I68" s="792">
        <v>11.776113127245445</v>
      </c>
      <c r="J68" s="45">
        <v>13.317774176616814</v>
      </c>
      <c r="K68" s="45">
        <v>17.862580418831556</v>
      </c>
      <c r="L68" s="792">
        <v>17.921630393503808</v>
      </c>
      <c r="M68" s="792">
        <v>16.795052460703996</v>
      </c>
      <c r="N68" s="792">
        <v>17.851880471953162</v>
      </c>
      <c r="O68" s="792">
        <v>19.28351517778319</v>
      </c>
      <c r="P68" s="45">
        <v>16.480365895617346</v>
      </c>
      <c r="Q68" s="45">
        <v>18.5001348755167</v>
      </c>
      <c r="R68" s="45">
        <v>18.380794891181129</v>
      </c>
      <c r="S68" s="792">
        <v>14.81775797787734</v>
      </c>
      <c r="T68" s="792">
        <v>27.786238759922774</v>
      </c>
      <c r="U68" s="792">
        <v>13.967929095029067</v>
      </c>
      <c r="V68" s="792">
        <v>29.059196841886806</v>
      </c>
      <c r="W68" s="792">
        <v>22.303538404194512</v>
      </c>
    </row>
    <row r="69" spans="1:23">
      <c r="A69" s="2268"/>
      <c r="B69" s="1775"/>
      <c r="C69" s="976" t="s">
        <v>112</v>
      </c>
      <c r="D69" s="796">
        <f t="shared" ref="D69:W69" si="1">1.14*1.64*D68/SQRT(D66)</f>
        <v>0.21996112928368311</v>
      </c>
      <c r="E69" s="796">
        <f t="shared" si="1"/>
        <v>0.21222931423478472</v>
      </c>
      <c r="F69" s="796">
        <f t="shared" si="1"/>
        <v>0.71489037254136056</v>
      </c>
      <c r="G69" s="796">
        <f t="shared" si="1"/>
        <v>0.69252086923479628</v>
      </c>
      <c r="H69" s="805">
        <f t="shared" si="1"/>
        <v>2.0949396012794619</v>
      </c>
      <c r="I69" s="805">
        <f t="shared" si="1"/>
        <v>2.0182603474482934</v>
      </c>
      <c r="J69" s="796">
        <f t="shared" si="1"/>
        <v>1.2207695290353451</v>
      </c>
      <c r="K69" s="796">
        <f t="shared" si="1"/>
        <v>1.6104923589354547</v>
      </c>
      <c r="L69" s="805">
        <f t="shared" si="1"/>
        <v>3.0089527860931162</v>
      </c>
      <c r="M69" s="805">
        <f t="shared" si="1"/>
        <v>2.5723906947230026</v>
      </c>
      <c r="N69" s="805">
        <f t="shared" si="1"/>
        <v>2.1236561178203432</v>
      </c>
      <c r="O69" s="805">
        <f t="shared" si="1"/>
        <v>2.2445281183847721</v>
      </c>
      <c r="P69" s="796">
        <f t="shared" si="1"/>
        <v>1.1563421984478661</v>
      </c>
      <c r="Q69" s="796">
        <f t="shared" si="1"/>
        <v>1.2612891904313077</v>
      </c>
      <c r="R69" s="796">
        <f t="shared" si="1"/>
        <v>2.0110439527478872</v>
      </c>
      <c r="S69" s="805">
        <f t="shared" si="1"/>
        <v>1.6156881184313359</v>
      </c>
      <c r="T69" s="805">
        <f t="shared" si="1"/>
        <v>4.8869651367639584</v>
      </c>
      <c r="U69" s="805">
        <f t="shared" si="1"/>
        <v>2.6245999961573379</v>
      </c>
      <c r="V69" s="805">
        <f t="shared" si="1"/>
        <v>4.2950904580512663</v>
      </c>
      <c r="W69" s="805">
        <f t="shared" si="1"/>
        <v>3.0015377734939124</v>
      </c>
    </row>
    <row r="70" spans="1:23">
      <c r="A70" s="2268"/>
      <c r="B70" s="2155" t="s">
        <v>897</v>
      </c>
      <c r="C70" s="762" t="s">
        <v>109</v>
      </c>
      <c r="D70" s="45">
        <v>10.088200137650107</v>
      </c>
      <c r="E70" s="45">
        <v>12.92490804646625</v>
      </c>
      <c r="F70" s="45">
        <v>11.698109133010323</v>
      </c>
      <c r="G70" s="45">
        <v>13.362088582836815</v>
      </c>
      <c r="H70" s="45">
        <v>14.087656836509572</v>
      </c>
      <c r="I70" s="45">
        <v>13.525635282786554</v>
      </c>
      <c r="J70" s="45">
        <v>11.333654697389964</v>
      </c>
      <c r="K70" s="45">
        <v>11.921934658371098</v>
      </c>
      <c r="L70" s="45">
        <v>8.31331035573543</v>
      </c>
      <c r="M70" s="45">
        <v>9.9298168654790135</v>
      </c>
      <c r="N70" s="45">
        <v>9.077734324884192</v>
      </c>
      <c r="O70" s="45">
        <v>10.141073031884417</v>
      </c>
      <c r="P70" s="45">
        <v>12.322737787518067</v>
      </c>
      <c r="Q70" s="45">
        <v>14.785167949669969</v>
      </c>
      <c r="R70" s="45">
        <v>11.029968024201631</v>
      </c>
      <c r="S70" s="45">
        <v>15.462075126800105</v>
      </c>
      <c r="T70" s="45">
        <v>15.00032734037344</v>
      </c>
      <c r="U70" s="45">
        <v>12.700764031424631</v>
      </c>
      <c r="V70" s="45">
        <v>13.050118985096859</v>
      </c>
      <c r="W70" s="731">
        <v>14.694616566157658</v>
      </c>
    </row>
    <row r="71" spans="1:23">
      <c r="A71" s="2268"/>
      <c r="B71" s="1774"/>
      <c r="C71" s="762" t="s">
        <v>75</v>
      </c>
      <c r="D71" s="15">
        <v>28161.641895662848</v>
      </c>
      <c r="E71" s="15">
        <v>28928.358104337076</v>
      </c>
      <c r="F71" s="15">
        <v>3429.7436599845464</v>
      </c>
      <c r="G71" s="15">
        <v>3600.4533987599516</v>
      </c>
      <c r="H71" s="15">
        <v>207.41634804965872</v>
      </c>
      <c r="I71" s="15">
        <v>193.56166336275081</v>
      </c>
      <c r="J71" s="15">
        <v>554.79432056178666</v>
      </c>
      <c r="K71" s="15">
        <v>580.76440728114255</v>
      </c>
      <c r="L71" s="15">
        <v>241.55812884161509</v>
      </c>
      <c r="M71" s="15">
        <v>302.54840717391778</v>
      </c>
      <c r="N71" s="15">
        <v>348.32004322364969</v>
      </c>
      <c r="O71" s="15">
        <v>355.80900791776031</v>
      </c>
      <c r="P71" s="15">
        <v>1355.4514667123494</v>
      </c>
      <c r="Q71" s="15">
        <v>1448.1365430539922</v>
      </c>
      <c r="R71" s="15">
        <v>370.76120328539298</v>
      </c>
      <c r="S71" s="15">
        <v>371.77384587263822</v>
      </c>
      <c r="T71" s="15">
        <v>186.04906736446719</v>
      </c>
      <c r="U71" s="15">
        <v>158.40559686701897</v>
      </c>
      <c r="V71" s="15">
        <v>165.39308194562466</v>
      </c>
      <c r="W71" s="15">
        <v>189.45392723072791</v>
      </c>
    </row>
    <row r="72" spans="1:23">
      <c r="A72" s="2268"/>
      <c r="B72" s="1774"/>
      <c r="C72" s="762" t="s">
        <v>92</v>
      </c>
      <c r="D72" s="15">
        <v>27943</v>
      </c>
      <c r="E72" s="15">
        <v>29147</v>
      </c>
      <c r="F72" s="15">
        <v>2190</v>
      </c>
      <c r="G72" s="15">
        <v>2294</v>
      </c>
      <c r="H72" s="15">
        <v>128</v>
      </c>
      <c r="I72" s="15">
        <v>119</v>
      </c>
      <c r="J72" s="15">
        <v>416</v>
      </c>
      <c r="K72" s="15">
        <v>430</v>
      </c>
      <c r="L72" s="15">
        <v>124</v>
      </c>
      <c r="M72" s="15">
        <v>149</v>
      </c>
      <c r="N72" s="15">
        <v>247</v>
      </c>
      <c r="O72" s="15">
        <v>258</v>
      </c>
      <c r="P72" s="15">
        <v>710</v>
      </c>
      <c r="Q72" s="15">
        <v>752</v>
      </c>
      <c r="R72" s="15">
        <v>292</v>
      </c>
      <c r="S72" s="15">
        <v>294</v>
      </c>
      <c r="T72" s="15">
        <v>113</v>
      </c>
      <c r="U72" s="15">
        <v>99</v>
      </c>
      <c r="V72" s="15">
        <v>160</v>
      </c>
      <c r="W72" s="15">
        <v>193</v>
      </c>
    </row>
    <row r="73" spans="1:23">
      <c r="A73" s="2268"/>
      <c r="B73" s="1774"/>
      <c r="C73" s="762" t="s">
        <v>110</v>
      </c>
      <c r="D73" s="390">
        <v>0</v>
      </c>
      <c r="E73" s="390">
        <v>0</v>
      </c>
      <c r="F73" s="390">
        <v>0</v>
      </c>
      <c r="G73" s="390">
        <v>0</v>
      </c>
      <c r="H73" s="390">
        <v>0</v>
      </c>
      <c r="I73" s="390">
        <v>0</v>
      </c>
      <c r="J73" s="390">
        <v>0</v>
      </c>
      <c r="K73" s="390">
        <v>0</v>
      </c>
      <c r="L73" s="390">
        <v>0</v>
      </c>
      <c r="M73" s="390">
        <v>0</v>
      </c>
      <c r="N73" s="390">
        <v>0</v>
      </c>
      <c r="O73" s="390">
        <v>0</v>
      </c>
      <c r="P73" s="390">
        <v>0</v>
      </c>
      <c r="Q73" s="390">
        <v>0</v>
      </c>
      <c r="R73" s="390">
        <v>0</v>
      </c>
      <c r="S73" s="390">
        <v>0</v>
      </c>
      <c r="T73" s="390">
        <v>0</v>
      </c>
      <c r="U73" s="390">
        <v>0</v>
      </c>
      <c r="V73" s="390">
        <v>0</v>
      </c>
      <c r="W73" s="390">
        <v>0</v>
      </c>
    </row>
    <row r="74" spans="1:23">
      <c r="A74" s="2268"/>
      <c r="B74" s="1774"/>
      <c r="C74" s="762" t="s">
        <v>121</v>
      </c>
      <c r="D74" s="45">
        <v>25.772358938951925</v>
      </c>
      <c r="E74" s="45">
        <v>27.199910520002245</v>
      </c>
      <c r="F74" s="45">
        <v>31.170554371150008</v>
      </c>
      <c r="G74" s="45">
        <v>30.974155068622284</v>
      </c>
      <c r="H74" s="45">
        <v>35.005224731021677</v>
      </c>
      <c r="I74" s="45">
        <v>32.35524903555703</v>
      </c>
      <c r="J74" s="45">
        <v>24.495896645310467</v>
      </c>
      <c r="K74" s="45">
        <v>25.60432592666703</v>
      </c>
      <c r="L74" s="45">
        <v>24.061122284825426</v>
      </c>
      <c r="M74" s="45">
        <v>15.964042288996316</v>
      </c>
      <c r="N74" s="45">
        <v>29.825358006967068</v>
      </c>
      <c r="O74" s="45">
        <v>20.975652942632887</v>
      </c>
      <c r="P74" s="45">
        <v>33.579979954664722</v>
      </c>
      <c r="Q74" s="45">
        <v>35.503449268508831</v>
      </c>
      <c r="R74" s="45">
        <v>25.473181128281364</v>
      </c>
      <c r="S74" s="45">
        <v>36.83006292316162</v>
      </c>
      <c r="T74" s="45">
        <v>40.497472841539413</v>
      </c>
      <c r="U74" s="45">
        <v>27.970649946437824</v>
      </c>
      <c r="V74" s="45">
        <v>36.394583272483622</v>
      </c>
      <c r="W74" s="45">
        <v>30.477150440819504</v>
      </c>
    </row>
    <row r="75" spans="1:23">
      <c r="A75" s="2268"/>
      <c r="B75" s="1775"/>
      <c r="C75" s="976" t="s">
        <v>112</v>
      </c>
      <c r="D75" s="796">
        <f t="shared" ref="D75:W75" si="2">1.14*1.64*D74/SQRT(D72)</f>
        <v>0.28824803493092788</v>
      </c>
      <c r="E75" s="796">
        <f t="shared" si="2"/>
        <v>0.29786484148332082</v>
      </c>
      <c r="F75" s="977">
        <f t="shared" si="2"/>
        <v>1.2452919144437848</v>
      </c>
      <c r="G75" s="977">
        <f t="shared" si="2"/>
        <v>1.2090700430974546</v>
      </c>
      <c r="H75" s="977">
        <f t="shared" si="2"/>
        <v>5.7846433079826056</v>
      </c>
      <c r="I75" s="977">
        <f t="shared" si="2"/>
        <v>5.5452351259429555</v>
      </c>
      <c r="J75" s="977">
        <f t="shared" si="2"/>
        <v>2.2454085656069283</v>
      </c>
      <c r="K75" s="977">
        <f t="shared" si="2"/>
        <v>2.3084890477031959</v>
      </c>
      <c r="L75" s="977">
        <f t="shared" si="2"/>
        <v>4.0397430002627202</v>
      </c>
      <c r="M75" s="977">
        <f t="shared" si="2"/>
        <v>2.4451101853037782</v>
      </c>
      <c r="N75" s="977">
        <f t="shared" si="2"/>
        <v>3.5480186021404454</v>
      </c>
      <c r="O75" s="977">
        <f t="shared" si="2"/>
        <v>2.4414865441888853</v>
      </c>
      <c r="P75" s="977">
        <f t="shared" si="2"/>
        <v>2.3561338437842814</v>
      </c>
      <c r="Q75" s="977">
        <f t="shared" si="2"/>
        <v>2.4205292062307642</v>
      </c>
      <c r="R75" s="977">
        <f t="shared" si="2"/>
        <v>2.7870223876911995</v>
      </c>
      <c r="S75" s="977">
        <f t="shared" si="2"/>
        <v>4.0158501140909433</v>
      </c>
      <c r="T75" s="977">
        <f t="shared" si="2"/>
        <v>7.1225810594092227</v>
      </c>
      <c r="U75" s="977">
        <f t="shared" si="2"/>
        <v>5.2557374283969454</v>
      </c>
      <c r="V75" s="977">
        <f t="shared" si="2"/>
        <v>5.379296206599733</v>
      </c>
      <c r="W75" s="977">
        <f t="shared" si="2"/>
        <v>4.1015159397027574</v>
      </c>
    </row>
    <row r="76" spans="1:23">
      <c r="A76" s="2268"/>
      <c r="B76" s="2155" t="s">
        <v>900</v>
      </c>
      <c r="C76" s="762" t="s">
        <v>109</v>
      </c>
      <c r="D76" s="45">
        <v>6.4031009019958463</v>
      </c>
      <c r="E76" s="45">
        <v>1.3177503140753388</v>
      </c>
      <c r="F76" s="45">
        <v>5.5747765662262596</v>
      </c>
      <c r="G76" s="45">
        <v>1.5649012594492919</v>
      </c>
      <c r="H76" s="792">
        <v>3.6185999639203748</v>
      </c>
      <c r="I76" s="792">
        <v>0.31742780945359717</v>
      </c>
      <c r="J76" s="792">
        <v>3.1529527605936245</v>
      </c>
      <c r="K76" s="792">
        <v>1.6632355813292252</v>
      </c>
      <c r="L76" s="792">
        <v>9.3559201694591501</v>
      </c>
      <c r="M76" s="792">
        <v>1.7616477642907269</v>
      </c>
      <c r="N76" s="792">
        <v>6.5715017823291042</v>
      </c>
      <c r="O76" s="792">
        <v>3.673776427676958</v>
      </c>
      <c r="P76" s="45">
        <v>4.2408663634454324</v>
      </c>
      <c r="Q76" s="792">
        <v>1.036569673941774</v>
      </c>
      <c r="R76" s="792">
        <v>5.3562997694568617</v>
      </c>
      <c r="S76" s="792">
        <v>1.7892500198380277</v>
      </c>
      <c r="T76" s="792">
        <v>16.747245332245299</v>
      </c>
      <c r="U76" s="792">
        <v>2.1973751687287839</v>
      </c>
      <c r="V76" s="792">
        <v>7.3840277090717965</v>
      </c>
      <c r="W76" s="792">
        <v>1.3325160317825004</v>
      </c>
    </row>
    <row r="77" spans="1:23">
      <c r="A77" s="2268"/>
      <c r="B77" s="1774"/>
      <c r="C77" s="762" t="s">
        <v>75</v>
      </c>
      <c r="D77" s="15">
        <v>28161.641895662782</v>
      </c>
      <c r="E77" s="15">
        <v>28928.358104337109</v>
      </c>
      <c r="F77" s="15">
        <v>3429.7436599845405</v>
      </c>
      <c r="G77" s="15">
        <v>3600.4533987599493</v>
      </c>
      <c r="H77" s="226">
        <v>207.41634804965867</v>
      </c>
      <c r="I77" s="226">
        <v>193.56166336275086</v>
      </c>
      <c r="J77" s="226">
        <v>554.79432056178723</v>
      </c>
      <c r="K77" s="226">
        <v>580.76440728114289</v>
      </c>
      <c r="L77" s="226">
        <v>241.55812884161514</v>
      </c>
      <c r="M77" s="226">
        <v>302.54840717391767</v>
      </c>
      <c r="N77" s="226">
        <v>348.32004322364963</v>
      </c>
      <c r="O77" s="226">
        <v>355.80900791776071</v>
      </c>
      <c r="P77" s="15">
        <v>1355.4514667123487</v>
      </c>
      <c r="Q77" s="226">
        <v>1448.136543053995</v>
      </c>
      <c r="R77" s="226">
        <v>370.76120328539309</v>
      </c>
      <c r="S77" s="226">
        <v>371.77384587263833</v>
      </c>
      <c r="T77" s="226">
        <v>186.04906736446722</v>
      </c>
      <c r="U77" s="226">
        <v>158.40559686701889</v>
      </c>
      <c r="V77" s="226">
        <v>165.39308194562474</v>
      </c>
      <c r="W77" s="226">
        <v>189.45392723072794</v>
      </c>
    </row>
    <row r="78" spans="1:23">
      <c r="A78" s="2268"/>
      <c r="B78" s="1774"/>
      <c r="C78" s="762" t="s">
        <v>92</v>
      </c>
      <c r="D78" s="15">
        <v>27943</v>
      </c>
      <c r="E78" s="15">
        <v>29147</v>
      </c>
      <c r="F78" s="15">
        <v>2190</v>
      </c>
      <c r="G78" s="15">
        <v>2294</v>
      </c>
      <c r="H78" s="226">
        <v>128</v>
      </c>
      <c r="I78" s="226">
        <v>119</v>
      </c>
      <c r="J78" s="226">
        <v>416</v>
      </c>
      <c r="K78" s="226">
        <v>430</v>
      </c>
      <c r="L78" s="226">
        <v>124</v>
      </c>
      <c r="M78" s="226">
        <v>149</v>
      </c>
      <c r="N78" s="226">
        <v>247</v>
      </c>
      <c r="O78" s="226">
        <v>258</v>
      </c>
      <c r="P78" s="15">
        <v>710</v>
      </c>
      <c r="Q78" s="226">
        <v>752</v>
      </c>
      <c r="R78" s="226">
        <v>292</v>
      </c>
      <c r="S78" s="226">
        <v>294</v>
      </c>
      <c r="T78" s="226">
        <v>113</v>
      </c>
      <c r="U78" s="226">
        <v>99</v>
      </c>
      <c r="V78" s="226">
        <v>160</v>
      </c>
      <c r="W78" s="226">
        <v>193</v>
      </c>
    </row>
    <row r="79" spans="1:23">
      <c r="A79" s="2268"/>
      <c r="B79" s="1774"/>
      <c r="C79" s="762" t="s">
        <v>110</v>
      </c>
      <c r="D79" s="390">
        <v>0</v>
      </c>
      <c r="E79" s="390">
        <v>0</v>
      </c>
      <c r="F79" s="390">
        <v>0</v>
      </c>
      <c r="G79" s="390">
        <v>0</v>
      </c>
      <c r="H79" s="397">
        <v>0</v>
      </c>
      <c r="I79" s="397">
        <v>0</v>
      </c>
      <c r="J79" s="397">
        <v>0</v>
      </c>
      <c r="K79" s="397">
        <v>0</v>
      </c>
      <c r="L79" s="397">
        <v>0</v>
      </c>
      <c r="M79" s="397">
        <v>0</v>
      </c>
      <c r="N79" s="397">
        <v>0</v>
      </c>
      <c r="O79" s="397">
        <v>0</v>
      </c>
      <c r="P79" s="390">
        <v>0</v>
      </c>
      <c r="Q79" s="397">
        <v>0</v>
      </c>
      <c r="R79" s="397">
        <v>0</v>
      </c>
      <c r="S79" s="397">
        <v>0</v>
      </c>
      <c r="T79" s="397">
        <v>0</v>
      </c>
      <c r="U79" s="397">
        <v>0</v>
      </c>
      <c r="V79" s="397">
        <v>0</v>
      </c>
      <c r="W79" s="397">
        <v>0</v>
      </c>
    </row>
    <row r="80" spans="1:23">
      <c r="A80" s="2268"/>
      <c r="B80" s="1774"/>
      <c r="C80" s="762" t="s">
        <v>121</v>
      </c>
      <c r="D80" s="45">
        <v>34.756476091472528</v>
      </c>
      <c r="E80" s="45">
        <v>12.632350578665609</v>
      </c>
      <c r="F80" s="45">
        <v>33.189251585007163</v>
      </c>
      <c r="G80" s="45">
        <v>18.938090462983947</v>
      </c>
      <c r="H80" s="792">
        <v>25.67929770385949</v>
      </c>
      <c r="I80" s="792">
        <v>2.5060409939792785</v>
      </c>
      <c r="J80" s="792">
        <v>18.021022950808632</v>
      </c>
      <c r="K80" s="792">
        <v>14.401322364156554</v>
      </c>
      <c r="L80" s="792">
        <v>63.324182689777125</v>
      </c>
      <c r="M80" s="792">
        <v>12.062017797702085</v>
      </c>
      <c r="N80" s="792">
        <v>38.90239919056345</v>
      </c>
      <c r="O80" s="792">
        <v>47.937830303370085</v>
      </c>
      <c r="P80" s="45">
        <v>22.090329578512176</v>
      </c>
      <c r="Q80" s="792">
        <v>10.084029652020734</v>
      </c>
      <c r="R80" s="792">
        <v>26.81038923493923</v>
      </c>
      <c r="S80" s="792">
        <v>13.415338654415685</v>
      </c>
      <c r="T80" s="792">
        <v>60.530909901474317</v>
      </c>
      <c r="U80" s="792">
        <v>12.344303423349993</v>
      </c>
      <c r="V80" s="792">
        <v>44.928250861395277</v>
      </c>
      <c r="W80" s="792">
        <v>19.271862366984166</v>
      </c>
    </row>
    <row r="81" spans="1:23">
      <c r="A81" s="2268"/>
      <c r="B81" s="1775"/>
      <c r="C81" s="976" t="s">
        <v>112</v>
      </c>
      <c r="D81" s="796">
        <f t="shared" ref="D81:W81" si="3">1.14*1.64*D80/SQRT(D78)</f>
        <v>0.38872987754911936</v>
      </c>
      <c r="E81" s="796">
        <f t="shared" si="3"/>
        <v>0.13833623091917646</v>
      </c>
      <c r="F81" s="796">
        <f t="shared" si="3"/>
        <v>1.3259406988123177</v>
      </c>
      <c r="G81" s="796">
        <f t="shared" si="3"/>
        <v>0.73924463158187337</v>
      </c>
      <c r="H81" s="805">
        <f t="shared" si="3"/>
        <v>4.2435258952839288</v>
      </c>
      <c r="I81" s="805">
        <f t="shared" si="3"/>
        <v>0.42950021900913643</v>
      </c>
      <c r="J81" s="805">
        <f t="shared" si="3"/>
        <v>1.6518913302359699</v>
      </c>
      <c r="K81" s="805">
        <f t="shared" si="3"/>
        <v>1.298424924183353</v>
      </c>
      <c r="L81" s="805">
        <f t="shared" si="3"/>
        <v>10.631815953560826</v>
      </c>
      <c r="M81" s="805">
        <f t="shared" si="3"/>
        <v>1.8474620674743329</v>
      </c>
      <c r="N81" s="805">
        <f t="shared" si="3"/>
        <v>4.6278215994513863</v>
      </c>
      <c r="O81" s="805">
        <f t="shared" si="3"/>
        <v>5.5797818529599166</v>
      </c>
      <c r="P81" s="796">
        <f t="shared" si="3"/>
        <v>1.5499643898105231</v>
      </c>
      <c r="Q81" s="805">
        <f t="shared" si="3"/>
        <v>0.68750188480597774</v>
      </c>
      <c r="R81" s="1001">
        <f t="shared" si="3"/>
        <v>2.933326412755425</v>
      </c>
      <c r="S81" s="1001">
        <f t="shared" si="3"/>
        <v>1.4627721211962335</v>
      </c>
      <c r="T81" s="1001">
        <f t="shared" si="3"/>
        <v>10.646005346062442</v>
      </c>
      <c r="U81" s="1001">
        <f t="shared" si="3"/>
        <v>2.3195176963648514</v>
      </c>
      <c r="V81" s="1001">
        <f t="shared" si="3"/>
        <v>6.6406137314008049</v>
      </c>
      <c r="W81" s="1001">
        <f t="shared" si="3"/>
        <v>2.5935446569859124</v>
      </c>
    </row>
    <row r="82" spans="1:23">
      <c r="A82" s="2268"/>
      <c r="B82" s="2155" t="s">
        <v>585</v>
      </c>
      <c r="C82" s="762" t="s">
        <v>109</v>
      </c>
      <c r="D82" s="45">
        <v>43.062555438561652</v>
      </c>
      <c r="E82" s="45">
        <v>41.402862746355623</v>
      </c>
      <c r="F82" s="45">
        <v>43.659479451175656</v>
      </c>
      <c r="G82" s="45">
        <v>46.519116279309841</v>
      </c>
      <c r="H82" s="45">
        <v>56.803146462678733</v>
      </c>
      <c r="I82" s="45">
        <v>26.505293666276302</v>
      </c>
      <c r="J82" s="45">
        <v>36.649096257467832</v>
      </c>
      <c r="K82" s="45">
        <v>49.379363731933964</v>
      </c>
      <c r="L82" s="45">
        <v>37.268963797342224</v>
      </c>
      <c r="M82" s="45">
        <v>42.489667336255579</v>
      </c>
      <c r="N82" s="45">
        <v>46.885600067304246</v>
      </c>
      <c r="O82" s="45">
        <v>45.557087804124826</v>
      </c>
      <c r="P82" s="45">
        <v>44.270025951499655</v>
      </c>
      <c r="Q82" s="45">
        <v>50.25414438594737</v>
      </c>
      <c r="R82" s="45">
        <v>43.934488643264345</v>
      </c>
      <c r="S82" s="45">
        <v>49.355022067893032</v>
      </c>
      <c r="T82" s="45">
        <v>39.87504304121989</v>
      </c>
      <c r="U82" s="45">
        <v>30.165039566530478</v>
      </c>
      <c r="V82" s="45">
        <v>51.867984068241988</v>
      </c>
      <c r="W82" s="45">
        <v>45.999790155687926</v>
      </c>
    </row>
    <row r="83" spans="1:23">
      <c r="A83" s="2268"/>
      <c r="B83" s="1774"/>
      <c r="C83" s="762" t="s">
        <v>75</v>
      </c>
      <c r="D83" s="15">
        <v>28161.641895662822</v>
      </c>
      <c r="E83" s="15">
        <v>28928.358104337123</v>
      </c>
      <c r="F83" s="15">
        <v>3429.7436599845469</v>
      </c>
      <c r="G83" s="15">
        <v>3600.4533987599502</v>
      </c>
      <c r="H83" s="15">
        <v>207.41634804965867</v>
      </c>
      <c r="I83" s="15">
        <v>193.56166336275086</v>
      </c>
      <c r="J83" s="15">
        <v>554.79432056178678</v>
      </c>
      <c r="K83" s="15">
        <v>580.76440728114255</v>
      </c>
      <c r="L83" s="15">
        <v>241.55812884161517</v>
      </c>
      <c r="M83" s="15">
        <v>302.54840717391778</v>
      </c>
      <c r="N83" s="15">
        <v>348.32004322364975</v>
      </c>
      <c r="O83" s="15">
        <v>355.80900791776037</v>
      </c>
      <c r="P83" s="15">
        <v>1355.4514667123494</v>
      </c>
      <c r="Q83" s="15">
        <v>1448.136543053992</v>
      </c>
      <c r="R83" s="15">
        <v>370.76120328539292</v>
      </c>
      <c r="S83" s="15">
        <v>371.77384587263822</v>
      </c>
      <c r="T83" s="15">
        <v>186.04906736446719</v>
      </c>
      <c r="U83" s="15">
        <v>158.40559686701897</v>
      </c>
      <c r="V83" s="15">
        <v>165.39308194562466</v>
      </c>
      <c r="W83" s="15">
        <v>189.45392723072788</v>
      </c>
    </row>
    <row r="84" spans="1:23">
      <c r="A84" s="2268"/>
      <c r="B84" s="1774"/>
      <c r="C84" s="762" t="s">
        <v>92</v>
      </c>
      <c r="D84" s="15">
        <v>27943</v>
      </c>
      <c r="E84" s="15">
        <v>29147</v>
      </c>
      <c r="F84" s="15">
        <v>2190</v>
      </c>
      <c r="G84" s="15">
        <v>2294</v>
      </c>
      <c r="H84" s="15">
        <v>128</v>
      </c>
      <c r="I84" s="15">
        <v>119</v>
      </c>
      <c r="J84" s="15">
        <v>416</v>
      </c>
      <c r="K84" s="15">
        <v>430</v>
      </c>
      <c r="L84" s="15">
        <v>124</v>
      </c>
      <c r="M84" s="15">
        <v>149</v>
      </c>
      <c r="N84" s="15">
        <v>247</v>
      </c>
      <c r="O84" s="15">
        <v>258</v>
      </c>
      <c r="P84" s="15">
        <v>710</v>
      </c>
      <c r="Q84" s="15">
        <v>752</v>
      </c>
      <c r="R84" s="15">
        <v>292</v>
      </c>
      <c r="S84" s="15">
        <v>294</v>
      </c>
      <c r="T84" s="15">
        <v>113</v>
      </c>
      <c r="U84" s="15">
        <v>99</v>
      </c>
      <c r="V84" s="15">
        <v>160</v>
      </c>
      <c r="W84" s="15">
        <v>193</v>
      </c>
    </row>
    <row r="85" spans="1:23">
      <c r="A85" s="2268"/>
      <c r="B85" s="1774"/>
      <c r="C85" s="762" t="s">
        <v>110</v>
      </c>
      <c r="D85" s="45">
        <v>10</v>
      </c>
      <c r="E85" s="45">
        <v>10</v>
      </c>
      <c r="F85" s="45">
        <v>10</v>
      </c>
      <c r="G85" s="45">
        <v>15</v>
      </c>
      <c r="H85" s="45">
        <v>15</v>
      </c>
      <c r="I85" s="45">
        <v>2</v>
      </c>
      <c r="J85" s="45">
        <v>10</v>
      </c>
      <c r="K85" s="45">
        <v>16.793742157142447</v>
      </c>
      <c r="L85" s="45">
        <v>10</v>
      </c>
      <c r="M85" s="45">
        <v>10</v>
      </c>
      <c r="N85" s="45">
        <v>9.194892425255432</v>
      </c>
      <c r="O85" s="45">
        <v>10</v>
      </c>
      <c r="P85" s="45">
        <v>10</v>
      </c>
      <c r="Q85" s="45">
        <v>22</v>
      </c>
      <c r="R85" s="45">
        <v>20</v>
      </c>
      <c r="S85" s="45">
        <v>10</v>
      </c>
      <c r="T85" s="45">
        <v>6</v>
      </c>
      <c r="U85" s="45">
        <v>0</v>
      </c>
      <c r="V85" s="45">
        <v>6</v>
      </c>
      <c r="W85" s="45">
        <v>15.882692870269622</v>
      </c>
    </row>
    <row r="86" spans="1:23">
      <c r="A86" s="2268"/>
      <c r="B86" s="1774"/>
      <c r="C86" s="762" t="s">
        <v>121</v>
      </c>
      <c r="D86" s="45">
        <v>75.884213274188781</v>
      </c>
      <c r="E86" s="45">
        <v>69.07028049765762</v>
      </c>
      <c r="F86" s="45">
        <v>71.649683557934068</v>
      </c>
      <c r="G86" s="45">
        <v>72.319856797267491</v>
      </c>
      <c r="H86" s="45">
        <v>88.956974059809923</v>
      </c>
      <c r="I86" s="45">
        <v>49.273572822082642</v>
      </c>
      <c r="J86" s="45">
        <v>59.18878071840016</v>
      </c>
      <c r="K86" s="45">
        <v>76.885104039398342</v>
      </c>
      <c r="L86" s="45">
        <v>58.772586413381255</v>
      </c>
      <c r="M86" s="45">
        <v>67.872174164897032</v>
      </c>
      <c r="N86" s="45">
        <v>74.834268291135075</v>
      </c>
      <c r="O86" s="45">
        <v>71.09225879175996</v>
      </c>
      <c r="P86" s="45">
        <v>74.969251691956174</v>
      </c>
      <c r="Q86" s="45">
        <v>74.549239341572232</v>
      </c>
      <c r="R86" s="45">
        <v>65.43054102150596</v>
      </c>
      <c r="S86" s="45">
        <v>76.708828220283863</v>
      </c>
      <c r="T86" s="45">
        <v>68.428214080049642</v>
      </c>
      <c r="U86" s="45">
        <v>49.136896485694699</v>
      </c>
      <c r="V86" s="45">
        <v>81.783810666518335</v>
      </c>
      <c r="W86" s="45">
        <v>72.52240321185127</v>
      </c>
    </row>
    <row r="87" spans="1:23">
      <c r="A87" s="2268"/>
      <c r="B87" s="1775"/>
      <c r="C87" s="976" t="s">
        <v>112</v>
      </c>
      <c r="D87" s="796">
        <f t="shared" ref="D87:W87" si="4">1.14*1.64*D86/SQRT(D84)</f>
        <v>0.84871840448819502</v>
      </c>
      <c r="E87" s="796">
        <f t="shared" si="4"/>
        <v>0.7563851409185296</v>
      </c>
      <c r="F87" s="796">
        <f t="shared" si="4"/>
        <v>2.8624698343425456</v>
      </c>
      <c r="G87" s="796">
        <f t="shared" si="4"/>
        <v>2.8229913675111988</v>
      </c>
      <c r="H87" s="796">
        <f t="shared" si="4"/>
        <v>14.700216000539951</v>
      </c>
      <c r="I87" s="796">
        <f t="shared" si="4"/>
        <v>8.4447981374969139</v>
      </c>
      <c r="J87" s="977">
        <f t="shared" si="4"/>
        <v>5.4255207366891414</v>
      </c>
      <c r="K87" s="977">
        <f t="shared" si="4"/>
        <v>6.9319700551701198</v>
      </c>
      <c r="L87" s="977">
        <f t="shared" si="4"/>
        <v>9.8676255313547792</v>
      </c>
      <c r="M87" s="977">
        <f t="shared" si="4"/>
        <v>10.395546525436794</v>
      </c>
      <c r="N87" s="977">
        <f t="shared" si="4"/>
        <v>8.9022695356244661</v>
      </c>
      <c r="O87" s="977">
        <f t="shared" si="4"/>
        <v>8.2748696172072123</v>
      </c>
      <c r="P87" s="977">
        <f t="shared" si="4"/>
        <v>5.2602053781173428</v>
      </c>
      <c r="Q87" s="977">
        <f t="shared" si="4"/>
        <v>5.0825656336613756</v>
      </c>
      <c r="R87" s="977">
        <f t="shared" si="4"/>
        <v>7.1587597068206383</v>
      </c>
      <c r="S87" s="977">
        <f t="shared" si="4"/>
        <v>8.3641224616665788</v>
      </c>
      <c r="T87" s="977">
        <f t="shared" si="4"/>
        <v>12.034960883678545</v>
      </c>
      <c r="U87" s="977">
        <f t="shared" si="4"/>
        <v>9.2329147327526186</v>
      </c>
      <c r="V87" s="977">
        <f t="shared" si="4"/>
        <v>12.088044508873166</v>
      </c>
      <c r="W87" s="977">
        <f t="shared" si="4"/>
        <v>9.7598295266005906</v>
      </c>
    </row>
    <row r="88" spans="1:23">
      <c r="A88" s="2268"/>
      <c r="B88" s="2155" t="s">
        <v>682</v>
      </c>
      <c r="C88" s="762" t="s">
        <v>109</v>
      </c>
      <c r="D88" s="45">
        <v>3.1244735119920617</v>
      </c>
      <c r="E88" s="45">
        <v>3.5956623105123531</v>
      </c>
      <c r="F88" s="45">
        <v>3.0308830173334651</v>
      </c>
      <c r="G88" s="45">
        <v>2.7417942707476954</v>
      </c>
      <c r="H88" s="792">
        <v>2.3874980029393904</v>
      </c>
      <c r="I88" s="45">
        <v>4.7572527769587429</v>
      </c>
      <c r="J88" s="45">
        <v>5.8186078106283663</v>
      </c>
      <c r="K88" s="45">
        <v>3.1279338957579723</v>
      </c>
      <c r="L88" s="792">
        <v>2.8849395507819224</v>
      </c>
      <c r="M88" s="792">
        <v>3.3534992433995057</v>
      </c>
      <c r="N88" s="792">
        <v>2.5022798540906397</v>
      </c>
      <c r="O88" s="792">
        <v>2.0938252130760349</v>
      </c>
      <c r="P88" s="45">
        <v>2.5012515989862836</v>
      </c>
      <c r="Q88" s="45">
        <v>2.2818959378405301</v>
      </c>
      <c r="R88" s="792">
        <v>2.8065734006715108</v>
      </c>
      <c r="S88" s="45">
        <v>2.7794526879325252</v>
      </c>
      <c r="T88" s="792">
        <v>2.2402182484590316</v>
      </c>
      <c r="U88" s="792">
        <v>3.2314002914228062</v>
      </c>
      <c r="V88" s="792">
        <v>1.5457484927584191</v>
      </c>
      <c r="W88" s="792">
        <v>2.7710892271537779</v>
      </c>
    </row>
    <row r="89" spans="1:23">
      <c r="A89" s="2268"/>
      <c r="B89" s="1774"/>
      <c r="C89" s="762" t="s">
        <v>75</v>
      </c>
      <c r="D89" s="15">
        <v>28161.641895662808</v>
      </c>
      <c r="E89" s="15">
        <v>28928.358104337156</v>
      </c>
      <c r="F89" s="15">
        <v>3429.7436599845441</v>
      </c>
      <c r="G89" s="15">
        <v>3600.4533987599507</v>
      </c>
      <c r="H89" s="226">
        <v>207.41634804965869</v>
      </c>
      <c r="I89" s="15">
        <v>193.56166336275083</v>
      </c>
      <c r="J89" s="15">
        <v>554.79432056178712</v>
      </c>
      <c r="K89" s="15">
        <v>580.76440728114289</v>
      </c>
      <c r="L89" s="226">
        <v>241.55812884161517</v>
      </c>
      <c r="M89" s="226">
        <v>302.5484071739175</v>
      </c>
      <c r="N89" s="226">
        <v>348.32004322364963</v>
      </c>
      <c r="O89" s="226">
        <v>355.80900791776054</v>
      </c>
      <c r="P89" s="15">
        <v>1355.4514667123485</v>
      </c>
      <c r="Q89" s="15">
        <v>1448.1365430539945</v>
      </c>
      <c r="R89" s="226">
        <v>370.76120328539304</v>
      </c>
      <c r="S89" s="15">
        <v>371.77384587263822</v>
      </c>
      <c r="T89" s="226">
        <v>186.04906736446722</v>
      </c>
      <c r="U89" s="226">
        <v>158.40559686701891</v>
      </c>
      <c r="V89" s="226">
        <v>165.39308194562471</v>
      </c>
      <c r="W89" s="226">
        <v>189.45392723072803</v>
      </c>
    </row>
    <row r="90" spans="1:23">
      <c r="A90" s="2268"/>
      <c r="B90" s="1774"/>
      <c r="C90" s="762" t="s">
        <v>92</v>
      </c>
      <c r="D90" s="15">
        <v>27943</v>
      </c>
      <c r="E90" s="15">
        <v>29147</v>
      </c>
      <c r="F90" s="15">
        <v>2190</v>
      </c>
      <c r="G90" s="15">
        <v>2294</v>
      </c>
      <c r="H90" s="226">
        <v>128</v>
      </c>
      <c r="I90" s="15">
        <v>119</v>
      </c>
      <c r="J90" s="15">
        <v>416</v>
      </c>
      <c r="K90" s="15">
        <v>430</v>
      </c>
      <c r="L90" s="226">
        <v>124</v>
      </c>
      <c r="M90" s="226">
        <v>149</v>
      </c>
      <c r="N90" s="226">
        <v>247</v>
      </c>
      <c r="O90" s="226">
        <v>258</v>
      </c>
      <c r="P90" s="15">
        <v>710</v>
      </c>
      <c r="Q90" s="15">
        <v>752</v>
      </c>
      <c r="R90" s="226">
        <v>292</v>
      </c>
      <c r="S90" s="15">
        <v>294</v>
      </c>
      <c r="T90" s="226">
        <v>113</v>
      </c>
      <c r="U90" s="226">
        <v>99</v>
      </c>
      <c r="V90" s="226">
        <v>160</v>
      </c>
      <c r="W90" s="226">
        <v>193</v>
      </c>
    </row>
    <row r="91" spans="1:23">
      <c r="A91" s="2268"/>
      <c r="B91" s="1774"/>
      <c r="C91" s="762" t="s">
        <v>110</v>
      </c>
      <c r="D91" s="390">
        <v>0</v>
      </c>
      <c r="E91" s="390">
        <v>0</v>
      </c>
      <c r="F91" s="390">
        <v>0</v>
      </c>
      <c r="G91" s="390">
        <v>0</v>
      </c>
      <c r="H91" s="397">
        <v>0</v>
      </c>
      <c r="I91" s="390">
        <v>0</v>
      </c>
      <c r="J91" s="390">
        <v>0</v>
      </c>
      <c r="K91" s="390">
        <v>0</v>
      </c>
      <c r="L91" s="397">
        <v>0</v>
      </c>
      <c r="M91" s="397">
        <v>0</v>
      </c>
      <c r="N91" s="397">
        <v>0</v>
      </c>
      <c r="O91" s="397">
        <v>0</v>
      </c>
      <c r="P91" s="390">
        <v>0</v>
      </c>
      <c r="Q91" s="390">
        <v>0</v>
      </c>
      <c r="R91" s="397">
        <v>0</v>
      </c>
      <c r="S91" s="390">
        <v>0</v>
      </c>
      <c r="T91" s="397">
        <v>0</v>
      </c>
      <c r="U91" s="397">
        <v>0</v>
      </c>
      <c r="V91" s="397">
        <v>0</v>
      </c>
      <c r="W91" s="397">
        <v>0</v>
      </c>
    </row>
    <row r="92" spans="1:23">
      <c r="A92" s="2268"/>
      <c r="B92" s="1774"/>
      <c r="C92" s="762" t="s">
        <v>121</v>
      </c>
      <c r="D92" s="45">
        <v>15.480114347740944</v>
      </c>
      <c r="E92" s="45">
        <v>16.693203593619923</v>
      </c>
      <c r="F92" s="45">
        <v>15.378254146932802</v>
      </c>
      <c r="G92" s="45">
        <v>11.995269968897286</v>
      </c>
      <c r="H92" s="792">
        <v>9.4172724223009752</v>
      </c>
      <c r="I92" s="45">
        <v>12.731472411415034</v>
      </c>
      <c r="J92" s="45">
        <v>25.921691988792524</v>
      </c>
      <c r="K92" s="45">
        <v>13.408538212957017</v>
      </c>
      <c r="L92" s="792">
        <v>10.191635169573782</v>
      </c>
      <c r="M92" s="792">
        <v>11.479660413320717</v>
      </c>
      <c r="N92" s="792">
        <v>12.428627634495212</v>
      </c>
      <c r="O92" s="792">
        <v>11.725620208962745</v>
      </c>
      <c r="P92" s="45">
        <v>13.711898279005984</v>
      </c>
      <c r="Q92" s="45">
        <v>10.940634499498829</v>
      </c>
      <c r="R92" s="792">
        <v>13.170699458945009</v>
      </c>
      <c r="S92" s="45">
        <v>12.27161005627403</v>
      </c>
      <c r="T92" s="792">
        <v>7.1619878714316334</v>
      </c>
      <c r="U92" s="792">
        <v>11.670565734612531</v>
      </c>
      <c r="V92" s="792">
        <v>7.0355195936931194</v>
      </c>
      <c r="W92" s="792">
        <v>14.923344944363198</v>
      </c>
    </row>
    <row r="93" spans="1:23">
      <c r="A93" s="2268"/>
      <c r="B93" s="1775"/>
      <c r="C93" s="976" t="s">
        <v>112</v>
      </c>
      <c r="D93" s="796">
        <f t="shared" ref="D93:W93" si="5">1.14*1.64*D92/SQRT(D90)</f>
        <v>0.17313558886138378</v>
      </c>
      <c r="E93" s="796">
        <f t="shared" si="5"/>
        <v>0.18280642646253786</v>
      </c>
      <c r="F93" s="796">
        <f t="shared" si="5"/>
        <v>0.6143751990873072</v>
      </c>
      <c r="G93" s="796">
        <f t="shared" si="5"/>
        <v>0.46823300090443232</v>
      </c>
      <c r="H93" s="805">
        <f t="shared" si="5"/>
        <v>1.5562123173240523</v>
      </c>
      <c r="I93" s="796">
        <f t="shared" si="5"/>
        <v>2.1819955069165755</v>
      </c>
      <c r="J93" s="796">
        <f t="shared" si="5"/>
        <v>2.376103641742056</v>
      </c>
      <c r="K93" s="796">
        <f t="shared" si="5"/>
        <v>1.2089153879299306</v>
      </c>
      <c r="L93" s="805">
        <f t="shared" si="5"/>
        <v>1.7111249571048748</v>
      </c>
      <c r="M93" s="805">
        <f t="shared" si="5"/>
        <v>1.7582661140772893</v>
      </c>
      <c r="N93" s="805">
        <f t="shared" si="5"/>
        <v>1.4785070487993794</v>
      </c>
      <c r="O93" s="805">
        <f t="shared" si="5"/>
        <v>1.3648177742427121</v>
      </c>
      <c r="P93" s="796">
        <f t="shared" si="5"/>
        <v>0.9620931174262225</v>
      </c>
      <c r="Q93" s="796">
        <f t="shared" si="5"/>
        <v>0.74590288792650261</v>
      </c>
      <c r="R93" s="805">
        <f t="shared" si="5"/>
        <v>1.4410070759822953</v>
      </c>
      <c r="S93" s="796">
        <f t="shared" si="5"/>
        <v>1.3380630586318092</v>
      </c>
      <c r="T93" s="805">
        <f t="shared" si="5"/>
        <v>1.2596301838482431</v>
      </c>
      <c r="U93" s="805">
        <f t="shared" si="5"/>
        <v>2.1929211248014471</v>
      </c>
      <c r="V93" s="805">
        <f t="shared" si="5"/>
        <v>1.0398839733501037</v>
      </c>
      <c r="W93" s="805">
        <f t="shared" si="5"/>
        <v>2.0083353029294027</v>
      </c>
    </row>
    <row r="94" spans="1:23">
      <c r="A94" s="2268"/>
      <c r="B94" s="2155" t="s">
        <v>538</v>
      </c>
      <c r="C94" s="762" t="s">
        <v>109</v>
      </c>
      <c r="D94" s="390">
        <v>1.2757319817836066</v>
      </c>
      <c r="E94" s="390">
        <v>1.0113923974549983</v>
      </c>
      <c r="F94" s="390">
        <v>0.85767183286368831</v>
      </c>
      <c r="G94" s="390">
        <v>1.4096947666929178</v>
      </c>
      <c r="H94" s="397">
        <v>0.72358076216847855</v>
      </c>
      <c r="I94" s="397">
        <v>1.1501051458888172</v>
      </c>
      <c r="J94" s="397">
        <v>0.48667400540106237</v>
      </c>
      <c r="K94" s="397">
        <v>3.610078640751845</v>
      </c>
      <c r="L94" s="397">
        <v>0.38497073860590647</v>
      </c>
      <c r="M94" s="397">
        <v>0.73584954765155908</v>
      </c>
      <c r="N94" s="397">
        <v>3.2277768026565377</v>
      </c>
      <c r="O94" s="397">
        <v>0.22893997784770831</v>
      </c>
      <c r="P94" s="397">
        <v>0.69449279621703996</v>
      </c>
      <c r="Q94" s="397">
        <v>0.61338134731615757</v>
      </c>
      <c r="R94" s="397">
        <v>0.68410878990786461</v>
      </c>
      <c r="S94" s="792">
        <v>2.9889016495013117</v>
      </c>
      <c r="T94" s="397">
        <v>0.28873442356341006</v>
      </c>
      <c r="U94" s="397">
        <v>1.1835299793105878</v>
      </c>
      <c r="V94" s="397">
        <v>0.33559362215850247</v>
      </c>
      <c r="W94" s="792">
        <v>1.4003229066571068</v>
      </c>
    </row>
    <row r="95" spans="1:23">
      <c r="A95" s="2268"/>
      <c r="B95" s="1774"/>
      <c r="C95" s="762" t="s">
        <v>75</v>
      </c>
      <c r="D95" s="15">
        <v>28161.641895662829</v>
      </c>
      <c r="E95" s="15">
        <v>28928.358104337116</v>
      </c>
      <c r="F95" s="15">
        <v>3429.7436599845423</v>
      </c>
      <c r="G95" s="15">
        <v>3600.4533987599498</v>
      </c>
      <c r="H95" s="226">
        <v>207.41634804965864</v>
      </c>
      <c r="I95" s="226">
        <v>193.56166336275086</v>
      </c>
      <c r="J95" s="226">
        <v>554.794320561787</v>
      </c>
      <c r="K95" s="226">
        <v>580.76440728114289</v>
      </c>
      <c r="L95" s="226">
        <v>241.55812884161514</v>
      </c>
      <c r="M95" s="226">
        <v>302.54840717391772</v>
      </c>
      <c r="N95" s="226">
        <v>348.32004322364969</v>
      </c>
      <c r="O95" s="226">
        <v>355.80900791776065</v>
      </c>
      <c r="P95" s="226">
        <v>1355.4514667123483</v>
      </c>
      <c r="Q95" s="226">
        <v>1448.1365430539945</v>
      </c>
      <c r="R95" s="226">
        <v>370.76120328539321</v>
      </c>
      <c r="S95" s="226">
        <v>371.77384587263828</v>
      </c>
      <c r="T95" s="226">
        <v>186.04906736446722</v>
      </c>
      <c r="U95" s="226">
        <v>158.40559686701897</v>
      </c>
      <c r="V95" s="226">
        <v>165.39308194562466</v>
      </c>
      <c r="W95" s="226">
        <v>189.45392723072797</v>
      </c>
    </row>
    <row r="96" spans="1:23">
      <c r="A96" s="2268"/>
      <c r="B96" s="1774"/>
      <c r="C96" s="762" t="s">
        <v>92</v>
      </c>
      <c r="D96" s="15">
        <v>27943</v>
      </c>
      <c r="E96" s="15">
        <v>29147</v>
      </c>
      <c r="F96" s="15">
        <v>2190</v>
      </c>
      <c r="G96" s="15">
        <v>2294</v>
      </c>
      <c r="H96" s="226">
        <v>128</v>
      </c>
      <c r="I96" s="226">
        <v>119</v>
      </c>
      <c r="J96" s="226">
        <v>416</v>
      </c>
      <c r="K96" s="226">
        <v>430</v>
      </c>
      <c r="L96" s="226">
        <v>124</v>
      </c>
      <c r="M96" s="226">
        <v>149</v>
      </c>
      <c r="N96" s="226">
        <v>247</v>
      </c>
      <c r="O96" s="226">
        <v>258</v>
      </c>
      <c r="P96" s="226">
        <v>710</v>
      </c>
      <c r="Q96" s="226">
        <v>752</v>
      </c>
      <c r="R96" s="226">
        <v>292</v>
      </c>
      <c r="S96" s="226">
        <v>294</v>
      </c>
      <c r="T96" s="226">
        <v>113</v>
      </c>
      <c r="U96" s="226">
        <v>99</v>
      </c>
      <c r="V96" s="226">
        <v>160</v>
      </c>
      <c r="W96" s="226">
        <v>193</v>
      </c>
    </row>
    <row r="97" spans="1:26">
      <c r="A97" s="2268"/>
      <c r="B97" s="1774"/>
      <c r="C97" s="762" t="s">
        <v>110</v>
      </c>
      <c r="D97" s="390">
        <v>0</v>
      </c>
      <c r="E97" s="390">
        <v>0</v>
      </c>
      <c r="F97" s="390">
        <v>0</v>
      </c>
      <c r="G97" s="390">
        <v>0</v>
      </c>
      <c r="H97" s="397">
        <v>0</v>
      </c>
      <c r="I97" s="397">
        <v>0</v>
      </c>
      <c r="J97" s="397">
        <v>0</v>
      </c>
      <c r="K97" s="397">
        <v>0</v>
      </c>
      <c r="L97" s="397">
        <v>0</v>
      </c>
      <c r="M97" s="397">
        <v>0</v>
      </c>
      <c r="N97" s="397">
        <v>0</v>
      </c>
      <c r="O97" s="397">
        <v>0</v>
      </c>
      <c r="P97" s="397">
        <v>0</v>
      </c>
      <c r="Q97" s="397">
        <v>0</v>
      </c>
      <c r="R97" s="397">
        <v>0</v>
      </c>
      <c r="S97" s="397">
        <v>0</v>
      </c>
      <c r="T97" s="397">
        <v>0</v>
      </c>
      <c r="U97" s="397">
        <v>0</v>
      </c>
      <c r="V97" s="397">
        <v>0</v>
      </c>
      <c r="W97" s="397">
        <v>0</v>
      </c>
    </row>
    <row r="98" spans="1:26">
      <c r="A98" s="2268"/>
      <c r="B98" s="1774"/>
      <c r="C98" s="762" t="s">
        <v>121</v>
      </c>
      <c r="D98" s="45">
        <v>15.980652280185392</v>
      </c>
      <c r="E98" s="45">
        <v>11.335496648914249</v>
      </c>
      <c r="F98" s="45">
        <v>8.9188716899230549</v>
      </c>
      <c r="G98" s="45">
        <v>13.402017963299306</v>
      </c>
      <c r="H98" s="792">
        <v>4.4767807964931894</v>
      </c>
      <c r="I98" s="792">
        <v>9.6244613148869256</v>
      </c>
      <c r="J98" s="792">
        <v>4.0184220150780234</v>
      </c>
      <c r="K98" s="792">
        <v>22.541559797824579</v>
      </c>
      <c r="L98" s="792">
        <v>3.8704539991618394</v>
      </c>
      <c r="M98" s="792">
        <v>9.2712742791871126</v>
      </c>
      <c r="N98" s="792">
        <v>20.423808295012066</v>
      </c>
      <c r="O98" s="792">
        <v>4.6645509179110007</v>
      </c>
      <c r="P98" s="792">
        <v>7.1789641820264167</v>
      </c>
      <c r="Q98" s="792">
        <v>6.0122677129867537</v>
      </c>
      <c r="R98" s="792">
        <v>9.3404292618013542</v>
      </c>
      <c r="S98" s="792">
        <v>23.528780115449962</v>
      </c>
      <c r="T98" s="792">
        <v>3.602699689373035</v>
      </c>
      <c r="U98" s="792">
        <v>7.4468889319899771</v>
      </c>
      <c r="V98" s="792">
        <v>5.2161891543423309</v>
      </c>
      <c r="W98" s="792">
        <v>12.368916072035386</v>
      </c>
    </row>
    <row r="99" spans="1:26">
      <c r="A99" s="2268"/>
      <c r="B99" s="1775"/>
      <c r="C99" s="976" t="s">
        <v>112</v>
      </c>
      <c r="D99" s="796">
        <f t="shared" ref="D99:W99" si="6">1.14*1.64*D98/SQRT(D96)</f>
        <v>0.17873379877989615</v>
      </c>
      <c r="E99" s="796">
        <f t="shared" si="6"/>
        <v>0.12413444926521319</v>
      </c>
      <c r="F99" s="796">
        <f t="shared" si="6"/>
        <v>0.35631701217680289</v>
      </c>
      <c r="G99" s="796">
        <f t="shared" si="6"/>
        <v>0.52314513182295819</v>
      </c>
      <c r="H99" s="805">
        <f t="shared" si="6"/>
        <v>0.73979185320840923</v>
      </c>
      <c r="I99" s="805">
        <f t="shared" si="6"/>
        <v>1.6494974553568995</v>
      </c>
      <c r="J99" s="805">
        <f t="shared" si="6"/>
        <v>0.36834737440023546</v>
      </c>
      <c r="K99" s="805">
        <f t="shared" si="6"/>
        <v>2.0323496920193462</v>
      </c>
      <c r="L99" s="805">
        <f t="shared" si="6"/>
        <v>0.64983001482078784</v>
      </c>
      <c r="M99" s="805">
        <f t="shared" si="6"/>
        <v>1.420021743891948</v>
      </c>
      <c r="N99" s="805">
        <f t="shared" si="6"/>
        <v>2.4296121354293843</v>
      </c>
      <c r="O99" s="805">
        <f t="shared" si="6"/>
        <v>0.54293605695661995</v>
      </c>
      <c r="P99" s="805">
        <f t="shared" si="6"/>
        <v>0.50371085674927307</v>
      </c>
      <c r="Q99" s="805">
        <f t="shared" si="6"/>
        <v>0.40990016166882448</v>
      </c>
      <c r="R99" s="805">
        <f t="shared" si="6"/>
        <v>1.0219369670474563</v>
      </c>
      <c r="S99" s="805">
        <f t="shared" si="6"/>
        <v>2.5655143329019126</v>
      </c>
      <c r="T99" s="805">
        <f t="shared" si="6"/>
        <v>0.63363263852719076</v>
      </c>
      <c r="U99" s="805">
        <f t="shared" si="6"/>
        <v>1.3992843555628274</v>
      </c>
      <c r="V99" s="805">
        <f t="shared" si="6"/>
        <v>0.77097809640466175</v>
      </c>
      <c r="W99" s="805">
        <f t="shared" si="6"/>
        <v>1.6645685601351987</v>
      </c>
    </row>
    <row r="100" spans="1:26">
      <c r="A100" s="2268"/>
      <c r="B100" s="2155" t="s">
        <v>696</v>
      </c>
      <c r="C100" s="762" t="s">
        <v>109</v>
      </c>
      <c r="D100" s="45">
        <v>87.205124994854614</v>
      </c>
      <c r="E100" s="45">
        <v>77.425733646958847</v>
      </c>
      <c r="F100" s="45">
        <v>87.455046119675458</v>
      </c>
      <c r="G100" s="45">
        <v>82.000903124330151</v>
      </c>
      <c r="H100" s="45">
        <v>89.9017071406154</v>
      </c>
      <c r="I100" s="45">
        <v>58.349880898009381</v>
      </c>
      <c r="J100" s="45">
        <v>78.790855121332243</v>
      </c>
      <c r="K100" s="45">
        <v>84.461145853472843</v>
      </c>
      <c r="L100" s="45">
        <v>82.927320112415543</v>
      </c>
      <c r="M100" s="45">
        <v>71.176100460458827</v>
      </c>
      <c r="N100" s="45">
        <v>90.481383056492476</v>
      </c>
      <c r="O100" s="45">
        <v>77.923955983358468</v>
      </c>
      <c r="P100" s="45">
        <v>88.045653489198557</v>
      </c>
      <c r="Q100" s="45">
        <v>86.122777144520811</v>
      </c>
      <c r="R100" s="45">
        <v>89.347730323604779</v>
      </c>
      <c r="S100" s="45">
        <v>88.605655667073705</v>
      </c>
      <c r="T100" s="45">
        <v>96.400248639124584</v>
      </c>
      <c r="U100" s="45">
        <v>68.163770463153568</v>
      </c>
      <c r="V100" s="45">
        <v>94.543744000888324</v>
      </c>
      <c r="W100" s="45">
        <v>90.66854990925178</v>
      </c>
    </row>
    <row r="101" spans="1:26">
      <c r="A101" s="2268"/>
      <c r="B101" s="1774"/>
      <c r="C101" s="762" t="s">
        <v>75</v>
      </c>
      <c r="D101" s="15">
        <v>28161.641895662815</v>
      </c>
      <c r="E101" s="15">
        <v>28928.358104337094</v>
      </c>
      <c r="F101" s="15">
        <v>3429.7436599845441</v>
      </c>
      <c r="G101" s="15">
        <v>3600.4533987599493</v>
      </c>
      <c r="H101" s="15">
        <v>207.41634804965869</v>
      </c>
      <c r="I101" s="15">
        <v>193.56166336275078</v>
      </c>
      <c r="J101" s="15">
        <v>554.794320561787</v>
      </c>
      <c r="K101" s="15">
        <v>580.76440728114244</v>
      </c>
      <c r="L101" s="15">
        <v>241.5581288416152</v>
      </c>
      <c r="M101" s="15">
        <v>302.54840717391772</v>
      </c>
      <c r="N101" s="15">
        <v>348.32004322364969</v>
      </c>
      <c r="O101" s="15">
        <v>355.80900791776037</v>
      </c>
      <c r="P101" s="15">
        <v>1355.4514667123497</v>
      </c>
      <c r="Q101" s="15">
        <v>1448.1365430539925</v>
      </c>
      <c r="R101" s="15">
        <v>370.76120328539292</v>
      </c>
      <c r="S101" s="15">
        <v>371.77384587263833</v>
      </c>
      <c r="T101" s="15">
        <v>186.04906736446725</v>
      </c>
      <c r="U101" s="15">
        <v>158.405596867019</v>
      </c>
      <c r="V101" s="15">
        <v>165.39308194562463</v>
      </c>
      <c r="W101" s="15">
        <v>189.45392723072794</v>
      </c>
      <c r="Y101" s="45"/>
      <c r="Z101" s="45"/>
    </row>
    <row r="102" spans="1:26">
      <c r="A102" s="2268"/>
      <c r="B102" s="1774"/>
      <c r="C102" s="762" t="s">
        <v>92</v>
      </c>
      <c r="D102" s="15">
        <v>27943</v>
      </c>
      <c r="E102" s="15">
        <v>29147</v>
      </c>
      <c r="F102" s="15">
        <v>2190</v>
      </c>
      <c r="G102" s="15">
        <v>2294</v>
      </c>
      <c r="H102" s="15">
        <v>128</v>
      </c>
      <c r="I102" s="15">
        <v>119</v>
      </c>
      <c r="J102" s="15">
        <v>416</v>
      </c>
      <c r="K102" s="15">
        <v>430</v>
      </c>
      <c r="L102" s="15">
        <v>124</v>
      </c>
      <c r="M102" s="15">
        <v>149</v>
      </c>
      <c r="N102" s="15">
        <v>247</v>
      </c>
      <c r="O102" s="15">
        <v>258</v>
      </c>
      <c r="P102" s="15">
        <v>710</v>
      </c>
      <c r="Q102" s="15">
        <v>752</v>
      </c>
      <c r="R102" s="15">
        <v>292</v>
      </c>
      <c r="S102" s="15">
        <v>294</v>
      </c>
      <c r="T102" s="15">
        <v>113</v>
      </c>
      <c r="U102" s="15">
        <v>99</v>
      </c>
      <c r="V102" s="15">
        <v>160</v>
      </c>
      <c r="W102" s="15">
        <v>193</v>
      </c>
    </row>
    <row r="103" spans="1:26">
      <c r="A103" s="2268"/>
      <c r="B103" s="1774"/>
      <c r="C103" s="762" t="s">
        <v>110</v>
      </c>
      <c r="D103" s="45">
        <v>65</v>
      </c>
      <c r="E103" s="45">
        <v>60</v>
      </c>
      <c r="F103" s="45">
        <v>65</v>
      </c>
      <c r="G103" s="45">
        <v>63</v>
      </c>
      <c r="H103" s="45">
        <v>57.05667325273879</v>
      </c>
      <c r="I103" s="45">
        <v>43</v>
      </c>
      <c r="J103" s="45">
        <v>63</v>
      </c>
      <c r="K103" s="45">
        <v>70</v>
      </c>
      <c r="L103" s="45">
        <v>61.375073748158115</v>
      </c>
      <c r="M103" s="45">
        <v>60</v>
      </c>
      <c r="N103" s="45">
        <v>70.723657938376533</v>
      </c>
      <c r="O103" s="45">
        <v>60</v>
      </c>
      <c r="P103" s="45">
        <v>66.731304138479004</v>
      </c>
      <c r="Q103" s="45">
        <v>65</v>
      </c>
      <c r="R103" s="45">
        <v>67</v>
      </c>
      <c r="S103" s="45">
        <v>70</v>
      </c>
      <c r="T103" s="45">
        <v>70.911208808826416</v>
      </c>
      <c r="U103" s="45">
        <v>56</v>
      </c>
      <c r="V103" s="45">
        <v>61.4608803151255</v>
      </c>
      <c r="W103" s="45">
        <v>64.350224820366606</v>
      </c>
    </row>
    <row r="104" spans="1:26">
      <c r="A104" s="2268"/>
      <c r="B104" s="1774"/>
      <c r="C104" s="762" t="s">
        <v>121</v>
      </c>
      <c r="D104" s="45">
        <v>88.593730829834271</v>
      </c>
      <c r="E104" s="45">
        <v>76.046541049864857</v>
      </c>
      <c r="F104" s="45">
        <v>84.649942681782065</v>
      </c>
      <c r="G104" s="45">
        <v>81.785651592258205</v>
      </c>
      <c r="H104" s="45">
        <v>96.835379885377506</v>
      </c>
      <c r="I104" s="45">
        <v>59.707979466022458</v>
      </c>
      <c r="J104" s="45">
        <v>72.159383157238722</v>
      </c>
      <c r="K104" s="45">
        <v>80.560108142252162</v>
      </c>
      <c r="L104" s="45">
        <v>83.735238091328029</v>
      </c>
      <c r="M104" s="45">
        <v>69.738889905743036</v>
      </c>
      <c r="N104" s="45">
        <v>85.066319468213834</v>
      </c>
      <c r="O104" s="45">
        <v>85.803612464384727</v>
      </c>
      <c r="P104" s="45">
        <v>82.437367061981973</v>
      </c>
      <c r="Q104" s="45">
        <v>81.882620164619226</v>
      </c>
      <c r="R104" s="45">
        <v>87.263648698548138</v>
      </c>
      <c r="S104" s="45">
        <v>87.5497602961469</v>
      </c>
      <c r="T104" s="45">
        <v>96.601437321691336</v>
      </c>
      <c r="U104" s="45">
        <v>64.095841271533814</v>
      </c>
      <c r="V104" s="45">
        <v>102.48171910320438</v>
      </c>
      <c r="W104" s="45">
        <v>106.02774951607819</v>
      </c>
    </row>
    <row r="105" spans="1:26" ht="13.5" thickBot="1">
      <c r="A105" s="2270"/>
      <c r="B105" s="2046"/>
      <c r="C105" s="765" t="s">
        <v>112</v>
      </c>
      <c r="D105" s="714">
        <f t="shared" ref="D105:W105" si="7">1.14*1.64*D104/SQRT(D102)</f>
        <v>0.99086656675043938</v>
      </c>
      <c r="E105" s="714">
        <f t="shared" si="7"/>
        <v>0.8327818166355857</v>
      </c>
      <c r="F105" s="714">
        <f t="shared" si="7"/>
        <v>3.3818419757500093</v>
      </c>
      <c r="G105" s="714">
        <f t="shared" si="7"/>
        <v>3.1924868031534452</v>
      </c>
      <c r="H105" s="714">
        <f t="shared" si="7"/>
        <v>16.002129297387125</v>
      </c>
      <c r="I105" s="714">
        <f t="shared" si="7"/>
        <v>10.23310884333511</v>
      </c>
      <c r="J105" s="714">
        <f t="shared" si="7"/>
        <v>6.6144668789331647</v>
      </c>
      <c r="K105" s="714">
        <f t="shared" si="7"/>
        <v>7.2633088588551074</v>
      </c>
      <c r="L105" s="714">
        <f t="shared" si="7"/>
        <v>14.058730841832343</v>
      </c>
      <c r="M105" s="714">
        <f t="shared" si="7"/>
        <v>10.681459428220542</v>
      </c>
      <c r="N105" s="714">
        <f t="shared" si="7"/>
        <v>10.119472289933338</v>
      </c>
      <c r="O105" s="714">
        <f t="shared" si="7"/>
        <v>9.9872154562973918</v>
      </c>
      <c r="P105" s="714">
        <f t="shared" si="7"/>
        <v>5.7842044810459043</v>
      </c>
      <c r="Q105" s="714">
        <f t="shared" si="7"/>
        <v>5.5825357162398728</v>
      </c>
      <c r="R105" s="714">
        <f t="shared" si="7"/>
        <v>9.547521423794878</v>
      </c>
      <c r="S105" s="714">
        <f t="shared" si="7"/>
        <v>9.5461882757960499</v>
      </c>
      <c r="T105" s="714">
        <f t="shared" si="7"/>
        <v>16.989987757296099</v>
      </c>
      <c r="U105" s="714">
        <f t="shared" si="7"/>
        <v>12.043728430353898</v>
      </c>
      <c r="V105" s="714">
        <f t="shared" si="7"/>
        <v>15.14729592286568</v>
      </c>
      <c r="W105" s="714">
        <f t="shared" si="7"/>
        <v>14.268870232321909</v>
      </c>
    </row>
    <row r="106" spans="1:26">
      <c r="A106" s="2267" t="s">
        <v>749</v>
      </c>
      <c r="B106" s="2155" t="s">
        <v>810</v>
      </c>
      <c r="C106" s="762" t="s">
        <v>109</v>
      </c>
      <c r="D106" s="390">
        <v>0.47837481987353325</v>
      </c>
      <c r="E106" s="390">
        <v>0.32435879392662414</v>
      </c>
      <c r="F106" s="390">
        <v>0.46458104702154202</v>
      </c>
      <c r="G106" s="390">
        <v>0.30423183861998082</v>
      </c>
      <c r="H106" s="390">
        <v>0.28897538857083599</v>
      </c>
      <c r="I106" s="390">
        <v>0.31184530517137493</v>
      </c>
      <c r="J106" s="390">
        <v>0.51548397110053246</v>
      </c>
      <c r="K106" s="390">
        <v>0.30475068872159522</v>
      </c>
      <c r="L106" s="390">
        <v>0.57456113819505317</v>
      </c>
      <c r="M106" s="390">
        <v>0.31753332714573185</v>
      </c>
      <c r="N106" s="390">
        <v>0.42856094605430467</v>
      </c>
      <c r="O106" s="390">
        <v>0.32364793436227624</v>
      </c>
      <c r="P106" s="390">
        <v>0.46160167619242776</v>
      </c>
      <c r="Q106" s="390">
        <v>0.28430560684630007</v>
      </c>
      <c r="R106" s="390">
        <v>0.42353863932809976</v>
      </c>
      <c r="S106" s="390">
        <v>0.293703772621008</v>
      </c>
      <c r="T106" s="390">
        <v>0.44319062835289053</v>
      </c>
      <c r="U106" s="390">
        <v>0.46019484566515506</v>
      </c>
      <c r="V106" s="390">
        <v>0.56977143072649783</v>
      </c>
      <c r="W106" s="390">
        <v>0.27972339925030082</v>
      </c>
    </row>
    <row r="107" spans="1:26">
      <c r="A107" s="2268"/>
      <c r="B107" s="1774"/>
      <c r="C107" s="762" t="s">
        <v>75</v>
      </c>
      <c r="D107" s="15">
        <v>28161.641895662815</v>
      </c>
      <c r="E107" s="15">
        <v>28928.358104337098</v>
      </c>
      <c r="F107" s="15">
        <v>3429.7436599845464</v>
      </c>
      <c r="G107" s="15">
        <v>3600.4533987599507</v>
      </c>
      <c r="H107" s="15">
        <v>207.41634804965867</v>
      </c>
      <c r="I107" s="15">
        <v>193.56166336275081</v>
      </c>
      <c r="J107" s="15">
        <v>554.79432056178689</v>
      </c>
      <c r="K107" s="15">
        <v>580.76440728114267</v>
      </c>
      <c r="L107" s="15">
        <v>241.55812884161517</v>
      </c>
      <c r="M107" s="15">
        <v>302.54840717391784</v>
      </c>
      <c r="N107" s="15">
        <v>348.32004322364969</v>
      </c>
      <c r="O107" s="15">
        <v>355.80900791776043</v>
      </c>
      <c r="P107" s="15">
        <v>1355.4514667123492</v>
      </c>
      <c r="Q107" s="15">
        <v>1448.1365430539927</v>
      </c>
      <c r="R107" s="15">
        <v>370.76120328539304</v>
      </c>
      <c r="S107" s="15">
        <v>371.77384587263822</v>
      </c>
      <c r="T107" s="15">
        <v>186.04906736446719</v>
      </c>
      <c r="U107" s="15">
        <v>158.405596867019</v>
      </c>
      <c r="V107" s="15">
        <v>165.3930819456246</v>
      </c>
      <c r="W107" s="15">
        <v>189.45392723072794</v>
      </c>
    </row>
    <row r="108" spans="1:26">
      <c r="A108" s="2268"/>
      <c r="B108" s="1774"/>
      <c r="C108" s="762" t="s">
        <v>92</v>
      </c>
      <c r="D108" s="15">
        <v>27943</v>
      </c>
      <c r="E108" s="15">
        <v>29147</v>
      </c>
      <c r="F108" s="15">
        <v>2190</v>
      </c>
      <c r="G108" s="15">
        <v>2294</v>
      </c>
      <c r="H108" s="15">
        <v>128</v>
      </c>
      <c r="I108" s="15">
        <v>119</v>
      </c>
      <c r="J108" s="15">
        <v>416</v>
      </c>
      <c r="K108" s="15">
        <v>430</v>
      </c>
      <c r="L108" s="15">
        <v>124</v>
      </c>
      <c r="M108" s="15">
        <v>149</v>
      </c>
      <c r="N108" s="15">
        <v>247</v>
      </c>
      <c r="O108" s="15">
        <v>258</v>
      </c>
      <c r="P108" s="15">
        <v>710</v>
      </c>
      <c r="Q108" s="15">
        <v>752</v>
      </c>
      <c r="R108" s="15">
        <v>292</v>
      </c>
      <c r="S108" s="15">
        <v>294</v>
      </c>
      <c r="T108" s="15">
        <v>113</v>
      </c>
      <c r="U108" s="15">
        <v>99</v>
      </c>
      <c r="V108" s="15">
        <v>160</v>
      </c>
      <c r="W108" s="15">
        <v>193</v>
      </c>
    </row>
    <row r="109" spans="1:26">
      <c r="A109" s="2268"/>
      <c r="B109" s="1774"/>
      <c r="C109" s="762" t="s">
        <v>110</v>
      </c>
      <c r="D109" s="390">
        <v>0</v>
      </c>
      <c r="E109" s="390">
        <v>0</v>
      </c>
      <c r="F109" s="390">
        <v>0</v>
      </c>
      <c r="G109" s="390">
        <v>0</v>
      </c>
      <c r="H109" s="390">
        <v>0</v>
      </c>
      <c r="I109" s="390">
        <v>0</v>
      </c>
      <c r="J109" s="390">
        <v>0</v>
      </c>
      <c r="K109" s="390">
        <v>0</v>
      </c>
      <c r="L109" s="390">
        <v>0</v>
      </c>
      <c r="M109" s="390">
        <v>0</v>
      </c>
      <c r="N109" s="390">
        <v>0</v>
      </c>
      <c r="O109" s="390">
        <v>0</v>
      </c>
      <c r="P109" s="390">
        <v>0</v>
      </c>
      <c r="Q109" s="390">
        <v>0</v>
      </c>
      <c r="R109" s="390">
        <v>0</v>
      </c>
      <c r="S109" s="390">
        <v>0</v>
      </c>
      <c r="T109" s="390">
        <v>0</v>
      </c>
      <c r="U109" s="390">
        <v>0</v>
      </c>
      <c r="V109" s="390">
        <v>0</v>
      </c>
      <c r="W109" s="390">
        <v>0</v>
      </c>
    </row>
    <row r="110" spans="1:26">
      <c r="A110" s="2268"/>
      <c r="B110" s="1774"/>
      <c r="C110" s="762" t="s">
        <v>121</v>
      </c>
      <c r="D110" s="390">
        <v>0.76615618426434362</v>
      </c>
      <c r="E110" s="390">
        <v>0.61755650913716953</v>
      </c>
      <c r="F110" s="390">
        <v>0.72136184534254899</v>
      </c>
      <c r="G110" s="390">
        <v>0.59330824848383468</v>
      </c>
      <c r="H110" s="390">
        <v>0.65921021781568545</v>
      </c>
      <c r="I110" s="390">
        <v>0.60875831605495467</v>
      </c>
      <c r="J110" s="390">
        <v>0.79002160124452414</v>
      </c>
      <c r="K110" s="390">
        <v>0.63085836418941876</v>
      </c>
      <c r="L110" s="390">
        <v>0.76871605313965918</v>
      </c>
      <c r="M110" s="390">
        <v>0.60953212317887917</v>
      </c>
      <c r="N110" s="390">
        <v>0.67235018149391579</v>
      </c>
      <c r="O110" s="390">
        <v>0.6447354208666416</v>
      </c>
      <c r="P110" s="390">
        <v>0.69766630497292614</v>
      </c>
      <c r="Q110" s="390">
        <v>0.54837081903073848</v>
      </c>
      <c r="R110" s="390">
        <v>0.69651552568559449</v>
      </c>
      <c r="S110" s="390">
        <v>0.57724731548690356</v>
      </c>
      <c r="T110" s="390">
        <v>0.77211950688809561</v>
      </c>
      <c r="U110" s="390">
        <v>0.74420734475458816</v>
      </c>
      <c r="V110" s="390">
        <v>0.72732065433439919</v>
      </c>
      <c r="W110" s="390">
        <v>0.53907171361137152</v>
      </c>
    </row>
    <row r="111" spans="1:26">
      <c r="A111" s="2268"/>
      <c r="B111" s="1775"/>
      <c r="C111" s="976" t="s">
        <v>112</v>
      </c>
      <c r="D111" s="796">
        <v>8.5689872272652692E-3</v>
      </c>
      <c r="E111" s="796">
        <v>6.762830030851175E-3</v>
      </c>
      <c r="F111" s="796">
        <v>2.881905989534642E-2</v>
      </c>
      <c r="G111" s="796">
        <v>2.3159670634280607E-2</v>
      </c>
      <c r="H111" s="796">
        <v>0.10893505196274064</v>
      </c>
      <c r="I111" s="796">
        <v>0.10433262292891209</v>
      </c>
      <c r="J111" s="796">
        <v>7.2417078506434585E-2</v>
      </c>
      <c r="K111" s="796">
        <v>5.6878264577410832E-2</v>
      </c>
      <c r="L111" s="796">
        <v>0.12906360967289579</v>
      </c>
      <c r="M111" s="796">
        <v>9.3358134216532246E-2</v>
      </c>
      <c r="N111" s="796">
        <v>7.998264264038922E-2</v>
      </c>
      <c r="O111" s="796">
        <v>7.5044760652408032E-2</v>
      </c>
      <c r="P111" s="796">
        <v>4.8951643063333376E-2</v>
      </c>
      <c r="Q111" s="796">
        <v>3.7386440209513115E-2</v>
      </c>
      <c r="R111" s="796">
        <v>7.620580852012443E-2</v>
      </c>
      <c r="S111" s="796">
        <v>6.2941480784138054E-2</v>
      </c>
      <c r="T111" s="796">
        <v>0.13579819651661229</v>
      </c>
      <c r="U111" s="796">
        <v>0.13983795170311106</v>
      </c>
      <c r="V111" s="796">
        <v>0.10750152591527876</v>
      </c>
      <c r="W111" s="796">
        <v>7.2546520722574087E-2</v>
      </c>
    </row>
    <row r="112" spans="1:26">
      <c r="A112" s="2268"/>
      <c r="B112" s="2155" t="s">
        <v>583</v>
      </c>
      <c r="C112" s="762" t="s">
        <v>109</v>
      </c>
      <c r="D112" s="390">
        <v>0.13700515587466799</v>
      </c>
      <c r="E112" s="390">
        <v>0.1325701428707261</v>
      </c>
      <c r="F112" s="390">
        <v>0.12085963371052764</v>
      </c>
      <c r="G112" s="390">
        <v>0.12462337396785902</v>
      </c>
      <c r="H112" s="397">
        <v>5.6649163081540686E-2</v>
      </c>
      <c r="I112" s="397">
        <v>9.786799557620153E-2</v>
      </c>
      <c r="J112" s="390">
        <v>0.13535521489928731</v>
      </c>
      <c r="K112" s="390">
        <v>0.13466397169048669</v>
      </c>
      <c r="L112" s="397">
        <v>0.11559613588801071</v>
      </c>
      <c r="M112" s="397">
        <v>6.9905124376377539E-2</v>
      </c>
      <c r="N112" s="390">
        <v>0.13656694874546674</v>
      </c>
      <c r="O112" s="390">
        <v>0.11351314647397719</v>
      </c>
      <c r="P112" s="390">
        <v>0.11642883244452003</v>
      </c>
      <c r="Q112" s="390">
        <v>0.14935132539104701</v>
      </c>
      <c r="R112" s="390">
        <v>0.15911735389106441</v>
      </c>
      <c r="S112" s="390">
        <v>9.2700535398169456E-2</v>
      </c>
      <c r="T112" s="397">
        <v>0.14135345378361924</v>
      </c>
      <c r="U112" s="397">
        <v>9.1887619381248398E-2</v>
      </c>
      <c r="V112" s="397">
        <v>5.4864762362921454E-2</v>
      </c>
      <c r="W112" s="390">
        <v>0.13042840095012903</v>
      </c>
    </row>
    <row r="113" spans="1:23">
      <c r="A113" s="2268"/>
      <c r="B113" s="1774"/>
      <c r="C113" s="762" t="s">
        <v>75</v>
      </c>
      <c r="D113" s="15">
        <v>28161.641895662815</v>
      </c>
      <c r="E113" s="15">
        <v>28928.358104337098</v>
      </c>
      <c r="F113" s="15">
        <v>3429.7436599845464</v>
      </c>
      <c r="G113" s="15">
        <v>3600.4533987599507</v>
      </c>
      <c r="H113" s="226">
        <v>207.41634804965867</v>
      </c>
      <c r="I113" s="226">
        <v>193.56166336275081</v>
      </c>
      <c r="J113" s="15">
        <v>554.79432056178689</v>
      </c>
      <c r="K113" s="15">
        <v>580.76440728114267</v>
      </c>
      <c r="L113" s="226">
        <v>241.55812884161517</v>
      </c>
      <c r="M113" s="226">
        <v>302.54840717391784</v>
      </c>
      <c r="N113" s="15">
        <v>348.32004322364969</v>
      </c>
      <c r="O113" s="15">
        <v>355.80900791776043</v>
      </c>
      <c r="P113" s="15">
        <v>1355.4514667123492</v>
      </c>
      <c r="Q113" s="15">
        <v>1448.1365430539927</v>
      </c>
      <c r="R113" s="15">
        <v>370.76120328539304</v>
      </c>
      <c r="S113" s="15">
        <v>371.77384587263822</v>
      </c>
      <c r="T113" s="226">
        <v>186.04906736446719</v>
      </c>
      <c r="U113" s="226">
        <v>158.405596867019</v>
      </c>
      <c r="V113" s="226">
        <v>165.3930819456246</v>
      </c>
      <c r="W113" s="15">
        <v>189.45392723072794</v>
      </c>
    </row>
    <row r="114" spans="1:23">
      <c r="A114" s="2268"/>
      <c r="B114" s="1774"/>
      <c r="C114" s="762" t="s">
        <v>92</v>
      </c>
      <c r="D114" s="15">
        <v>27943</v>
      </c>
      <c r="E114" s="15">
        <v>29147</v>
      </c>
      <c r="F114" s="15">
        <v>2190</v>
      </c>
      <c r="G114" s="15">
        <v>2294</v>
      </c>
      <c r="H114" s="226">
        <v>128</v>
      </c>
      <c r="I114" s="226">
        <v>119</v>
      </c>
      <c r="J114" s="15">
        <v>416</v>
      </c>
      <c r="K114" s="15">
        <v>430</v>
      </c>
      <c r="L114" s="226">
        <v>124</v>
      </c>
      <c r="M114" s="226">
        <v>149</v>
      </c>
      <c r="N114" s="15">
        <v>247</v>
      </c>
      <c r="O114" s="15">
        <v>258</v>
      </c>
      <c r="P114" s="15">
        <v>710</v>
      </c>
      <c r="Q114" s="15">
        <v>752</v>
      </c>
      <c r="R114" s="15">
        <v>292</v>
      </c>
      <c r="S114" s="15">
        <v>294</v>
      </c>
      <c r="T114" s="226">
        <v>113</v>
      </c>
      <c r="U114" s="226">
        <v>99</v>
      </c>
      <c r="V114" s="226">
        <v>160</v>
      </c>
      <c r="W114" s="15">
        <v>193</v>
      </c>
    </row>
    <row r="115" spans="1:23">
      <c r="A115" s="2268"/>
      <c r="B115" s="1774"/>
      <c r="C115" s="762" t="s">
        <v>110</v>
      </c>
      <c r="D115" s="390">
        <v>0</v>
      </c>
      <c r="E115" s="390">
        <v>0</v>
      </c>
      <c r="F115" s="390">
        <v>0</v>
      </c>
      <c r="G115" s="390">
        <v>0</v>
      </c>
      <c r="H115" s="397">
        <v>0</v>
      </c>
      <c r="I115" s="397">
        <v>0</v>
      </c>
      <c r="J115" s="390">
        <v>0</v>
      </c>
      <c r="K115" s="390">
        <v>0</v>
      </c>
      <c r="L115" s="397">
        <v>0</v>
      </c>
      <c r="M115" s="397">
        <v>0</v>
      </c>
      <c r="N115" s="390">
        <v>0</v>
      </c>
      <c r="O115" s="390">
        <v>0</v>
      </c>
      <c r="P115" s="390">
        <v>0</v>
      </c>
      <c r="Q115" s="390">
        <v>0</v>
      </c>
      <c r="R115" s="390">
        <v>0</v>
      </c>
      <c r="S115" s="390">
        <v>0</v>
      </c>
      <c r="T115" s="397">
        <v>0</v>
      </c>
      <c r="U115" s="397">
        <v>0</v>
      </c>
      <c r="V115" s="397">
        <v>0</v>
      </c>
      <c r="W115" s="390">
        <v>0</v>
      </c>
    </row>
    <row r="116" spans="1:23">
      <c r="A116" s="2268"/>
      <c r="B116" s="1774"/>
      <c r="C116" s="762" t="s">
        <v>121</v>
      </c>
      <c r="D116" s="390">
        <v>0.46097387025731812</v>
      </c>
      <c r="E116" s="390">
        <v>0.45663570648676038</v>
      </c>
      <c r="F116" s="390">
        <v>0.42812844550337381</v>
      </c>
      <c r="G116" s="390">
        <v>0.42876183510926053</v>
      </c>
      <c r="H116" s="397">
        <v>0.30035259469028069</v>
      </c>
      <c r="I116" s="397">
        <v>0.39497988171483062</v>
      </c>
      <c r="J116" s="390">
        <v>0.48173063607581645</v>
      </c>
      <c r="K116" s="390">
        <v>0.51332799861006073</v>
      </c>
      <c r="L116" s="397">
        <v>0.43398705500575452</v>
      </c>
      <c r="M116" s="397">
        <v>0.2745805111368893</v>
      </c>
      <c r="N116" s="390">
        <v>0.47605659210996149</v>
      </c>
      <c r="O116" s="390">
        <v>0.40466623434354354</v>
      </c>
      <c r="P116" s="390">
        <v>0.39904002604516714</v>
      </c>
      <c r="Q116" s="390">
        <v>0.44596206267353355</v>
      </c>
      <c r="R116" s="390">
        <v>0.48432950037049483</v>
      </c>
      <c r="S116" s="390">
        <v>0.35277878880023256</v>
      </c>
      <c r="T116" s="397">
        <v>0.45504198317516042</v>
      </c>
      <c r="U116" s="397">
        <v>0.38592453265582072</v>
      </c>
      <c r="V116" s="397">
        <v>0.29339340623029553</v>
      </c>
      <c r="W116" s="390">
        <v>0.4495040118476189</v>
      </c>
    </row>
    <row r="117" spans="1:23">
      <c r="A117" s="2268"/>
      <c r="B117" s="1775"/>
      <c r="C117" s="976" t="s">
        <v>112</v>
      </c>
      <c r="D117" s="796">
        <v>5.1557101377845398E-3</v>
      </c>
      <c r="E117" s="796">
        <v>5.0005944772605034E-3</v>
      </c>
      <c r="F117" s="796">
        <v>1.7104119650248877E-2</v>
      </c>
      <c r="G117" s="796">
        <v>1.6736633793741632E-2</v>
      </c>
      <c r="H117" s="805">
        <v>4.9633523002942721E-2</v>
      </c>
      <c r="I117" s="805">
        <v>6.7694002655299443E-2</v>
      </c>
      <c r="J117" s="796">
        <v>4.415768535531403E-2</v>
      </c>
      <c r="K117" s="796">
        <v>4.6281712944316593E-2</v>
      </c>
      <c r="L117" s="805">
        <v>7.2864272368949864E-2</v>
      </c>
      <c r="M117" s="805">
        <v>4.2055739537190627E-2</v>
      </c>
      <c r="N117" s="796">
        <v>5.6631596646155045E-2</v>
      </c>
      <c r="O117" s="796">
        <v>4.7101616752500228E-2</v>
      </c>
      <c r="P117" s="796">
        <v>2.799857866678011E-2</v>
      </c>
      <c r="Q117" s="796">
        <v>3.0404488009272816E-2</v>
      </c>
      <c r="R117" s="796">
        <v>5.2990521825843656E-2</v>
      </c>
      <c r="S117" s="796">
        <v>3.8466041782441347E-2</v>
      </c>
      <c r="T117" s="805">
        <v>8.0031497848797761E-2</v>
      </c>
      <c r="U117" s="805">
        <v>7.2515941342082071E-2</v>
      </c>
      <c r="V117" s="805">
        <v>4.3364970697967853E-2</v>
      </c>
      <c r="W117" s="796">
        <v>6.0492790267034288E-2</v>
      </c>
    </row>
    <row r="118" spans="1:23">
      <c r="A118" s="2268"/>
      <c r="B118" s="2155" t="s">
        <v>897</v>
      </c>
      <c r="C118" s="762" t="s">
        <v>109</v>
      </c>
      <c r="D118" s="390">
        <v>0.44600694024808896</v>
      </c>
      <c r="E118" s="390">
        <v>0.58241629559212238</v>
      </c>
      <c r="F118" s="390">
        <v>0.47431620267333396</v>
      </c>
      <c r="G118" s="390">
        <v>0.57769095825155181</v>
      </c>
      <c r="H118" s="390">
        <v>0.54181344158212796</v>
      </c>
      <c r="I118" s="390">
        <v>0.54647285906959331</v>
      </c>
      <c r="J118" s="390">
        <v>0.50324131976885267</v>
      </c>
      <c r="K118" s="390">
        <v>0.55495217097996552</v>
      </c>
      <c r="L118" s="390">
        <v>0.40501610439320679</v>
      </c>
      <c r="M118" s="390">
        <v>0.60333416633045356</v>
      </c>
      <c r="N118" s="390">
        <v>0.36675978477982046</v>
      </c>
      <c r="O118" s="390">
        <v>0.50447672432220902</v>
      </c>
      <c r="P118" s="390">
        <v>0.50412354639703438</v>
      </c>
      <c r="Q118" s="390">
        <v>0.62954548481980399</v>
      </c>
      <c r="R118" s="390">
        <v>0.47947545527939839</v>
      </c>
      <c r="S118" s="390">
        <v>0.50189595980472357</v>
      </c>
      <c r="T118" s="390">
        <v>0.38922146996534301</v>
      </c>
      <c r="U118" s="390">
        <v>0.5233197321971359</v>
      </c>
      <c r="V118" s="390">
        <v>0.4602471371877459</v>
      </c>
      <c r="W118" s="390">
        <v>0.57367598440634393</v>
      </c>
    </row>
    <row r="119" spans="1:23">
      <c r="A119" s="2268"/>
      <c r="B119" s="1774"/>
      <c r="C119" s="762" t="s">
        <v>75</v>
      </c>
      <c r="D119" s="15">
        <v>28161.641895662815</v>
      </c>
      <c r="E119" s="15">
        <v>28928.358104337098</v>
      </c>
      <c r="F119" s="15">
        <v>3429.7436599845464</v>
      </c>
      <c r="G119" s="15">
        <v>3600.4533987599507</v>
      </c>
      <c r="H119" s="15">
        <v>207.41634804965867</v>
      </c>
      <c r="I119" s="15">
        <v>193.56166336275081</v>
      </c>
      <c r="J119" s="15">
        <v>554.79432056178689</v>
      </c>
      <c r="K119" s="15">
        <v>580.76440728114267</v>
      </c>
      <c r="L119" s="15">
        <v>241.55812884161517</v>
      </c>
      <c r="M119" s="15">
        <v>302.54840717391784</v>
      </c>
      <c r="N119" s="15">
        <v>348.32004322364969</v>
      </c>
      <c r="O119" s="15">
        <v>355.80900791776043</v>
      </c>
      <c r="P119" s="15">
        <v>1355.4514667123492</v>
      </c>
      <c r="Q119" s="15">
        <v>1448.1365430539927</v>
      </c>
      <c r="R119" s="15">
        <v>370.76120328539304</v>
      </c>
      <c r="S119" s="15">
        <v>371.77384587263822</v>
      </c>
      <c r="T119" s="15">
        <v>186.04906736446719</v>
      </c>
      <c r="U119" s="15">
        <v>158.405596867019</v>
      </c>
      <c r="V119" s="15">
        <v>165.3930819456246</v>
      </c>
      <c r="W119" s="15">
        <v>189.45392723072794</v>
      </c>
    </row>
    <row r="120" spans="1:23">
      <c r="A120" s="2268"/>
      <c r="B120" s="1774"/>
      <c r="C120" s="762" t="s">
        <v>92</v>
      </c>
      <c r="D120" s="15">
        <v>27943</v>
      </c>
      <c r="E120" s="15">
        <v>29147</v>
      </c>
      <c r="F120" s="15">
        <v>2190</v>
      </c>
      <c r="G120" s="15">
        <v>2294</v>
      </c>
      <c r="H120" s="15">
        <v>128</v>
      </c>
      <c r="I120" s="15">
        <v>119</v>
      </c>
      <c r="J120" s="15">
        <v>416</v>
      </c>
      <c r="K120" s="15">
        <v>430</v>
      </c>
      <c r="L120" s="15">
        <v>124</v>
      </c>
      <c r="M120" s="15">
        <v>149</v>
      </c>
      <c r="N120" s="15">
        <v>247</v>
      </c>
      <c r="O120" s="15">
        <v>258</v>
      </c>
      <c r="P120" s="15">
        <v>710</v>
      </c>
      <c r="Q120" s="15">
        <v>752</v>
      </c>
      <c r="R120" s="15">
        <v>292</v>
      </c>
      <c r="S120" s="15">
        <v>294</v>
      </c>
      <c r="T120" s="15">
        <v>113</v>
      </c>
      <c r="U120" s="15">
        <v>99</v>
      </c>
      <c r="V120" s="15">
        <v>160</v>
      </c>
      <c r="W120" s="15">
        <v>193</v>
      </c>
    </row>
    <row r="121" spans="1:23">
      <c r="A121" s="2268"/>
      <c r="B121" s="1774"/>
      <c r="C121" s="762" t="s">
        <v>110</v>
      </c>
      <c r="D121" s="390">
        <v>0</v>
      </c>
      <c r="E121" s="390">
        <v>0</v>
      </c>
      <c r="F121" s="390">
        <v>0</v>
      </c>
      <c r="G121" s="390">
        <v>0</v>
      </c>
      <c r="H121" s="390">
        <v>0</v>
      </c>
      <c r="I121" s="390">
        <v>0</v>
      </c>
      <c r="J121" s="390">
        <v>0</v>
      </c>
      <c r="K121" s="390">
        <v>0</v>
      </c>
      <c r="L121" s="390">
        <v>0</v>
      </c>
      <c r="M121" s="390">
        <v>0</v>
      </c>
      <c r="N121" s="390">
        <v>0</v>
      </c>
      <c r="O121" s="390">
        <v>0</v>
      </c>
      <c r="P121" s="390">
        <v>0</v>
      </c>
      <c r="Q121" s="390">
        <v>0</v>
      </c>
      <c r="R121" s="390">
        <v>0</v>
      </c>
      <c r="S121" s="390">
        <v>0</v>
      </c>
      <c r="T121" s="390">
        <v>0</v>
      </c>
      <c r="U121" s="390">
        <v>0</v>
      </c>
      <c r="V121" s="390">
        <v>0</v>
      </c>
      <c r="W121" s="390">
        <v>0</v>
      </c>
    </row>
    <row r="122" spans="1:23">
      <c r="A122" s="2268"/>
      <c r="B122" s="1774"/>
      <c r="C122" s="762" t="s">
        <v>121</v>
      </c>
      <c r="D122" s="390">
        <v>0.74356873249819866</v>
      </c>
      <c r="E122" s="390">
        <v>0.86250485052557568</v>
      </c>
      <c r="F122" s="390">
        <v>0.79005655762421911</v>
      </c>
      <c r="G122" s="390">
        <v>0.85346905832305975</v>
      </c>
      <c r="H122" s="390">
        <v>0.75265613728560421</v>
      </c>
      <c r="I122" s="390">
        <v>0.76126771366401802</v>
      </c>
      <c r="J122" s="390">
        <v>0.92629061303363158</v>
      </c>
      <c r="K122" s="390">
        <v>0.8250582311967537</v>
      </c>
      <c r="L122" s="390">
        <v>0.65875660132798186</v>
      </c>
      <c r="M122" s="390">
        <v>0.85743997274963824</v>
      </c>
      <c r="N122" s="390">
        <v>0.65855266356080089</v>
      </c>
      <c r="O122" s="390">
        <v>0.83313373866430873</v>
      </c>
      <c r="P122" s="390">
        <v>0.8190030711260371</v>
      </c>
      <c r="Q122" s="390">
        <v>0.91679935834858484</v>
      </c>
      <c r="R122" s="390">
        <v>0.72984638832284288</v>
      </c>
      <c r="S122" s="390">
        <v>0.69213705557334326</v>
      </c>
      <c r="T122" s="390">
        <v>0.70155622323458389</v>
      </c>
      <c r="U122" s="390">
        <v>0.78917262688822665</v>
      </c>
      <c r="V122" s="390">
        <v>0.72878218503575454</v>
      </c>
      <c r="W122" s="390">
        <v>0.88184051021812393</v>
      </c>
    </row>
    <row r="123" spans="1:23">
      <c r="A123" s="2268"/>
      <c r="B123" s="1775"/>
      <c r="C123" s="976" t="s">
        <v>112</v>
      </c>
      <c r="D123" s="796">
        <v>8.3163604265478509E-3</v>
      </c>
      <c r="E123" s="796">
        <v>9.4452469022451302E-3</v>
      </c>
      <c r="F123" s="796">
        <v>3.1563475947458161E-2</v>
      </c>
      <c r="G123" s="796">
        <v>3.3314996610653451E-2</v>
      </c>
      <c r="H123" s="796">
        <v>0.12437707002928686</v>
      </c>
      <c r="I123" s="796">
        <v>0.13047059107524869</v>
      </c>
      <c r="J123" s="796">
        <v>8.4908134079067818E-2</v>
      </c>
      <c r="K123" s="796">
        <v>7.4387347508781204E-2</v>
      </c>
      <c r="L123" s="796">
        <v>0.11060196351563834</v>
      </c>
      <c r="M123" s="796">
        <v>0.1313285928904005</v>
      </c>
      <c r="N123" s="796">
        <v>7.8341292676421537E-2</v>
      </c>
      <c r="O123" s="796">
        <v>9.6973611168233248E-2</v>
      </c>
      <c r="P123" s="796">
        <v>5.7465217568578739E-2</v>
      </c>
      <c r="Q123" s="796">
        <v>6.2504902167483944E-2</v>
      </c>
      <c r="R123" s="796">
        <v>7.9852540347738088E-2</v>
      </c>
      <c r="S123" s="796">
        <v>7.5468746262792888E-2</v>
      </c>
      <c r="T123" s="796">
        <v>0.12338772563101423</v>
      </c>
      <c r="U123" s="796">
        <v>0.14828701229844019</v>
      </c>
      <c r="V123" s="796">
        <v>0.10771754725281593</v>
      </c>
      <c r="W123" s="796">
        <v>0.11867523231735548</v>
      </c>
    </row>
    <row r="124" spans="1:23">
      <c r="A124" s="2268"/>
      <c r="B124" s="2155" t="s">
        <v>900</v>
      </c>
      <c r="C124" s="762" t="s">
        <v>109</v>
      </c>
      <c r="D124" s="390">
        <v>0.15106536022052702</v>
      </c>
      <c r="E124" s="390">
        <v>4.2018882261329722E-2</v>
      </c>
      <c r="F124" s="390">
        <v>0.12795640010597456</v>
      </c>
      <c r="G124" s="390">
        <v>5.2974380984844728E-2</v>
      </c>
      <c r="H124" s="397">
        <v>5.7878580091855807E-2</v>
      </c>
      <c r="I124" s="397">
        <v>2.2393572812827472E-2</v>
      </c>
      <c r="J124" s="397">
        <v>0.12892213900789809</v>
      </c>
      <c r="K124" s="397">
        <v>3.8391747737221892E-2</v>
      </c>
      <c r="L124" s="397">
        <v>0.12216597121898329</v>
      </c>
      <c r="M124" s="397">
        <v>0.16846474445191778</v>
      </c>
      <c r="N124" s="397">
        <v>9.2477763169481295E-2</v>
      </c>
      <c r="O124" s="397">
        <v>8.2673944345512368E-2</v>
      </c>
      <c r="P124" s="390">
        <v>0.11561333100302407</v>
      </c>
      <c r="Q124" s="390">
        <v>2.8697571440156402E-2</v>
      </c>
      <c r="R124" s="390">
        <v>0.14164255714538038</v>
      </c>
      <c r="S124" s="397">
        <v>6.0228939267813267E-2</v>
      </c>
      <c r="T124" s="397">
        <v>0.26617665081275754</v>
      </c>
      <c r="U124" s="397">
        <v>9.9037243925230195E-2</v>
      </c>
      <c r="V124" s="397">
        <v>0.21076839404239764</v>
      </c>
      <c r="W124" s="397">
        <v>2.1526172961139647E-2</v>
      </c>
    </row>
    <row r="125" spans="1:23">
      <c r="A125" s="2268"/>
      <c r="B125" s="1774"/>
      <c r="C125" s="762" t="s">
        <v>75</v>
      </c>
      <c r="D125" s="15">
        <v>28161.641895662815</v>
      </c>
      <c r="E125" s="15">
        <v>28928.358104337098</v>
      </c>
      <c r="F125" s="15">
        <v>3429.7436599845464</v>
      </c>
      <c r="G125" s="15">
        <v>3600.4533987599507</v>
      </c>
      <c r="H125" s="226">
        <v>207.41634804965867</v>
      </c>
      <c r="I125" s="226">
        <v>193.56166336275081</v>
      </c>
      <c r="J125" s="226">
        <v>554.79432056178689</v>
      </c>
      <c r="K125" s="226">
        <v>580.76440728114267</v>
      </c>
      <c r="L125" s="226">
        <v>241.55812884161517</v>
      </c>
      <c r="M125" s="226">
        <v>302.54840717391784</v>
      </c>
      <c r="N125" s="226">
        <v>348.32004322364969</v>
      </c>
      <c r="O125" s="226">
        <v>355.80900791776043</v>
      </c>
      <c r="P125" s="15">
        <v>1355.4514667123492</v>
      </c>
      <c r="Q125" s="15">
        <v>1448.1365430539927</v>
      </c>
      <c r="R125" s="15">
        <v>370.76120328539304</v>
      </c>
      <c r="S125" s="226">
        <v>371.77384587263822</v>
      </c>
      <c r="T125" s="226">
        <v>186.04906736446719</v>
      </c>
      <c r="U125" s="226">
        <v>158.405596867019</v>
      </c>
      <c r="V125" s="226">
        <v>165.3930819456246</v>
      </c>
      <c r="W125" s="226">
        <v>189.45392723072794</v>
      </c>
    </row>
    <row r="126" spans="1:23">
      <c r="A126" s="2268"/>
      <c r="B126" s="1774"/>
      <c r="C126" s="762" t="s">
        <v>92</v>
      </c>
      <c r="D126" s="15">
        <v>27943</v>
      </c>
      <c r="E126" s="15">
        <v>29147</v>
      </c>
      <c r="F126" s="15">
        <v>2190</v>
      </c>
      <c r="G126" s="15">
        <v>2294</v>
      </c>
      <c r="H126" s="226">
        <v>128</v>
      </c>
      <c r="I126" s="226">
        <v>119</v>
      </c>
      <c r="J126" s="226">
        <v>416</v>
      </c>
      <c r="K126" s="226">
        <v>430</v>
      </c>
      <c r="L126" s="226">
        <v>124</v>
      </c>
      <c r="M126" s="226">
        <v>149</v>
      </c>
      <c r="N126" s="226">
        <v>247</v>
      </c>
      <c r="O126" s="226">
        <v>258</v>
      </c>
      <c r="P126" s="15">
        <v>710</v>
      </c>
      <c r="Q126" s="15">
        <v>752</v>
      </c>
      <c r="R126" s="15">
        <v>292</v>
      </c>
      <c r="S126" s="226">
        <v>294</v>
      </c>
      <c r="T126" s="226">
        <v>113</v>
      </c>
      <c r="U126" s="226">
        <v>99</v>
      </c>
      <c r="V126" s="226">
        <v>160</v>
      </c>
      <c r="W126" s="226">
        <v>193</v>
      </c>
    </row>
    <row r="127" spans="1:23">
      <c r="A127" s="2268"/>
      <c r="B127" s="1774"/>
      <c r="C127" s="762" t="s">
        <v>110</v>
      </c>
      <c r="D127" s="390">
        <v>0</v>
      </c>
      <c r="E127" s="390">
        <v>0</v>
      </c>
      <c r="F127" s="390">
        <v>0</v>
      </c>
      <c r="G127" s="390">
        <v>0</v>
      </c>
      <c r="H127" s="397">
        <v>0</v>
      </c>
      <c r="I127" s="397">
        <v>0</v>
      </c>
      <c r="J127" s="397">
        <v>0</v>
      </c>
      <c r="K127" s="397">
        <v>0</v>
      </c>
      <c r="L127" s="397">
        <v>0</v>
      </c>
      <c r="M127" s="397">
        <v>0</v>
      </c>
      <c r="N127" s="397">
        <v>0</v>
      </c>
      <c r="O127" s="397">
        <v>0</v>
      </c>
      <c r="P127" s="390">
        <v>0</v>
      </c>
      <c r="Q127" s="390">
        <v>0</v>
      </c>
      <c r="R127" s="390">
        <v>0</v>
      </c>
      <c r="S127" s="397">
        <v>0</v>
      </c>
      <c r="T127" s="397">
        <v>0</v>
      </c>
      <c r="U127" s="397">
        <v>0</v>
      </c>
      <c r="V127" s="397">
        <v>0</v>
      </c>
      <c r="W127" s="397">
        <v>0</v>
      </c>
    </row>
    <row r="128" spans="1:23">
      <c r="A128" s="2268"/>
      <c r="B128" s="1774"/>
      <c r="C128" s="762" t="s">
        <v>121</v>
      </c>
      <c r="D128" s="390">
        <v>0.66477689724532574</v>
      </c>
      <c r="E128" s="390">
        <v>0.36230349309221255</v>
      </c>
      <c r="F128" s="390">
        <v>0.58665086167363034</v>
      </c>
      <c r="G128" s="390">
        <v>0.57063379977069939</v>
      </c>
      <c r="H128" s="397">
        <v>0.33309281586095879</v>
      </c>
      <c r="I128" s="397">
        <v>0.18739769316715371</v>
      </c>
      <c r="J128" s="397">
        <v>0.70371043039916337</v>
      </c>
      <c r="K128" s="397">
        <v>0.23253210620610523</v>
      </c>
      <c r="L128" s="397">
        <v>0.57539071225920657</v>
      </c>
      <c r="M128" s="397">
        <v>1.5283221994876051</v>
      </c>
      <c r="N128" s="397">
        <v>0.44320089146870556</v>
      </c>
      <c r="O128" s="397">
        <v>0.82553974082955839</v>
      </c>
      <c r="P128" s="390">
        <v>0.48818387728837564</v>
      </c>
      <c r="Q128" s="390">
        <v>0.2000055506050992</v>
      </c>
      <c r="R128" s="390">
        <v>0.59685942832673688</v>
      </c>
      <c r="S128" s="397">
        <v>0.33750226880903589</v>
      </c>
      <c r="T128" s="397">
        <v>0.80208693229962624</v>
      </c>
      <c r="U128" s="397">
        <v>0.70229333687021722</v>
      </c>
      <c r="V128" s="397">
        <v>0.97107434638413614</v>
      </c>
      <c r="W128" s="397">
        <v>0.14551482100369895</v>
      </c>
    </row>
    <row r="129" spans="1:23">
      <c r="A129" s="2268"/>
      <c r="B129" s="1775"/>
      <c r="C129" s="976" t="s">
        <v>112</v>
      </c>
      <c r="D129" s="796">
        <v>7.4351220527521123E-3</v>
      </c>
      <c r="E129" s="796">
        <v>3.9675671895834019E-3</v>
      </c>
      <c r="F129" s="796">
        <v>2.3437233933824901E-2</v>
      </c>
      <c r="G129" s="796">
        <v>2.2274577994237175E-2</v>
      </c>
      <c r="H129" s="805">
        <v>5.5043872536536635E-2</v>
      </c>
      <c r="I129" s="805">
        <v>3.2117331859482331E-2</v>
      </c>
      <c r="J129" s="805">
        <v>6.4505392515514209E-2</v>
      </c>
      <c r="K129" s="805">
        <v>2.0965122141999942E-2</v>
      </c>
      <c r="L129" s="805">
        <v>9.6605244541367638E-2</v>
      </c>
      <c r="M129" s="805">
        <v>0.23408332981984112</v>
      </c>
      <c r="N129" s="805">
        <v>5.2723089092471941E-2</v>
      </c>
      <c r="O129" s="805">
        <v>9.608969858725902E-2</v>
      </c>
      <c r="P129" s="796">
        <v>3.4253342521998499E-2</v>
      </c>
      <c r="Q129" s="796">
        <v>1.3635837830475705E-2</v>
      </c>
      <c r="R129" s="796">
        <v>6.5302428490344497E-2</v>
      </c>
      <c r="S129" s="805">
        <v>3.680033149903645E-2</v>
      </c>
      <c r="T129" s="805">
        <v>0.14106878259665256</v>
      </c>
      <c r="U129" s="805">
        <v>0.13196223124492173</v>
      </c>
      <c r="V129" s="805">
        <v>0.14352950571575607</v>
      </c>
      <c r="W129" s="805">
        <v>1.9582912089126943E-2</v>
      </c>
    </row>
    <row r="130" spans="1:23">
      <c r="A130" s="2268"/>
      <c r="B130" s="2155" t="s">
        <v>585</v>
      </c>
      <c r="C130" s="762" t="s">
        <v>109</v>
      </c>
      <c r="D130" s="390">
        <v>0.83907920521307633</v>
      </c>
      <c r="E130" s="390">
        <v>0.82451430185728725</v>
      </c>
      <c r="F130" s="390">
        <v>0.82061673469274099</v>
      </c>
      <c r="G130" s="390">
        <v>0.87105938814416739</v>
      </c>
      <c r="H130" s="390">
        <v>0.91538204487801667</v>
      </c>
      <c r="I130" s="390">
        <v>0.69723870382033337</v>
      </c>
      <c r="J130" s="390">
        <v>0.82742121977968153</v>
      </c>
      <c r="K130" s="390">
        <v>0.87926371835151051</v>
      </c>
      <c r="L130" s="390">
        <v>0.8613259219855417</v>
      </c>
      <c r="M130" s="390">
        <v>0.76573955201971111</v>
      </c>
      <c r="N130" s="390">
        <v>0.71906761675797515</v>
      </c>
      <c r="O130" s="390">
        <v>0.80269630690329774</v>
      </c>
      <c r="P130" s="390">
        <v>0.8051683080060712</v>
      </c>
      <c r="Q130" s="390">
        <v>0.95305096145876078</v>
      </c>
      <c r="R130" s="390">
        <v>0.88302649548772583</v>
      </c>
      <c r="S130" s="390">
        <v>0.85063655743359845</v>
      </c>
      <c r="T130" s="390">
        <v>0.80666124585036125</v>
      </c>
      <c r="U130" s="390">
        <v>0.66974423356640456</v>
      </c>
      <c r="V130" s="390">
        <v>0.8357556634452179</v>
      </c>
      <c r="W130" s="390">
        <v>0.9017576939230737</v>
      </c>
    </row>
    <row r="131" spans="1:23">
      <c r="A131" s="2268"/>
      <c r="B131" s="1774"/>
      <c r="C131" s="762" t="s">
        <v>75</v>
      </c>
      <c r="D131" s="15">
        <v>28161.641895662815</v>
      </c>
      <c r="E131" s="15">
        <v>28928.358104337098</v>
      </c>
      <c r="F131" s="15">
        <v>3429.7436599845464</v>
      </c>
      <c r="G131" s="15">
        <v>3600.4533987599507</v>
      </c>
      <c r="H131" s="15">
        <v>207.41634804965867</v>
      </c>
      <c r="I131" s="15">
        <v>193.56166336275081</v>
      </c>
      <c r="J131" s="15">
        <v>554.79432056178689</v>
      </c>
      <c r="K131" s="15">
        <v>580.76440728114267</v>
      </c>
      <c r="L131" s="15">
        <v>241.55812884161517</v>
      </c>
      <c r="M131" s="15">
        <v>302.54840717391784</v>
      </c>
      <c r="N131" s="15">
        <v>348.32004322364969</v>
      </c>
      <c r="O131" s="15">
        <v>355.80900791776043</v>
      </c>
      <c r="P131" s="15">
        <v>1355.4514667123492</v>
      </c>
      <c r="Q131" s="15">
        <v>1448.1365430539927</v>
      </c>
      <c r="R131" s="15">
        <v>370.76120328539304</v>
      </c>
      <c r="S131" s="15">
        <v>371.77384587263822</v>
      </c>
      <c r="T131" s="15">
        <v>186.04906736446719</v>
      </c>
      <c r="U131" s="15">
        <v>158.405596867019</v>
      </c>
      <c r="V131" s="15">
        <v>165.3930819456246</v>
      </c>
      <c r="W131" s="15">
        <v>189.45392723072794</v>
      </c>
    </row>
    <row r="132" spans="1:23">
      <c r="A132" s="2268"/>
      <c r="B132" s="1774"/>
      <c r="C132" s="762" t="s">
        <v>92</v>
      </c>
      <c r="D132" s="15">
        <v>27943</v>
      </c>
      <c r="E132" s="15">
        <v>29147</v>
      </c>
      <c r="F132" s="15">
        <v>2190</v>
      </c>
      <c r="G132" s="15">
        <v>2294</v>
      </c>
      <c r="H132" s="15">
        <v>128</v>
      </c>
      <c r="I132" s="15">
        <v>119</v>
      </c>
      <c r="J132" s="15">
        <v>416</v>
      </c>
      <c r="K132" s="15">
        <v>430</v>
      </c>
      <c r="L132" s="15">
        <v>124</v>
      </c>
      <c r="M132" s="15">
        <v>149</v>
      </c>
      <c r="N132" s="15">
        <v>247</v>
      </c>
      <c r="O132" s="15">
        <v>258</v>
      </c>
      <c r="P132" s="15">
        <v>710</v>
      </c>
      <c r="Q132" s="15">
        <v>752</v>
      </c>
      <c r="R132" s="15">
        <v>292</v>
      </c>
      <c r="S132" s="15">
        <v>294</v>
      </c>
      <c r="T132" s="15">
        <v>113</v>
      </c>
      <c r="U132" s="15">
        <v>99</v>
      </c>
      <c r="V132" s="15">
        <v>160</v>
      </c>
      <c r="W132" s="15">
        <v>193</v>
      </c>
    </row>
    <row r="133" spans="1:23">
      <c r="A133" s="2268"/>
      <c r="B133" s="1774"/>
      <c r="C133" s="762" t="s">
        <v>110</v>
      </c>
      <c r="D133" s="45">
        <v>1</v>
      </c>
      <c r="E133" s="45">
        <v>1</v>
      </c>
      <c r="F133" s="45">
        <v>1</v>
      </c>
      <c r="G133" s="45">
        <v>1</v>
      </c>
      <c r="H133" s="45">
        <v>1</v>
      </c>
      <c r="I133" s="45">
        <v>1</v>
      </c>
      <c r="J133" s="45">
        <v>1</v>
      </c>
      <c r="K133" s="45">
        <v>1</v>
      </c>
      <c r="L133" s="45">
        <v>1</v>
      </c>
      <c r="M133" s="45">
        <v>1</v>
      </c>
      <c r="N133" s="45">
        <v>1</v>
      </c>
      <c r="O133" s="45">
        <v>1</v>
      </c>
      <c r="P133" s="45">
        <v>1</v>
      </c>
      <c r="Q133" s="45">
        <v>1</v>
      </c>
      <c r="R133" s="45">
        <v>1</v>
      </c>
      <c r="S133" s="45">
        <v>1</v>
      </c>
      <c r="T133" s="45">
        <v>1</v>
      </c>
      <c r="U133" s="390">
        <v>0</v>
      </c>
      <c r="V133" s="45">
        <v>1</v>
      </c>
      <c r="W133" s="45">
        <v>1</v>
      </c>
    </row>
    <row r="134" spans="1:23">
      <c r="A134" s="2268"/>
      <c r="B134" s="1774"/>
      <c r="C134" s="762" t="s">
        <v>121</v>
      </c>
      <c r="D134" s="390">
        <v>0.98004224542546314</v>
      </c>
      <c r="E134" s="390">
        <v>0.9873066791944729</v>
      </c>
      <c r="F134" s="390">
        <v>0.92607834004954426</v>
      </c>
      <c r="G134" s="390">
        <v>1.0078727381757648</v>
      </c>
      <c r="H134" s="390">
        <v>0.98709248880803524</v>
      </c>
      <c r="I134" s="390">
        <v>0.84163687655650943</v>
      </c>
      <c r="J134" s="390">
        <v>0.87822160507724767</v>
      </c>
      <c r="K134" s="390">
        <v>1.0202923248489295</v>
      </c>
      <c r="L134" s="390">
        <v>0.92859636244536814</v>
      </c>
      <c r="M134" s="390">
        <v>0.93039304515875942</v>
      </c>
      <c r="N134" s="390">
        <v>0.83657833739338439</v>
      </c>
      <c r="O134" s="390">
        <v>0.91086660085195592</v>
      </c>
      <c r="P134" s="390">
        <v>0.93253041986369589</v>
      </c>
      <c r="Q134" s="390">
        <v>1.0521504089642129</v>
      </c>
      <c r="R134" s="390">
        <v>0.97634492676980211</v>
      </c>
      <c r="S134" s="390">
        <v>1.0239744157594952</v>
      </c>
      <c r="T134" s="390">
        <v>0.92693297071051428</v>
      </c>
      <c r="U134" s="390">
        <v>0.87257673849655137</v>
      </c>
      <c r="V134" s="390">
        <v>1.0011326924284636</v>
      </c>
      <c r="W134" s="390">
        <v>1.0877863871336528</v>
      </c>
    </row>
    <row r="135" spans="1:23">
      <c r="A135" s="2268"/>
      <c r="B135" s="1775"/>
      <c r="C135" s="976" t="s">
        <v>112</v>
      </c>
      <c r="D135" s="796">
        <v>1.0961171698032854E-2</v>
      </c>
      <c r="E135" s="796">
        <v>1.0811945402446173E-2</v>
      </c>
      <c r="F135" s="796">
        <v>3.6997669508008549E-2</v>
      </c>
      <c r="G135" s="796">
        <v>3.9342113845661837E-2</v>
      </c>
      <c r="H135" s="796">
        <v>0.16311787750595713</v>
      </c>
      <c r="I135" s="796">
        <v>0.14424473648900543</v>
      </c>
      <c r="J135" s="796">
        <v>8.050190377166834E-2</v>
      </c>
      <c r="K135" s="796">
        <v>9.1989676436523296E-2</v>
      </c>
      <c r="L135" s="796">
        <v>0.15590672001296957</v>
      </c>
      <c r="M135" s="796">
        <v>0.14250234808144624</v>
      </c>
      <c r="N135" s="796">
        <v>9.9519191103291937E-2</v>
      </c>
      <c r="O135" s="796">
        <v>0.10602142186530553</v>
      </c>
      <c r="P135" s="796">
        <v>6.5430845568268517E-2</v>
      </c>
      <c r="Q135" s="796">
        <v>7.1732770948102459E-2</v>
      </c>
      <c r="R135" s="796">
        <v>0.10682196131346518</v>
      </c>
      <c r="S135" s="796">
        <v>0.11165139149865391</v>
      </c>
      <c r="T135" s="796">
        <v>0.1630263509616485</v>
      </c>
      <c r="U135" s="796">
        <v>0.16395880083040079</v>
      </c>
      <c r="V135" s="796">
        <v>0.14797227527963128</v>
      </c>
      <c r="W135" s="796">
        <v>0.14639075967695303</v>
      </c>
    </row>
    <row r="136" spans="1:23">
      <c r="A136" s="2268"/>
      <c r="B136" s="2155" t="s">
        <v>682</v>
      </c>
      <c r="C136" s="762" t="s">
        <v>109</v>
      </c>
      <c r="D136" s="390">
        <v>0.1320723168717729</v>
      </c>
      <c r="E136" s="390">
        <v>0.17962156944184876</v>
      </c>
      <c r="F136" s="390">
        <v>0.11959969344145317</v>
      </c>
      <c r="G136" s="390">
        <v>0.14926046444256663</v>
      </c>
      <c r="H136" s="397">
        <v>0.17269370075875734</v>
      </c>
      <c r="I136" s="390">
        <v>0.33744231696208626</v>
      </c>
      <c r="J136" s="390">
        <v>0.14916617503859025</v>
      </c>
      <c r="K136" s="390">
        <v>0.17051748587672291</v>
      </c>
      <c r="L136" s="397">
        <v>0.17273401641645605</v>
      </c>
      <c r="M136" s="390">
        <v>0.19388546712367682</v>
      </c>
      <c r="N136" s="397">
        <v>0.12142549281972688</v>
      </c>
      <c r="O136" s="390">
        <v>9.7276610907483629E-2</v>
      </c>
      <c r="P136" s="390">
        <v>8.2251208186199548E-2</v>
      </c>
      <c r="Q136" s="390">
        <v>0.12082083148376913</v>
      </c>
      <c r="R136" s="390">
        <v>0.12084667815080063</v>
      </c>
      <c r="S136" s="390">
        <v>0.15110505095083296</v>
      </c>
      <c r="T136" s="397">
        <v>0.19419122241042336</v>
      </c>
      <c r="U136" s="397">
        <v>0.19140271078474685</v>
      </c>
      <c r="V136" s="397">
        <v>9.1770052080106995E-2</v>
      </c>
      <c r="W136" s="397">
        <v>9.6731181668977942E-2</v>
      </c>
    </row>
    <row r="137" spans="1:23">
      <c r="A137" s="2268"/>
      <c r="B137" s="1774"/>
      <c r="C137" s="762" t="s">
        <v>75</v>
      </c>
      <c r="D137" s="15">
        <v>28161.641895662815</v>
      </c>
      <c r="E137" s="15">
        <v>28928.358104337098</v>
      </c>
      <c r="F137" s="15">
        <v>3429.7436599845464</v>
      </c>
      <c r="G137" s="15">
        <v>3600.4533987599507</v>
      </c>
      <c r="H137" s="226">
        <v>207.41634804965867</v>
      </c>
      <c r="I137" s="15">
        <v>193.56166336275081</v>
      </c>
      <c r="J137" s="15">
        <v>554.79432056178689</v>
      </c>
      <c r="K137" s="15">
        <v>580.76440728114267</v>
      </c>
      <c r="L137" s="226">
        <v>241.55812884161517</v>
      </c>
      <c r="M137" s="15">
        <v>302.54840717391784</v>
      </c>
      <c r="N137" s="226">
        <v>348.32004322364969</v>
      </c>
      <c r="O137" s="15">
        <v>355.80900791776043</v>
      </c>
      <c r="P137" s="15">
        <v>1355.4514667123492</v>
      </c>
      <c r="Q137" s="15">
        <v>1448.1365430539927</v>
      </c>
      <c r="R137" s="15">
        <v>370.76120328539304</v>
      </c>
      <c r="S137" s="15">
        <v>371.77384587263822</v>
      </c>
      <c r="T137" s="226">
        <v>186.04906736446719</v>
      </c>
      <c r="U137" s="226">
        <v>158.405596867019</v>
      </c>
      <c r="V137" s="226">
        <v>165.3930819456246</v>
      </c>
      <c r="W137" s="226">
        <v>189.45392723072794</v>
      </c>
    </row>
    <row r="138" spans="1:23">
      <c r="A138" s="2268"/>
      <c r="B138" s="1774"/>
      <c r="C138" s="762" t="s">
        <v>92</v>
      </c>
      <c r="D138" s="15">
        <v>27943</v>
      </c>
      <c r="E138" s="15">
        <v>29147</v>
      </c>
      <c r="F138" s="15">
        <v>2190</v>
      </c>
      <c r="G138" s="15">
        <v>2294</v>
      </c>
      <c r="H138" s="226">
        <v>128</v>
      </c>
      <c r="I138" s="15">
        <v>119</v>
      </c>
      <c r="J138" s="15">
        <v>416</v>
      </c>
      <c r="K138" s="15">
        <v>430</v>
      </c>
      <c r="L138" s="226">
        <v>124</v>
      </c>
      <c r="M138" s="15">
        <v>149</v>
      </c>
      <c r="N138" s="226">
        <v>247</v>
      </c>
      <c r="O138" s="15">
        <v>258</v>
      </c>
      <c r="P138" s="15">
        <v>710</v>
      </c>
      <c r="Q138" s="15">
        <v>752</v>
      </c>
      <c r="R138" s="15">
        <v>292</v>
      </c>
      <c r="S138" s="15">
        <v>294</v>
      </c>
      <c r="T138" s="226">
        <v>113</v>
      </c>
      <c r="U138" s="226">
        <v>99</v>
      </c>
      <c r="V138" s="226">
        <v>160</v>
      </c>
      <c r="W138" s="226">
        <v>193</v>
      </c>
    </row>
    <row r="139" spans="1:23">
      <c r="A139" s="2268"/>
      <c r="B139" s="1774"/>
      <c r="C139" s="762" t="s">
        <v>110</v>
      </c>
      <c r="D139" s="390">
        <v>0</v>
      </c>
      <c r="E139" s="390">
        <v>0</v>
      </c>
      <c r="F139" s="390">
        <v>0</v>
      </c>
      <c r="G139" s="390">
        <v>0</v>
      </c>
      <c r="H139" s="397">
        <v>0</v>
      </c>
      <c r="I139" s="390">
        <v>0</v>
      </c>
      <c r="J139" s="390">
        <v>0</v>
      </c>
      <c r="K139" s="390">
        <v>0</v>
      </c>
      <c r="L139" s="397">
        <v>0</v>
      </c>
      <c r="M139" s="390">
        <v>0</v>
      </c>
      <c r="N139" s="397">
        <v>0</v>
      </c>
      <c r="O139" s="390">
        <v>0</v>
      </c>
      <c r="P139" s="390">
        <v>0</v>
      </c>
      <c r="Q139" s="390">
        <v>0</v>
      </c>
      <c r="R139" s="390">
        <v>0</v>
      </c>
      <c r="S139" s="390">
        <v>0</v>
      </c>
      <c r="T139" s="397">
        <v>0</v>
      </c>
      <c r="U139" s="397">
        <v>0</v>
      </c>
      <c r="V139" s="397">
        <v>0</v>
      </c>
      <c r="W139" s="397">
        <v>0</v>
      </c>
    </row>
    <row r="140" spans="1:23">
      <c r="A140" s="2268"/>
      <c r="B140" s="1774"/>
      <c r="C140" s="762" t="s">
        <v>121</v>
      </c>
      <c r="D140" s="390">
        <v>0.50324266954332497</v>
      </c>
      <c r="E140" s="390">
        <v>0.6060631482255</v>
      </c>
      <c r="F140" s="390">
        <v>0.45617684816260501</v>
      </c>
      <c r="G140" s="390">
        <v>0.56491204632286818</v>
      </c>
      <c r="H140" s="397">
        <v>0.62441116619644765</v>
      </c>
      <c r="I140" s="390">
        <v>0.83002384851822841</v>
      </c>
      <c r="J140" s="390">
        <v>0.46672737213787352</v>
      </c>
      <c r="K140" s="390">
        <v>0.56865311613632363</v>
      </c>
      <c r="L140" s="397">
        <v>0.54998152153088464</v>
      </c>
      <c r="M140" s="390">
        <v>0.5813328337004583</v>
      </c>
      <c r="N140" s="397">
        <v>0.54305916769480922</v>
      </c>
      <c r="O140" s="390">
        <v>0.37435752507806619</v>
      </c>
      <c r="P140" s="390">
        <v>0.33219246186666851</v>
      </c>
      <c r="Q140" s="390">
        <v>0.52300817734848237</v>
      </c>
      <c r="R140" s="390">
        <v>0.48026861352799599</v>
      </c>
      <c r="S140" s="390">
        <v>0.63126197710850307</v>
      </c>
      <c r="T140" s="397">
        <v>0.62569207669129112</v>
      </c>
      <c r="U140" s="397">
        <v>0.69784379257429552</v>
      </c>
      <c r="V140" s="397">
        <v>0.39150240203634135</v>
      </c>
      <c r="W140" s="397">
        <v>0.49404521984972904</v>
      </c>
    </row>
    <row r="141" spans="1:23">
      <c r="A141" s="2268"/>
      <c r="B141" s="1775"/>
      <c r="C141" s="976" t="s">
        <v>112</v>
      </c>
      <c r="D141" s="796">
        <v>5.6284607448182922E-3</v>
      </c>
      <c r="E141" s="796">
        <v>6.6369668180458422E-3</v>
      </c>
      <c r="F141" s="796">
        <v>1.8224678772448266E-2</v>
      </c>
      <c r="G141" s="796">
        <v>2.2051230475235103E-2</v>
      </c>
      <c r="H141" s="805">
        <v>0.10318447893770953</v>
      </c>
      <c r="I141" s="796">
        <v>0.14225442663462393</v>
      </c>
      <c r="J141" s="796">
        <v>4.278241594402804E-2</v>
      </c>
      <c r="K141" s="796">
        <v>5.1269832070672955E-2</v>
      </c>
      <c r="L141" s="805">
        <v>9.2339167540802514E-2</v>
      </c>
      <c r="M141" s="796">
        <v>8.9039029526516308E-2</v>
      </c>
      <c r="N141" s="805">
        <v>6.460220958937031E-2</v>
      </c>
      <c r="O141" s="796">
        <v>4.3573797807088761E-2</v>
      </c>
      <c r="P141" s="796">
        <v>2.3308230174966218E-2</v>
      </c>
      <c r="Q141" s="796">
        <v>3.5657283854174993E-2</v>
      </c>
      <c r="R141" s="796">
        <v>5.2546219934889039E-2</v>
      </c>
      <c r="S141" s="796">
        <v>6.8831092905850474E-2</v>
      </c>
      <c r="T141" s="805">
        <v>0.11004495396296952</v>
      </c>
      <c r="U141" s="805">
        <v>0.13112615355133334</v>
      </c>
      <c r="V141" s="805">
        <v>5.7865956875539665E-2</v>
      </c>
      <c r="W141" s="805">
        <v>6.6487001403964921E-2</v>
      </c>
    </row>
    <row r="142" spans="1:23">
      <c r="A142" s="2268"/>
      <c r="B142" s="2155" t="s">
        <v>538</v>
      </c>
      <c r="C142" s="762" t="s">
        <v>109</v>
      </c>
      <c r="D142" s="45">
        <v>2.6975303749331943</v>
      </c>
      <c r="E142" s="45">
        <v>2.8235185216669403</v>
      </c>
      <c r="F142" s="45">
        <v>2.6656139448527512</v>
      </c>
      <c r="G142" s="45">
        <v>2.8712492333646709</v>
      </c>
      <c r="H142" s="45">
        <v>2.0339813592443439</v>
      </c>
      <c r="I142" s="45">
        <v>2.1081995345388425</v>
      </c>
      <c r="J142" s="45">
        <v>2.4842815111904439</v>
      </c>
      <c r="K142" s="45">
        <v>2.6373748515230884</v>
      </c>
      <c r="L142" s="45">
        <v>2.2058369062065029</v>
      </c>
      <c r="M142" s="45">
        <v>2.0244966259584984</v>
      </c>
      <c r="N142" s="45">
        <v>2.34961127756055</v>
      </c>
      <c r="O142" s="45">
        <v>2.1171238426397689</v>
      </c>
      <c r="P142" s="45">
        <v>3.1131379706965743</v>
      </c>
      <c r="Q142" s="45">
        <v>3.6065777297057529</v>
      </c>
      <c r="R142" s="45">
        <v>2.6239180012424663</v>
      </c>
      <c r="S142" s="45">
        <v>2.6294888327669228</v>
      </c>
      <c r="T142" s="45">
        <v>2.2164580773920664</v>
      </c>
      <c r="U142" s="45">
        <v>2.3873820533052044</v>
      </c>
      <c r="V142" s="45">
        <v>2.3341202953520011</v>
      </c>
      <c r="W142" s="45">
        <v>2.3946306738733321</v>
      </c>
    </row>
    <row r="143" spans="1:23">
      <c r="A143" s="2268"/>
      <c r="B143" s="1774"/>
      <c r="C143" s="762" t="s">
        <v>75</v>
      </c>
      <c r="D143" s="15">
        <v>28161.641895662815</v>
      </c>
      <c r="E143" s="15">
        <v>28928.358104337098</v>
      </c>
      <c r="F143" s="15">
        <v>3429.7436599845464</v>
      </c>
      <c r="G143" s="15">
        <v>3600.4533987599507</v>
      </c>
      <c r="H143" s="15">
        <v>207.41634804965867</v>
      </c>
      <c r="I143" s="15">
        <v>193.56166336275081</v>
      </c>
      <c r="J143" s="15">
        <v>554.79432056178689</v>
      </c>
      <c r="K143" s="15">
        <v>580.76440728114267</v>
      </c>
      <c r="L143" s="15">
        <v>241.55812884161517</v>
      </c>
      <c r="M143" s="15">
        <v>302.54840717391784</v>
      </c>
      <c r="N143" s="15">
        <v>348.32004322364969</v>
      </c>
      <c r="O143" s="15">
        <v>355.80900791776043</v>
      </c>
      <c r="P143" s="15">
        <v>1355.4514667123492</v>
      </c>
      <c r="Q143" s="15">
        <v>1448.1365430539927</v>
      </c>
      <c r="R143" s="15">
        <v>370.76120328539304</v>
      </c>
      <c r="S143" s="15">
        <v>371.77384587263822</v>
      </c>
      <c r="T143" s="15">
        <v>186.04906736446719</v>
      </c>
      <c r="U143" s="15">
        <v>158.405596867019</v>
      </c>
      <c r="V143" s="15">
        <v>165.3930819456246</v>
      </c>
      <c r="W143" s="15">
        <v>189.45392723072794</v>
      </c>
    </row>
    <row r="144" spans="1:23">
      <c r="A144" s="2268"/>
      <c r="B144" s="1774"/>
      <c r="C144" s="762" t="s">
        <v>92</v>
      </c>
      <c r="D144" s="15">
        <v>27943</v>
      </c>
      <c r="E144" s="15">
        <v>29147</v>
      </c>
      <c r="F144" s="15">
        <v>2190</v>
      </c>
      <c r="G144" s="15">
        <v>2294</v>
      </c>
      <c r="H144" s="15">
        <v>128</v>
      </c>
      <c r="I144" s="15">
        <v>119</v>
      </c>
      <c r="J144" s="15">
        <v>416</v>
      </c>
      <c r="K144" s="15">
        <v>430</v>
      </c>
      <c r="L144" s="15">
        <v>124</v>
      </c>
      <c r="M144" s="15">
        <v>149</v>
      </c>
      <c r="N144" s="15">
        <v>247</v>
      </c>
      <c r="O144" s="15">
        <v>258</v>
      </c>
      <c r="P144" s="15">
        <v>710</v>
      </c>
      <c r="Q144" s="15">
        <v>752</v>
      </c>
      <c r="R144" s="15">
        <v>292</v>
      </c>
      <c r="S144" s="15">
        <v>294</v>
      </c>
      <c r="T144" s="15">
        <v>113</v>
      </c>
      <c r="U144" s="15">
        <v>99</v>
      </c>
      <c r="V144" s="15">
        <v>160</v>
      </c>
      <c r="W144" s="15">
        <v>193</v>
      </c>
    </row>
    <row r="145" spans="1:23">
      <c r="A145" s="2268"/>
      <c r="B145" s="1774"/>
      <c r="C145" s="762" t="s">
        <v>110</v>
      </c>
      <c r="D145" s="45">
        <v>2</v>
      </c>
      <c r="E145" s="45">
        <v>2</v>
      </c>
      <c r="F145" s="45">
        <v>2</v>
      </c>
      <c r="G145" s="45">
        <v>2</v>
      </c>
      <c r="H145" s="45">
        <v>1</v>
      </c>
      <c r="I145" s="45">
        <v>1</v>
      </c>
      <c r="J145" s="45">
        <v>2</v>
      </c>
      <c r="K145" s="45">
        <v>2</v>
      </c>
      <c r="L145" s="45">
        <v>2</v>
      </c>
      <c r="M145" s="45">
        <v>1</v>
      </c>
      <c r="N145" s="45">
        <v>2</v>
      </c>
      <c r="O145" s="45">
        <v>1</v>
      </c>
      <c r="P145" s="45">
        <v>2</v>
      </c>
      <c r="Q145" s="45">
        <v>2</v>
      </c>
      <c r="R145" s="45">
        <v>2</v>
      </c>
      <c r="S145" s="45">
        <v>2</v>
      </c>
      <c r="T145" s="45">
        <v>2</v>
      </c>
      <c r="U145" s="45">
        <v>2</v>
      </c>
      <c r="V145" s="45">
        <v>2</v>
      </c>
      <c r="W145" s="45">
        <v>2</v>
      </c>
    </row>
    <row r="146" spans="1:23">
      <c r="A146" s="2268"/>
      <c r="B146" s="1774"/>
      <c r="C146" s="762" t="s">
        <v>121</v>
      </c>
      <c r="D146" s="45">
        <v>2.8576848201459568</v>
      </c>
      <c r="E146" s="45">
        <v>3.0952819061746939</v>
      </c>
      <c r="F146" s="45">
        <v>2.7491091810568999</v>
      </c>
      <c r="G146" s="45">
        <v>3.254105319934355</v>
      </c>
      <c r="H146" s="45">
        <v>1.9170080177914861</v>
      </c>
      <c r="I146" s="45">
        <v>2.1647661308504453</v>
      </c>
      <c r="J146" s="45">
        <v>2.4786635526667005</v>
      </c>
      <c r="K146" s="45">
        <v>2.7622955620063494</v>
      </c>
      <c r="L146" s="45">
        <v>2.2348870185903325</v>
      </c>
      <c r="M146" s="45">
        <v>2.2891423547469807</v>
      </c>
      <c r="N146" s="45">
        <v>2.3346996669237225</v>
      </c>
      <c r="O146" s="45">
        <v>2.6388390306365306</v>
      </c>
      <c r="P146" s="45">
        <v>3.107176771470868</v>
      </c>
      <c r="Q146" s="45">
        <v>3.9262551383648416</v>
      </c>
      <c r="R146" s="45">
        <v>2.8681853129623325</v>
      </c>
      <c r="S146" s="45">
        <v>2.7983096663077367</v>
      </c>
      <c r="T146" s="45">
        <v>2.5226042137170199</v>
      </c>
      <c r="U146" s="45">
        <v>2.4719134636885518</v>
      </c>
      <c r="V146" s="45">
        <v>2.2695294653677576</v>
      </c>
      <c r="W146" s="45">
        <v>2.4337524558775332</v>
      </c>
    </row>
    <row r="147" spans="1:23">
      <c r="A147" s="2268"/>
      <c r="B147" s="1775"/>
      <c r="C147" s="976" t="s">
        <v>112</v>
      </c>
      <c r="D147" s="796">
        <v>3.1961452803377415E-2</v>
      </c>
      <c r="E147" s="796">
        <v>3.3896275270865861E-2</v>
      </c>
      <c r="F147" s="796">
        <v>0.10982940483926426</v>
      </c>
      <c r="G147" s="796">
        <v>0.12702336030474615</v>
      </c>
      <c r="H147" s="796">
        <v>0.31678721352813505</v>
      </c>
      <c r="I147" s="796">
        <v>0.37101050203790675</v>
      </c>
      <c r="J147" s="796">
        <v>0.22720590525846288</v>
      </c>
      <c r="K147" s="796">
        <v>0.24904889391246995</v>
      </c>
      <c r="L147" s="796">
        <v>0.37522643719001497</v>
      </c>
      <c r="M147" s="796">
        <v>0.35061328364559369</v>
      </c>
      <c r="N147" s="796">
        <v>0.2777354037702236</v>
      </c>
      <c r="O147" s="796">
        <v>0.30715086692175397</v>
      </c>
      <c r="P147" s="796">
        <v>0.21801455390285046</v>
      </c>
      <c r="Q147" s="796">
        <v>0.2676814627686136</v>
      </c>
      <c r="R147" s="796">
        <v>0.31380833979931083</v>
      </c>
      <c r="S147" s="796">
        <v>0.30512009214180946</v>
      </c>
      <c r="T147" s="796">
        <v>0.44366849910143064</v>
      </c>
      <c r="U147" s="796">
        <v>0.46447716215907259</v>
      </c>
      <c r="V147" s="796">
        <v>0.33544747998390728</v>
      </c>
      <c r="W147" s="796">
        <v>0.32752650253361498</v>
      </c>
    </row>
    <row r="148" spans="1:23">
      <c r="A148" s="2268"/>
      <c r="B148" s="2155" t="s">
        <v>696</v>
      </c>
      <c r="C148" s="762" t="s">
        <v>109</v>
      </c>
      <c r="D148" s="45">
        <v>4.8811341732348588</v>
      </c>
      <c r="E148" s="45">
        <v>4.909018507616878</v>
      </c>
      <c r="F148" s="45">
        <v>4.7935436564983203</v>
      </c>
      <c r="G148" s="45">
        <v>4.9510896377756426</v>
      </c>
      <c r="H148" s="45">
        <v>4.0673736782074776</v>
      </c>
      <c r="I148" s="45">
        <v>4.1214602879512601</v>
      </c>
      <c r="J148" s="45">
        <v>4.7438715507852853</v>
      </c>
      <c r="K148" s="45">
        <v>4.7199146348805918</v>
      </c>
      <c r="L148" s="45">
        <v>4.4572361943037553</v>
      </c>
      <c r="M148" s="45">
        <v>4.1433590074063673</v>
      </c>
      <c r="N148" s="45">
        <v>4.2144698298873271</v>
      </c>
      <c r="O148" s="45">
        <v>4.0414085099545245</v>
      </c>
      <c r="P148" s="45">
        <v>5.1983248729258502</v>
      </c>
      <c r="Q148" s="45">
        <v>5.7723495111455909</v>
      </c>
      <c r="R148" s="45">
        <v>4.8315651805249367</v>
      </c>
      <c r="S148" s="45">
        <v>4.5797596482430682</v>
      </c>
      <c r="T148" s="45">
        <v>4.4572527485674618</v>
      </c>
      <c r="U148" s="45">
        <v>4.4229684388251265</v>
      </c>
      <c r="V148" s="45">
        <v>4.5572977351968884</v>
      </c>
      <c r="W148" s="45">
        <v>4.3984735070332963</v>
      </c>
    </row>
    <row r="149" spans="1:23">
      <c r="A149" s="2268"/>
      <c r="B149" s="1774"/>
      <c r="C149" s="762" t="s">
        <v>75</v>
      </c>
      <c r="D149" s="15">
        <v>28161.641895662815</v>
      </c>
      <c r="E149" s="15">
        <v>28928.358104337098</v>
      </c>
      <c r="F149" s="15">
        <v>3429.7436599845464</v>
      </c>
      <c r="G149" s="15">
        <v>3600.4533987599507</v>
      </c>
      <c r="H149" s="15">
        <v>207.41634804965867</v>
      </c>
      <c r="I149" s="15">
        <v>193.56166336275081</v>
      </c>
      <c r="J149" s="15">
        <v>554.79432056178689</v>
      </c>
      <c r="K149" s="15">
        <v>580.76440728114267</v>
      </c>
      <c r="L149" s="15">
        <v>241.55812884161517</v>
      </c>
      <c r="M149" s="15">
        <v>302.54840717391784</v>
      </c>
      <c r="N149" s="15">
        <v>348.32004322364969</v>
      </c>
      <c r="O149" s="15">
        <v>355.80900791776043</v>
      </c>
      <c r="P149" s="15">
        <v>1355.4514667123492</v>
      </c>
      <c r="Q149" s="15">
        <v>1448.1365430539927</v>
      </c>
      <c r="R149" s="15">
        <v>370.76120328539304</v>
      </c>
      <c r="S149" s="15">
        <v>371.77384587263822</v>
      </c>
      <c r="T149" s="15">
        <v>186.04906736446719</v>
      </c>
      <c r="U149" s="15">
        <v>158.405596867019</v>
      </c>
      <c r="V149" s="15">
        <v>165.3930819456246</v>
      </c>
      <c r="W149" s="15">
        <v>189.45392723072794</v>
      </c>
    </row>
    <row r="150" spans="1:23">
      <c r="A150" s="2268"/>
      <c r="B150" s="1774"/>
      <c r="C150" s="762" t="s">
        <v>92</v>
      </c>
      <c r="D150" s="15">
        <v>27943</v>
      </c>
      <c r="E150" s="15">
        <v>29147</v>
      </c>
      <c r="F150" s="15">
        <v>2190</v>
      </c>
      <c r="G150" s="15">
        <v>2294</v>
      </c>
      <c r="H150" s="15">
        <v>128</v>
      </c>
      <c r="I150" s="15">
        <v>119</v>
      </c>
      <c r="J150" s="15">
        <v>416</v>
      </c>
      <c r="K150" s="15">
        <v>430</v>
      </c>
      <c r="L150" s="15">
        <v>124</v>
      </c>
      <c r="M150" s="15">
        <v>149</v>
      </c>
      <c r="N150" s="15">
        <v>247</v>
      </c>
      <c r="O150" s="15">
        <v>258</v>
      </c>
      <c r="P150" s="15">
        <v>710</v>
      </c>
      <c r="Q150" s="15">
        <v>752</v>
      </c>
      <c r="R150" s="15">
        <v>292</v>
      </c>
      <c r="S150" s="15">
        <v>294</v>
      </c>
      <c r="T150" s="15">
        <v>113</v>
      </c>
      <c r="U150" s="15">
        <v>99</v>
      </c>
      <c r="V150" s="15">
        <v>160</v>
      </c>
      <c r="W150" s="15">
        <v>193</v>
      </c>
    </row>
    <row r="151" spans="1:23">
      <c r="A151" s="2268"/>
      <c r="B151" s="1774"/>
      <c r="C151" s="762" t="s">
        <v>110</v>
      </c>
      <c r="D151" s="45">
        <v>4</v>
      </c>
      <c r="E151" s="45">
        <v>4</v>
      </c>
      <c r="F151" s="45">
        <v>4</v>
      </c>
      <c r="G151" s="45">
        <v>4</v>
      </c>
      <c r="H151" s="45">
        <v>4</v>
      </c>
      <c r="I151" s="45">
        <v>3</v>
      </c>
      <c r="J151" s="45">
        <v>4</v>
      </c>
      <c r="K151" s="45">
        <v>4</v>
      </c>
      <c r="L151" s="45">
        <v>4</v>
      </c>
      <c r="M151" s="45">
        <v>3</v>
      </c>
      <c r="N151" s="45">
        <v>4</v>
      </c>
      <c r="O151" s="45">
        <v>3</v>
      </c>
      <c r="P151" s="45">
        <v>4</v>
      </c>
      <c r="Q151" s="45">
        <v>5</v>
      </c>
      <c r="R151" s="45">
        <v>4</v>
      </c>
      <c r="S151" s="45">
        <v>4</v>
      </c>
      <c r="T151" s="45">
        <v>4</v>
      </c>
      <c r="U151" s="45">
        <v>4</v>
      </c>
      <c r="V151" s="45">
        <v>4</v>
      </c>
      <c r="W151" s="45">
        <v>4</v>
      </c>
    </row>
    <row r="152" spans="1:23">
      <c r="A152" s="2268"/>
      <c r="B152" s="1774"/>
      <c r="C152" s="762" t="s">
        <v>121</v>
      </c>
      <c r="D152" s="45">
        <v>3.7482421263710957</v>
      </c>
      <c r="E152" s="45">
        <v>4.0395188825800021</v>
      </c>
      <c r="F152" s="45">
        <v>3.6083960897816563</v>
      </c>
      <c r="G152" s="45">
        <v>4.2387397912609641</v>
      </c>
      <c r="H152" s="45">
        <v>2.8598553595332232</v>
      </c>
      <c r="I152" s="45">
        <v>3.3248653776906112</v>
      </c>
      <c r="J152" s="45">
        <v>3.4226960896930234</v>
      </c>
      <c r="K152" s="45">
        <v>3.7630391938208509</v>
      </c>
      <c r="L152" s="45">
        <v>3.2163803363455519</v>
      </c>
      <c r="M152" s="45">
        <v>3.7387932946683202</v>
      </c>
      <c r="N152" s="45">
        <v>3.1211520024631119</v>
      </c>
      <c r="O152" s="45">
        <v>3.618783995393315</v>
      </c>
      <c r="P152" s="45">
        <v>3.8938572926688999</v>
      </c>
      <c r="Q152" s="45">
        <v>4.9228109949569525</v>
      </c>
      <c r="R152" s="45">
        <v>3.9069226450208743</v>
      </c>
      <c r="S152" s="45">
        <v>3.5160443056844741</v>
      </c>
      <c r="T152" s="45">
        <v>3.6820216324263706</v>
      </c>
      <c r="U152" s="45">
        <v>3.5329034841601157</v>
      </c>
      <c r="V152" s="45">
        <v>2.9174136026502087</v>
      </c>
      <c r="W152" s="45">
        <v>3.3114185273492787</v>
      </c>
    </row>
    <row r="153" spans="1:23" ht="13.5" thickBot="1">
      <c r="A153" s="2269"/>
      <c r="B153" s="1960"/>
      <c r="C153" s="763" t="s">
        <v>112</v>
      </c>
      <c r="D153" s="458">
        <v>4.192179031539315E-2</v>
      </c>
      <c r="E153" s="458">
        <v>4.4236566541045894E-2</v>
      </c>
      <c r="F153" s="458">
        <v>0.14415869609539711</v>
      </c>
      <c r="G153" s="458">
        <v>0.16545837298046254</v>
      </c>
      <c r="H153" s="458">
        <v>0.47259354266225867</v>
      </c>
      <c r="I153" s="458">
        <v>0.5698352147170902</v>
      </c>
      <c r="J153" s="458">
        <v>0.31374034715064614</v>
      </c>
      <c r="K153" s="458">
        <v>0.33927605787761872</v>
      </c>
      <c r="L153" s="458">
        <v>0.54001429343672325</v>
      </c>
      <c r="M153" s="458">
        <v>0.57264704014472623</v>
      </c>
      <c r="N153" s="458">
        <v>0.37129161575395708</v>
      </c>
      <c r="O153" s="458">
        <v>0.42121274866830755</v>
      </c>
      <c r="P153" s="458">
        <v>0.27321186500139566</v>
      </c>
      <c r="Q153" s="458">
        <v>0.33562394740660934</v>
      </c>
      <c r="R153" s="458">
        <v>0.42745665819342193</v>
      </c>
      <c r="S153" s="458">
        <v>0.38337992947745164</v>
      </c>
      <c r="T153" s="458">
        <v>0.64758355767214326</v>
      </c>
      <c r="U153" s="458">
        <v>0.66383917099427325</v>
      </c>
      <c r="V153" s="458">
        <v>0.43120790278931442</v>
      </c>
      <c r="W153" s="458">
        <v>0.44563995243988741</v>
      </c>
    </row>
    <row r="154" spans="1:23" ht="57" customHeight="1">
      <c r="A154" s="2245" t="s">
        <v>913</v>
      </c>
      <c r="B154" s="2246"/>
      <c r="C154" s="2246"/>
      <c r="D154" s="2246"/>
      <c r="E154" s="2246"/>
    </row>
    <row r="155" spans="1:23" s="20" customFormat="1">
      <c r="A155" s="504" t="s">
        <v>347</v>
      </c>
      <c r="D155" s="492"/>
      <c r="E155" s="492"/>
      <c r="F155" s="492"/>
      <c r="G155" s="492"/>
    </row>
    <row r="156" spans="1:23" s="20" customFormat="1">
      <c r="A156" s="505" t="s">
        <v>348</v>
      </c>
      <c r="D156" s="506"/>
      <c r="E156" s="492"/>
      <c r="F156" s="506"/>
      <c r="G156" s="492"/>
    </row>
  </sheetData>
  <mergeCells count="41">
    <mergeCell ref="A6:W6"/>
    <mergeCell ref="A7:C9"/>
    <mergeCell ref="D7:E8"/>
    <mergeCell ref="F7:G8"/>
    <mergeCell ref="H7:W7"/>
    <mergeCell ref="H8:I8"/>
    <mergeCell ref="J8:K8"/>
    <mergeCell ref="L8:M8"/>
    <mergeCell ref="N8:O8"/>
    <mergeCell ref="P8:Q8"/>
    <mergeCell ref="R8:S8"/>
    <mergeCell ref="T8:U8"/>
    <mergeCell ref="V8:W8"/>
    <mergeCell ref="B82:B87"/>
    <mergeCell ref="B88:B93"/>
    <mergeCell ref="B94:B99"/>
    <mergeCell ref="A10:A57"/>
    <mergeCell ref="B10:B15"/>
    <mergeCell ref="B16:B21"/>
    <mergeCell ref="B22:B27"/>
    <mergeCell ref="B28:B33"/>
    <mergeCell ref="B34:B39"/>
    <mergeCell ref="B40:B45"/>
    <mergeCell ref="B46:B51"/>
    <mergeCell ref="B52:B57"/>
    <mergeCell ref="A154:E154"/>
    <mergeCell ref="B100:B105"/>
    <mergeCell ref="A106:A153"/>
    <mergeCell ref="B106:B111"/>
    <mergeCell ref="B112:B117"/>
    <mergeCell ref="B118:B123"/>
    <mergeCell ref="B124:B129"/>
    <mergeCell ref="B130:B135"/>
    <mergeCell ref="B136:B141"/>
    <mergeCell ref="B142:B147"/>
    <mergeCell ref="B148:B153"/>
    <mergeCell ref="A58:A105"/>
    <mergeCell ref="B58:B63"/>
    <mergeCell ref="B64:B69"/>
    <mergeCell ref="B70:B75"/>
    <mergeCell ref="B76:B81"/>
  </mergeCells>
  <hyperlinks>
    <hyperlink ref="A3" location="Übersicht!A1" display="&lt;&lt; Zurück zur Übersicht"/>
  </hyperlinks>
  <pageMargins left="0.7" right="0.7" top="0.78740157499999996" bottom="0.78740157499999996"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
  <sheetViews>
    <sheetView zoomScaleNormal="100" workbookViewId="0">
      <selection activeCell="A3" sqref="A3"/>
    </sheetView>
  </sheetViews>
  <sheetFormatPr baseColWidth="10" defaultRowHeight="12.75"/>
  <cols>
    <col min="1" max="1" width="20" style="790" customWidth="1"/>
    <col min="2" max="2" width="16.28515625" style="790" customWidth="1"/>
    <col min="3" max="3" width="17.85546875" style="790" bestFit="1" customWidth="1"/>
    <col min="4" max="16384" width="11.42578125" style="790"/>
  </cols>
  <sheetData>
    <row r="1" spans="1:11" customFormat="1" ht="25.5">
      <c r="A1" s="577" t="s">
        <v>1045</v>
      </c>
    </row>
    <row r="2" spans="1:11" customFormat="1">
      <c r="A2" s="9"/>
    </row>
    <row r="3" spans="1:11" customFormat="1" ht="15.75">
      <c r="A3" s="26" t="s">
        <v>69</v>
      </c>
    </row>
    <row r="4" spans="1:11" customFormat="1" ht="15.75">
      <c r="A4" s="26"/>
    </row>
    <row r="5" spans="1:11" customFormat="1" ht="15.75">
      <c r="A5" s="26"/>
    </row>
    <row r="6" spans="1:11" ht="13.5" thickBot="1">
      <c r="A6" s="1848" t="s">
        <v>1046</v>
      </c>
      <c r="B6" s="1848"/>
      <c r="C6" s="1848"/>
      <c r="D6" s="1848"/>
      <c r="E6" s="1848"/>
      <c r="F6" s="1848"/>
      <c r="G6" s="1848"/>
      <c r="H6" s="1848"/>
      <c r="I6" s="1848"/>
      <c r="J6" s="1848"/>
      <c r="K6" s="1848"/>
    </row>
    <row r="7" spans="1:11">
      <c r="A7" s="1774" t="s">
        <v>71</v>
      </c>
      <c r="B7" s="1774"/>
      <c r="C7" s="1774"/>
      <c r="D7" s="2193" t="s">
        <v>270</v>
      </c>
      <c r="E7" s="2193"/>
      <c r="F7" s="2193"/>
      <c r="G7" s="2193"/>
      <c r="H7" s="2193"/>
      <c r="I7" s="2193"/>
      <c r="J7" s="2193"/>
      <c r="K7" s="2193"/>
    </row>
    <row r="8" spans="1:11">
      <c r="A8" s="1775"/>
      <c r="B8" s="1775"/>
      <c r="C8" s="1775"/>
      <c r="D8" s="1466" t="s">
        <v>1047</v>
      </c>
      <c r="E8" s="1466" t="s">
        <v>1048</v>
      </c>
      <c r="F8" s="1466" t="s">
        <v>252</v>
      </c>
      <c r="G8" s="1466" t="s">
        <v>1049</v>
      </c>
      <c r="H8" s="1466" t="s">
        <v>1050</v>
      </c>
      <c r="I8" s="1466" t="s">
        <v>254</v>
      </c>
      <c r="J8" s="1466" t="s">
        <v>255</v>
      </c>
      <c r="K8" s="1466" t="s">
        <v>1051</v>
      </c>
    </row>
    <row r="9" spans="1:11">
      <c r="A9" s="2154" t="s">
        <v>748</v>
      </c>
      <c r="B9" s="2154" t="s">
        <v>589</v>
      </c>
      <c r="C9" s="972" t="s">
        <v>109</v>
      </c>
      <c r="D9" s="813">
        <v>1.7935300069435816</v>
      </c>
      <c r="E9" s="813">
        <v>2.4719205918647997</v>
      </c>
      <c r="F9" s="813">
        <v>1.9590345371848499</v>
      </c>
      <c r="G9" s="813">
        <v>1.8474624973412748</v>
      </c>
      <c r="H9" s="813">
        <v>1.8502919951714456</v>
      </c>
      <c r="I9" s="813">
        <v>1.9327579633807568</v>
      </c>
      <c r="J9" s="813">
        <v>2.1336316042049246</v>
      </c>
      <c r="K9" s="813">
        <v>1.464521223319718</v>
      </c>
    </row>
    <row r="10" spans="1:11">
      <c r="A10" s="2155"/>
      <c r="B10" s="2155"/>
      <c r="C10" s="762" t="s">
        <v>75</v>
      </c>
      <c r="D10" s="15">
        <v>579.29162172561723</v>
      </c>
      <c r="E10" s="15">
        <v>209.64383663872317</v>
      </c>
      <c r="F10" s="15">
        <v>570.91578589168125</v>
      </c>
      <c r="G10" s="15">
        <v>981.12747003577795</v>
      </c>
      <c r="H10" s="15">
        <v>1031.9038108524589</v>
      </c>
      <c r="I10" s="15">
        <v>2089.4194476996518</v>
      </c>
      <c r="J10" s="15">
        <v>1116.8536461921956</v>
      </c>
      <c r="K10" s="15">
        <v>451.04143970839039</v>
      </c>
    </row>
    <row r="11" spans="1:11">
      <c r="A11" s="2155"/>
      <c r="B11" s="2155"/>
      <c r="C11" s="762" t="s">
        <v>92</v>
      </c>
      <c r="D11" s="15">
        <v>460</v>
      </c>
      <c r="E11" s="15">
        <v>167</v>
      </c>
      <c r="F11" s="15">
        <v>322</v>
      </c>
      <c r="G11" s="15">
        <v>454</v>
      </c>
      <c r="H11" s="15">
        <v>584</v>
      </c>
      <c r="I11" s="15">
        <v>1430</v>
      </c>
      <c r="J11" s="15">
        <v>845</v>
      </c>
      <c r="K11" s="15">
        <v>222</v>
      </c>
    </row>
    <row r="12" spans="1:11">
      <c r="A12" s="2155"/>
      <c r="B12" s="2155"/>
      <c r="C12" s="762" t="s">
        <v>110</v>
      </c>
      <c r="D12" s="390">
        <v>0.7</v>
      </c>
      <c r="E12" s="390">
        <v>2</v>
      </c>
      <c r="F12" s="390">
        <v>1.2000000000000002</v>
      </c>
      <c r="G12" s="390">
        <v>0.85408692302216149</v>
      </c>
      <c r="H12" s="390">
        <v>0.4</v>
      </c>
      <c r="I12" s="390">
        <v>0.4</v>
      </c>
      <c r="J12" s="390">
        <v>0.52069926</v>
      </c>
      <c r="K12" s="390">
        <v>0</v>
      </c>
    </row>
    <row r="13" spans="1:11">
      <c r="A13" s="2155"/>
      <c r="B13" s="2155"/>
      <c r="C13" s="762" t="s">
        <v>121</v>
      </c>
      <c r="D13" s="390">
        <v>2.9388251866296549</v>
      </c>
      <c r="E13" s="390">
        <v>2.7942298112872366</v>
      </c>
      <c r="F13" s="390">
        <v>2.5905703930477038</v>
      </c>
      <c r="G13" s="390">
        <v>2.8549067017812697</v>
      </c>
      <c r="H13" s="390">
        <v>3.1978964584573202</v>
      </c>
      <c r="I13" s="390">
        <v>3.202461035860054</v>
      </c>
      <c r="J13" s="390">
        <v>3.9539217502362636</v>
      </c>
      <c r="K13" s="390">
        <v>2.5069868769898447</v>
      </c>
    </row>
    <row r="14" spans="1:11">
      <c r="A14" s="2155"/>
      <c r="B14" s="2278"/>
      <c r="C14" s="976" t="s">
        <v>112</v>
      </c>
      <c r="D14" s="796">
        <v>0.25617900632743257</v>
      </c>
      <c r="E14" s="796">
        <v>0.40425238011973147</v>
      </c>
      <c r="F14" s="796">
        <v>0.26990825120367579</v>
      </c>
      <c r="G14" s="796">
        <v>0.25050286257187493</v>
      </c>
      <c r="H14" s="796">
        <v>0.24740397544615075</v>
      </c>
      <c r="I14" s="796">
        <v>0.15833048243392889</v>
      </c>
      <c r="J14" s="796">
        <v>0.25430120326000527</v>
      </c>
      <c r="K14" s="796">
        <v>0.31457504889301297</v>
      </c>
    </row>
    <row r="15" spans="1:11">
      <c r="A15" s="2155"/>
      <c r="B15" s="2154" t="s">
        <v>590</v>
      </c>
      <c r="C15" s="762" t="s">
        <v>109</v>
      </c>
      <c r="D15" s="390">
        <v>1.7121041505346659</v>
      </c>
      <c r="E15" s="390">
        <v>1.5651880966444871</v>
      </c>
      <c r="F15" s="390">
        <v>1.2350276044952115</v>
      </c>
      <c r="G15" s="390">
        <v>1.2703826709231412</v>
      </c>
      <c r="H15" s="390">
        <v>1.871078712037159</v>
      </c>
      <c r="I15" s="390">
        <v>1.5570018277239421</v>
      </c>
      <c r="J15" s="390">
        <v>0.51894010756484332</v>
      </c>
      <c r="K15" s="397">
        <v>6.2146709540609912E-2</v>
      </c>
    </row>
    <row r="16" spans="1:11">
      <c r="A16" s="2155"/>
      <c r="B16" s="2155"/>
      <c r="C16" s="762" t="s">
        <v>75</v>
      </c>
      <c r="D16" s="15">
        <v>579.29162172561746</v>
      </c>
      <c r="E16" s="15">
        <v>209.64383663872326</v>
      </c>
      <c r="F16" s="15">
        <v>570.91578589168137</v>
      </c>
      <c r="G16" s="15">
        <v>981.12747003577829</v>
      </c>
      <c r="H16" s="15">
        <v>1031.9038108524587</v>
      </c>
      <c r="I16" s="15">
        <v>2089.4194476996508</v>
      </c>
      <c r="J16" s="15">
        <v>1116.8536461921976</v>
      </c>
      <c r="K16" s="226">
        <v>451.04143970839016</v>
      </c>
    </row>
    <row r="17" spans="1:11">
      <c r="A17" s="2155"/>
      <c r="B17" s="2155"/>
      <c r="C17" s="762" t="s">
        <v>92</v>
      </c>
      <c r="D17" s="15">
        <v>460</v>
      </c>
      <c r="E17" s="15">
        <v>167</v>
      </c>
      <c r="F17" s="15">
        <v>322</v>
      </c>
      <c r="G17" s="15">
        <v>454</v>
      </c>
      <c r="H17" s="15">
        <v>584</v>
      </c>
      <c r="I17" s="15">
        <v>1430</v>
      </c>
      <c r="J17" s="15">
        <v>845</v>
      </c>
      <c r="K17" s="226">
        <v>222</v>
      </c>
    </row>
    <row r="18" spans="1:11">
      <c r="A18" s="2155"/>
      <c r="B18" s="2155"/>
      <c r="C18" s="762" t="s">
        <v>110</v>
      </c>
      <c r="D18" s="390">
        <v>0</v>
      </c>
      <c r="E18" s="390">
        <v>0</v>
      </c>
      <c r="F18" s="390">
        <v>0</v>
      </c>
      <c r="G18" s="390">
        <v>0</v>
      </c>
      <c r="H18" s="390">
        <v>0</v>
      </c>
      <c r="I18" s="390">
        <v>0</v>
      </c>
      <c r="J18" s="390">
        <v>0</v>
      </c>
      <c r="K18" s="397">
        <v>0</v>
      </c>
    </row>
    <row r="19" spans="1:11">
      <c r="A19" s="2155"/>
      <c r="B19" s="2155"/>
      <c r="C19" s="762" t="s">
        <v>121</v>
      </c>
      <c r="D19" s="390">
        <v>4.3288680443299921</v>
      </c>
      <c r="E19" s="390">
        <v>3.8432406610372567</v>
      </c>
      <c r="F19" s="390">
        <v>3.5246495680063776</v>
      </c>
      <c r="G19" s="390">
        <v>6.9416112019209306</v>
      </c>
      <c r="H19" s="390">
        <v>9.3028854096804121</v>
      </c>
      <c r="I19" s="390">
        <v>6.9508053282474869</v>
      </c>
      <c r="J19" s="390">
        <v>3.6272654472068617</v>
      </c>
      <c r="K19" s="397">
        <v>0.59106968238521573</v>
      </c>
    </row>
    <row r="20" spans="1:11">
      <c r="A20" s="2155"/>
      <c r="B20" s="2278"/>
      <c r="C20" s="976" t="s">
        <v>112</v>
      </c>
      <c r="D20" s="796">
        <v>0.37734980602600349</v>
      </c>
      <c r="E20" s="796">
        <v>0.55601696693713099</v>
      </c>
      <c r="F20" s="796">
        <v>0.36722877848039803</v>
      </c>
      <c r="G20" s="796">
        <v>0.60908942343272865</v>
      </c>
      <c r="H20" s="796">
        <v>0.71971399430024541</v>
      </c>
      <c r="I20" s="796">
        <v>0.34364957094011633</v>
      </c>
      <c r="J20" s="796">
        <v>0.23329191269731819</v>
      </c>
      <c r="K20" s="805">
        <v>7.4167031324376589E-2</v>
      </c>
    </row>
    <row r="21" spans="1:11">
      <c r="A21" s="2155"/>
      <c r="B21" s="2154" t="s">
        <v>591</v>
      </c>
      <c r="C21" s="762" t="s">
        <v>109</v>
      </c>
      <c r="D21" s="45">
        <v>19.878139457425807</v>
      </c>
      <c r="E21" s="45">
        <v>13.459969904056102</v>
      </c>
      <c r="F21" s="45">
        <v>28.161138008260618</v>
      </c>
      <c r="G21" s="45">
        <v>29.811561457730363</v>
      </c>
      <c r="H21" s="45">
        <v>31.952945324777573</v>
      </c>
      <c r="I21" s="45">
        <v>27.787943890733256</v>
      </c>
      <c r="J21" s="45">
        <v>19.6345829208319</v>
      </c>
      <c r="K21" s="45">
        <v>6.9050985858320368</v>
      </c>
    </row>
    <row r="22" spans="1:11">
      <c r="A22" s="2155"/>
      <c r="B22" s="2155"/>
      <c r="C22" s="762" t="s">
        <v>75</v>
      </c>
      <c r="D22" s="15">
        <v>579.29162172561723</v>
      </c>
      <c r="E22" s="15">
        <v>209.64383663872323</v>
      </c>
      <c r="F22" s="15">
        <v>570.91578589168148</v>
      </c>
      <c r="G22" s="15">
        <v>981.12747003577772</v>
      </c>
      <c r="H22" s="15">
        <v>1031.9038108524589</v>
      </c>
      <c r="I22" s="15">
        <v>2089.4194476996508</v>
      </c>
      <c r="J22" s="15">
        <v>1116.8536461921958</v>
      </c>
      <c r="K22" s="15">
        <v>451.04143970839021</v>
      </c>
    </row>
    <row r="23" spans="1:11">
      <c r="A23" s="2155"/>
      <c r="B23" s="2155"/>
      <c r="C23" s="762" t="s">
        <v>92</v>
      </c>
      <c r="D23" s="15">
        <v>460</v>
      </c>
      <c r="E23" s="15">
        <v>167</v>
      </c>
      <c r="F23" s="15">
        <v>322</v>
      </c>
      <c r="G23" s="15">
        <v>454</v>
      </c>
      <c r="H23" s="15">
        <v>584</v>
      </c>
      <c r="I23" s="15">
        <v>1430</v>
      </c>
      <c r="J23" s="15">
        <v>845</v>
      </c>
      <c r="K23" s="15">
        <v>222</v>
      </c>
    </row>
    <row r="24" spans="1:11">
      <c r="A24" s="2155"/>
      <c r="B24" s="2155"/>
      <c r="C24" s="762" t="s">
        <v>110</v>
      </c>
      <c r="D24" s="390">
        <v>0</v>
      </c>
      <c r="E24" s="390">
        <v>0</v>
      </c>
      <c r="F24" s="390">
        <v>4.49</v>
      </c>
      <c r="G24" s="390">
        <v>5.5378487334825435</v>
      </c>
      <c r="H24" s="390">
        <v>8.2200000000000006</v>
      </c>
      <c r="I24" s="390">
        <v>6.6258695190380497</v>
      </c>
      <c r="J24" s="390">
        <v>0</v>
      </c>
      <c r="K24" s="390">
        <v>0</v>
      </c>
    </row>
    <row r="25" spans="1:11">
      <c r="A25" s="2155"/>
      <c r="B25" s="2155"/>
      <c r="C25" s="762" t="s">
        <v>121</v>
      </c>
      <c r="D25" s="45">
        <v>56.867129647365125</v>
      </c>
      <c r="E25" s="45">
        <v>40.70463846526733</v>
      </c>
      <c r="F25" s="45">
        <v>52.415904570628364</v>
      </c>
      <c r="G25" s="45">
        <v>50.760874988674658</v>
      </c>
      <c r="H25" s="45">
        <v>58.953058656718099</v>
      </c>
      <c r="I25" s="45">
        <v>52.716055466742326</v>
      </c>
      <c r="J25" s="45">
        <v>43.463550338552352</v>
      </c>
      <c r="K25" s="45">
        <v>24.142574001095234</v>
      </c>
    </row>
    <row r="26" spans="1:11">
      <c r="A26" s="2155"/>
      <c r="B26" s="2278"/>
      <c r="C26" s="976" t="s">
        <v>112</v>
      </c>
      <c r="D26" s="977">
        <v>4.957138938387331</v>
      </c>
      <c r="E26" s="977">
        <v>5.8889025215564077</v>
      </c>
      <c r="F26" s="977">
        <v>5.4611467713383011</v>
      </c>
      <c r="G26" s="977">
        <v>4.4539965118237737</v>
      </c>
      <c r="H26" s="977">
        <v>4.5608797113519266</v>
      </c>
      <c r="I26" s="977">
        <v>2.6062950963653213</v>
      </c>
      <c r="J26" s="977">
        <v>2.7954101894872396</v>
      </c>
      <c r="K26" s="977">
        <v>3.0293941569876353</v>
      </c>
    </row>
    <row r="27" spans="1:11">
      <c r="A27" s="2155"/>
      <c r="B27" s="2154" t="s">
        <v>592</v>
      </c>
      <c r="C27" s="762" t="s">
        <v>109</v>
      </c>
      <c r="D27" s="792">
        <v>4.357814688899726</v>
      </c>
      <c r="E27" s="45">
        <v>17.349330850510764</v>
      </c>
      <c r="F27" s="45">
        <v>20.623490015569818</v>
      </c>
      <c r="G27" s="45">
        <v>16.112840172376547</v>
      </c>
      <c r="H27" s="45">
        <v>8.5547804233790199</v>
      </c>
      <c r="I27" s="45">
        <v>9.3587584385825338</v>
      </c>
      <c r="J27" s="45">
        <v>9.4321692180964369</v>
      </c>
      <c r="K27" s="792">
        <v>6.1348526260331013</v>
      </c>
    </row>
    <row r="28" spans="1:11">
      <c r="A28" s="2155"/>
      <c r="B28" s="2155"/>
      <c r="C28" s="762" t="s">
        <v>75</v>
      </c>
      <c r="D28" s="226">
        <v>579.29162172561746</v>
      </c>
      <c r="E28" s="15">
        <v>209.64383663872312</v>
      </c>
      <c r="F28" s="15">
        <v>570.91578589168114</v>
      </c>
      <c r="G28" s="15">
        <v>981.12747003577817</v>
      </c>
      <c r="H28" s="15">
        <v>1031.9038108524587</v>
      </c>
      <c r="I28" s="15">
        <v>2089.4194476996508</v>
      </c>
      <c r="J28" s="15">
        <v>1116.8536461921965</v>
      </c>
      <c r="K28" s="226">
        <v>451.0414397083901</v>
      </c>
    </row>
    <row r="29" spans="1:11">
      <c r="A29" s="2155"/>
      <c r="B29" s="2155"/>
      <c r="C29" s="762" t="s">
        <v>92</v>
      </c>
      <c r="D29" s="226">
        <v>460</v>
      </c>
      <c r="E29" s="15">
        <v>167</v>
      </c>
      <c r="F29" s="15">
        <v>322</v>
      </c>
      <c r="G29" s="15">
        <v>454</v>
      </c>
      <c r="H29" s="15">
        <v>584</v>
      </c>
      <c r="I29" s="15">
        <v>1430</v>
      </c>
      <c r="J29" s="15">
        <v>845</v>
      </c>
      <c r="K29" s="226">
        <v>222</v>
      </c>
    </row>
    <row r="30" spans="1:11">
      <c r="A30" s="2155"/>
      <c r="B30" s="2155"/>
      <c r="C30" s="762" t="s">
        <v>110</v>
      </c>
      <c r="D30" s="397">
        <v>0</v>
      </c>
      <c r="E30" s="390">
        <v>3.972</v>
      </c>
      <c r="F30" s="390">
        <v>0</v>
      </c>
      <c r="G30" s="390">
        <v>0</v>
      </c>
      <c r="H30" s="390">
        <v>0</v>
      </c>
      <c r="I30" s="390">
        <v>0</v>
      </c>
      <c r="J30" s="390">
        <v>0</v>
      </c>
      <c r="K30" s="397">
        <v>0</v>
      </c>
    </row>
    <row r="31" spans="1:11">
      <c r="A31" s="2155"/>
      <c r="B31" s="2155"/>
      <c r="C31" s="762" t="s">
        <v>121</v>
      </c>
      <c r="D31" s="792">
        <v>27.340594511576079</v>
      </c>
      <c r="E31" s="45">
        <v>31.001969007293223</v>
      </c>
      <c r="F31" s="45">
        <v>47.847656307340507</v>
      </c>
      <c r="G31" s="45">
        <v>44.464642383520093</v>
      </c>
      <c r="H31" s="45">
        <v>30.998460716163951</v>
      </c>
      <c r="I31" s="45">
        <v>38.077984307662213</v>
      </c>
      <c r="J31" s="45">
        <v>47.308867617753116</v>
      </c>
      <c r="K31" s="792">
        <v>42.796291252923389</v>
      </c>
    </row>
    <row r="32" spans="1:11">
      <c r="A32" s="2155"/>
      <c r="B32" s="2278"/>
      <c r="C32" s="976" t="s">
        <v>112</v>
      </c>
      <c r="D32" s="1001">
        <v>2.3832946465282414</v>
      </c>
      <c r="E32" s="977">
        <v>4.4851786023365587</v>
      </c>
      <c r="F32" s="977">
        <v>4.9851867653422204</v>
      </c>
      <c r="G32" s="977">
        <v>3.9015356240387162</v>
      </c>
      <c r="H32" s="977">
        <v>2.3981834663871275</v>
      </c>
      <c r="I32" s="977">
        <v>1.8825851612351021</v>
      </c>
      <c r="J32" s="977">
        <v>3.0427263663839654</v>
      </c>
      <c r="K32" s="1001">
        <v>5.3700502132235659</v>
      </c>
    </row>
    <row r="33" spans="1:11">
      <c r="A33" s="2155"/>
      <c r="B33" s="2154" t="s">
        <v>538</v>
      </c>
      <c r="C33" s="762" t="s">
        <v>109</v>
      </c>
      <c r="D33" s="397">
        <v>0.70265680097956862</v>
      </c>
      <c r="E33" s="397">
        <v>0.64458420983316989</v>
      </c>
      <c r="F33" s="397">
        <v>0.84042203657787706</v>
      </c>
      <c r="G33" s="397">
        <v>1.0513677080129353</v>
      </c>
      <c r="H33" s="397">
        <v>0.18824183866188712</v>
      </c>
      <c r="I33" s="397">
        <v>0.80253194173179265</v>
      </c>
      <c r="J33" s="397">
        <v>0.47168009201872002</v>
      </c>
      <c r="K33" s="397">
        <v>0.16567095942407306</v>
      </c>
    </row>
    <row r="34" spans="1:11">
      <c r="A34" s="2155"/>
      <c r="B34" s="2155"/>
      <c r="C34" s="762" t="s">
        <v>75</v>
      </c>
      <c r="D34" s="226">
        <v>579.29162172561769</v>
      </c>
      <c r="E34" s="226">
        <v>209.64383663872326</v>
      </c>
      <c r="F34" s="226">
        <v>570.91578589168091</v>
      </c>
      <c r="G34" s="226">
        <v>981.12747003577829</v>
      </c>
      <c r="H34" s="226">
        <v>1031.9038108524589</v>
      </c>
      <c r="I34" s="226">
        <v>2089.4194476996508</v>
      </c>
      <c r="J34" s="226">
        <v>1116.8536461921963</v>
      </c>
      <c r="K34" s="226">
        <v>451.04143970839021</v>
      </c>
    </row>
    <row r="35" spans="1:11">
      <c r="A35" s="2155"/>
      <c r="B35" s="2155"/>
      <c r="C35" s="762" t="s">
        <v>92</v>
      </c>
      <c r="D35" s="226">
        <v>460</v>
      </c>
      <c r="E35" s="226">
        <v>167</v>
      </c>
      <c r="F35" s="226">
        <v>322</v>
      </c>
      <c r="G35" s="226">
        <v>454</v>
      </c>
      <c r="H35" s="226">
        <v>584</v>
      </c>
      <c r="I35" s="226">
        <v>1430</v>
      </c>
      <c r="J35" s="226">
        <v>845</v>
      </c>
      <c r="K35" s="226">
        <v>222</v>
      </c>
    </row>
    <row r="36" spans="1:11">
      <c r="A36" s="2155"/>
      <c r="B36" s="2155"/>
      <c r="C36" s="762" t="s">
        <v>110</v>
      </c>
      <c r="D36" s="397">
        <v>0</v>
      </c>
      <c r="E36" s="397">
        <v>0</v>
      </c>
      <c r="F36" s="397">
        <v>0</v>
      </c>
      <c r="G36" s="397">
        <v>0</v>
      </c>
      <c r="H36" s="397">
        <v>0</v>
      </c>
      <c r="I36" s="397">
        <v>0</v>
      </c>
      <c r="J36" s="397">
        <v>0</v>
      </c>
      <c r="K36" s="397">
        <v>0</v>
      </c>
    </row>
    <row r="37" spans="1:11">
      <c r="A37" s="2155"/>
      <c r="B37" s="2155"/>
      <c r="C37" s="762" t="s">
        <v>121</v>
      </c>
      <c r="D37" s="792">
        <v>6.0004294819759432</v>
      </c>
      <c r="E37" s="792">
        <v>6.2408681841257874</v>
      </c>
      <c r="F37" s="792">
        <v>11.17429331377401</v>
      </c>
      <c r="G37" s="792">
        <v>11.238798765310651</v>
      </c>
      <c r="H37" s="792">
        <v>2.340038989009487</v>
      </c>
      <c r="I37" s="792">
        <v>15.116805044672313</v>
      </c>
      <c r="J37" s="792">
        <v>6.815947277581154</v>
      </c>
      <c r="K37" s="792">
        <v>5.2195826080743375</v>
      </c>
    </row>
    <row r="38" spans="1:11">
      <c r="A38" s="2155"/>
      <c r="B38" s="2278"/>
      <c r="C38" s="976" t="s">
        <v>112</v>
      </c>
      <c r="D38" s="805">
        <v>0.52306073502565942</v>
      </c>
      <c r="E38" s="805">
        <v>0.90289131096347486</v>
      </c>
      <c r="F38" s="805">
        <v>1.1642354806693462</v>
      </c>
      <c r="G38" s="805">
        <v>0.98614475240924049</v>
      </c>
      <c r="H38" s="805">
        <v>0.18103617678078904</v>
      </c>
      <c r="I38" s="805">
        <v>0.74737865934404146</v>
      </c>
      <c r="J38" s="805">
        <v>0.43837579586446601</v>
      </c>
      <c r="K38" s="805">
        <v>0.65494976029057039</v>
      </c>
    </row>
    <row r="39" spans="1:11">
      <c r="A39" s="2155"/>
      <c r="B39" s="2154" t="s">
        <v>593</v>
      </c>
      <c r="C39" s="762" t="s">
        <v>109</v>
      </c>
      <c r="D39" s="45">
        <v>28.444245104783374</v>
      </c>
      <c r="E39" s="45">
        <v>35.49099365290931</v>
      </c>
      <c r="F39" s="45">
        <v>52.819112202088377</v>
      </c>
      <c r="G39" s="45">
        <v>50.09361450638427</v>
      </c>
      <c r="H39" s="45">
        <v>44.417338294027076</v>
      </c>
      <c r="I39" s="45">
        <v>41.438994062152275</v>
      </c>
      <c r="J39" s="45">
        <v>32.191003942716826</v>
      </c>
      <c r="K39" s="45">
        <v>14.732290104149545</v>
      </c>
    </row>
    <row r="40" spans="1:11">
      <c r="A40" s="2155"/>
      <c r="B40" s="2155"/>
      <c r="C40" s="762" t="s">
        <v>75</v>
      </c>
      <c r="D40" s="15">
        <v>579.29162172561701</v>
      </c>
      <c r="E40" s="15">
        <v>209.64383663872317</v>
      </c>
      <c r="F40" s="15">
        <v>570.91578589168114</v>
      </c>
      <c r="G40" s="15">
        <v>981.12747003577795</v>
      </c>
      <c r="H40" s="15">
        <v>1031.9038108524594</v>
      </c>
      <c r="I40" s="15">
        <v>2089.4194476996518</v>
      </c>
      <c r="J40" s="15">
        <v>1116.8536461921954</v>
      </c>
      <c r="K40" s="15">
        <v>451.0414397083901</v>
      </c>
    </row>
    <row r="41" spans="1:11">
      <c r="A41" s="2155"/>
      <c r="B41" s="2155"/>
      <c r="C41" s="762" t="s">
        <v>92</v>
      </c>
      <c r="D41" s="15">
        <v>460</v>
      </c>
      <c r="E41" s="15">
        <v>167</v>
      </c>
      <c r="F41" s="15">
        <v>322</v>
      </c>
      <c r="G41" s="15">
        <v>454</v>
      </c>
      <c r="H41" s="15">
        <v>584</v>
      </c>
      <c r="I41" s="15">
        <v>1430</v>
      </c>
      <c r="J41" s="15">
        <v>845</v>
      </c>
      <c r="K41" s="15">
        <v>222</v>
      </c>
    </row>
    <row r="42" spans="1:11">
      <c r="A42" s="2155"/>
      <c r="B42" s="2155"/>
      <c r="C42" s="762" t="s">
        <v>110</v>
      </c>
      <c r="D42" s="45">
        <v>8.1642763000000009</v>
      </c>
      <c r="E42" s="45">
        <v>17.723707816979623</v>
      </c>
      <c r="F42" s="45">
        <v>28.576000000000001</v>
      </c>
      <c r="G42" s="45">
        <v>26.00128147781308</v>
      </c>
      <c r="H42" s="45">
        <v>21.472904331136153</v>
      </c>
      <c r="I42" s="45">
        <v>17.226999999999997</v>
      </c>
      <c r="J42" s="45">
        <v>8.0451506949912854</v>
      </c>
      <c r="K42" s="45">
        <v>3</v>
      </c>
    </row>
    <row r="43" spans="1:11">
      <c r="A43" s="2155"/>
      <c r="B43" s="2155"/>
      <c r="C43" s="762" t="s">
        <v>121</v>
      </c>
      <c r="D43" s="45">
        <v>61.449431560380532</v>
      </c>
      <c r="E43" s="45">
        <v>48.645344584361695</v>
      </c>
      <c r="F43" s="45">
        <v>64.92515768076376</v>
      </c>
      <c r="G43" s="45">
        <v>63.068242969599261</v>
      </c>
      <c r="H43" s="45">
        <v>62.972728018949773</v>
      </c>
      <c r="I43" s="45">
        <v>63.47779420169126</v>
      </c>
      <c r="J43" s="45">
        <v>63.202815702882397</v>
      </c>
      <c r="K43" s="45">
        <v>48.851443736039755</v>
      </c>
    </row>
    <row r="44" spans="1:11" ht="13.5" thickBot="1">
      <c r="A44" s="2157"/>
      <c r="B44" s="2157"/>
      <c r="C44" s="765" t="s">
        <v>112</v>
      </c>
      <c r="D44" s="766">
        <v>5.3565807140020407</v>
      </c>
      <c r="E44" s="766">
        <v>7.037716171567685</v>
      </c>
      <c r="F44" s="766">
        <v>6.7644700239632352</v>
      </c>
      <c r="G44" s="766">
        <v>5.533902523471526</v>
      </c>
      <c r="H44" s="766">
        <v>4.8718598175292707</v>
      </c>
      <c r="I44" s="766">
        <v>3.1383581774309626</v>
      </c>
      <c r="J44" s="766">
        <v>4.0649646345942338</v>
      </c>
      <c r="K44" s="766">
        <v>6.1298467266852095</v>
      </c>
    </row>
    <row r="45" spans="1:11">
      <c r="A45" s="2275" t="s">
        <v>1052</v>
      </c>
      <c r="B45" s="2271" t="s">
        <v>589</v>
      </c>
      <c r="C45" s="1198" t="s">
        <v>109</v>
      </c>
      <c r="D45" s="1201">
        <v>29.355247863483765</v>
      </c>
      <c r="E45" s="1201">
        <v>34.074437943167752</v>
      </c>
      <c r="F45" s="1201">
        <v>29.070675386986217</v>
      </c>
      <c r="G45" s="1201">
        <v>26.640683542999025</v>
      </c>
      <c r="H45" s="1201">
        <v>26.23496780580578</v>
      </c>
      <c r="I45" s="1201">
        <v>30.106459249561414</v>
      </c>
      <c r="J45" s="1201">
        <v>36.175363215778397</v>
      </c>
      <c r="K45" s="1201">
        <v>26.678086327259734</v>
      </c>
    </row>
    <row r="46" spans="1:11">
      <c r="A46" s="2276"/>
      <c r="B46" s="2155"/>
      <c r="C46" s="762" t="s">
        <v>75</v>
      </c>
      <c r="D46" s="591">
        <v>579.29162172561678</v>
      </c>
      <c r="E46" s="591">
        <v>209.64383663872306</v>
      </c>
      <c r="F46" s="591">
        <v>570.91578589168125</v>
      </c>
      <c r="G46" s="591">
        <v>981.12747003577783</v>
      </c>
      <c r="H46" s="591">
        <v>1031.9038108524587</v>
      </c>
      <c r="I46" s="591">
        <v>2089.4194476996513</v>
      </c>
      <c r="J46" s="591">
        <v>1116.8536461921956</v>
      </c>
      <c r="K46" s="591">
        <v>451.04143970839027</v>
      </c>
    </row>
    <row r="47" spans="1:11">
      <c r="A47" s="2276"/>
      <c r="B47" s="2155"/>
      <c r="C47" s="762" t="s">
        <v>92</v>
      </c>
      <c r="D47" s="15">
        <v>460</v>
      </c>
      <c r="E47" s="15">
        <v>167</v>
      </c>
      <c r="F47" s="15">
        <v>322</v>
      </c>
      <c r="G47" s="15">
        <v>454</v>
      </c>
      <c r="H47" s="15">
        <v>584</v>
      </c>
      <c r="I47" s="15">
        <v>1430</v>
      </c>
      <c r="J47" s="15">
        <v>845</v>
      </c>
      <c r="K47" s="15">
        <v>222</v>
      </c>
    </row>
    <row r="48" spans="1:11">
      <c r="A48" s="2276"/>
      <c r="B48" s="2155"/>
      <c r="C48" s="762" t="s">
        <v>110</v>
      </c>
      <c r="D48" s="731">
        <v>9.9258480283143058</v>
      </c>
      <c r="E48" s="731">
        <v>20</v>
      </c>
      <c r="F48" s="731">
        <v>14</v>
      </c>
      <c r="G48" s="731">
        <v>10</v>
      </c>
      <c r="H48" s="731">
        <v>5</v>
      </c>
      <c r="I48" s="731">
        <v>5</v>
      </c>
      <c r="J48" s="731">
        <v>10</v>
      </c>
      <c r="K48" s="727">
        <v>0</v>
      </c>
    </row>
    <row r="49" spans="1:11">
      <c r="A49" s="2276"/>
      <c r="B49" s="2155"/>
      <c r="C49" s="762" t="s">
        <v>121</v>
      </c>
      <c r="D49" s="731">
        <v>49.14680511587725</v>
      </c>
      <c r="E49" s="731">
        <v>49.051092404682031</v>
      </c>
      <c r="F49" s="731">
        <v>48.553727005058569</v>
      </c>
      <c r="G49" s="731">
        <v>49.481802411843368</v>
      </c>
      <c r="H49" s="731">
        <v>48.075765187967576</v>
      </c>
      <c r="I49" s="731">
        <v>52.595431923685361</v>
      </c>
      <c r="J49" s="731">
        <v>55.590637713638806</v>
      </c>
      <c r="K49" s="731">
        <v>43.90906006236419</v>
      </c>
    </row>
    <row r="50" spans="1:11">
      <c r="A50" s="2276"/>
      <c r="B50" s="2278"/>
      <c r="C50" s="976" t="s">
        <v>112</v>
      </c>
      <c r="D50" s="804">
        <v>4.2841540068575803</v>
      </c>
      <c r="E50" s="804">
        <v>7.0964173282979992</v>
      </c>
      <c r="F50" s="804">
        <v>5.0587513778919053</v>
      </c>
      <c r="G50" s="804">
        <v>4.3417647034310489</v>
      </c>
      <c r="H50" s="804">
        <v>3.7193622697392223</v>
      </c>
      <c r="I50" s="804">
        <v>2.6003314379316227</v>
      </c>
      <c r="J50" s="804">
        <v>3.575378308820766</v>
      </c>
      <c r="K50" s="804">
        <v>5.5096797046458601</v>
      </c>
    </row>
    <row r="51" spans="1:11">
      <c r="A51" s="2276"/>
      <c r="B51" s="2154" t="s">
        <v>590</v>
      </c>
      <c r="C51" s="762" t="s">
        <v>109</v>
      </c>
      <c r="D51" s="731">
        <v>12.186444374527641</v>
      </c>
      <c r="E51" s="731">
        <v>6.6886782556599993</v>
      </c>
      <c r="F51" s="731">
        <v>4.9712908226975294</v>
      </c>
      <c r="G51" s="731">
        <v>5.6074657709921762</v>
      </c>
      <c r="H51" s="731">
        <v>8.3200263809609076</v>
      </c>
      <c r="I51" s="731">
        <v>6.2689200888077208</v>
      </c>
      <c r="J51" s="731">
        <v>2.553545874932702</v>
      </c>
      <c r="K51" s="397">
        <v>0.44405455725659421</v>
      </c>
    </row>
    <row r="52" spans="1:11">
      <c r="A52" s="2276"/>
      <c r="B52" s="2155"/>
      <c r="C52" s="762" t="s">
        <v>75</v>
      </c>
      <c r="D52" s="591">
        <v>579.29162172561723</v>
      </c>
      <c r="E52" s="591">
        <v>209.64383663872323</v>
      </c>
      <c r="F52" s="591">
        <v>570.91578589168114</v>
      </c>
      <c r="G52" s="591">
        <v>981.12747003577772</v>
      </c>
      <c r="H52" s="591">
        <v>1031.9038108524599</v>
      </c>
      <c r="I52" s="591">
        <v>2089.4194476996513</v>
      </c>
      <c r="J52" s="591">
        <v>1116.853646192196</v>
      </c>
      <c r="K52" s="226">
        <v>451.04143970839021</v>
      </c>
    </row>
    <row r="53" spans="1:11">
      <c r="A53" s="2276"/>
      <c r="B53" s="2155"/>
      <c r="C53" s="762" t="s">
        <v>92</v>
      </c>
      <c r="D53" s="15">
        <v>460</v>
      </c>
      <c r="E53" s="15">
        <v>167</v>
      </c>
      <c r="F53" s="15">
        <v>322</v>
      </c>
      <c r="G53" s="15">
        <v>454</v>
      </c>
      <c r="H53" s="15">
        <v>584</v>
      </c>
      <c r="I53" s="15">
        <v>1430</v>
      </c>
      <c r="J53" s="15">
        <v>845</v>
      </c>
      <c r="K53" s="226">
        <v>222</v>
      </c>
    </row>
    <row r="54" spans="1:11">
      <c r="A54" s="2276"/>
      <c r="B54" s="2155"/>
      <c r="C54" s="762" t="s">
        <v>110</v>
      </c>
      <c r="D54" s="727">
        <v>0</v>
      </c>
      <c r="E54" s="727">
        <v>0</v>
      </c>
      <c r="F54" s="727">
        <v>0</v>
      </c>
      <c r="G54" s="727">
        <v>0</v>
      </c>
      <c r="H54" s="727">
        <v>0</v>
      </c>
      <c r="I54" s="727">
        <v>0</v>
      </c>
      <c r="J54" s="727">
        <v>0</v>
      </c>
      <c r="K54" s="397">
        <v>0</v>
      </c>
    </row>
    <row r="55" spans="1:11">
      <c r="A55" s="2276"/>
      <c r="B55" s="2155"/>
      <c r="C55" s="762" t="s">
        <v>121</v>
      </c>
      <c r="D55" s="731">
        <v>29.07465127410833</v>
      </c>
      <c r="E55" s="731">
        <v>14.685837312100434</v>
      </c>
      <c r="F55" s="731">
        <v>13.091460669933101</v>
      </c>
      <c r="G55" s="731">
        <v>26.682092237152837</v>
      </c>
      <c r="H55" s="731">
        <v>36.432450167615158</v>
      </c>
      <c r="I55" s="731">
        <v>25.167763928390592</v>
      </c>
      <c r="J55" s="731">
        <v>18.607030928116643</v>
      </c>
      <c r="K55" s="792">
        <v>3.9711244688043528</v>
      </c>
    </row>
    <row r="56" spans="1:11">
      <c r="A56" s="2276"/>
      <c r="B56" s="2278"/>
      <c r="C56" s="976" t="s">
        <v>112</v>
      </c>
      <c r="D56" s="804">
        <v>2.5344533273378111</v>
      </c>
      <c r="E56" s="804">
        <v>2.1246587032627864</v>
      </c>
      <c r="F56" s="804">
        <v>1.3639827215682527</v>
      </c>
      <c r="G56" s="803">
        <v>2.3412115291344753</v>
      </c>
      <c r="H56" s="803">
        <v>2.8185818783701153</v>
      </c>
      <c r="I56" s="803">
        <v>1.2443006050486263</v>
      </c>
      <c r="J56" s="803">
        <v>1.1967334340477147</v>
      </c>
      <c r="K56" s="805">
        <v>0.49829406184778752</v>
      </c>
    </row>
    <row r="57" spans="1:11">
      <c r="A57" s="2276"/>
      <c r="B57" s="2154" t="s">
        <v>591</v>
      </c>
      <c r="C57" s="762" t="s">
        <v>109</v>
      </c>
      <c r="D57" s="731">
        <v>23.713763569080921</v>
      </c>
      <c r="E57" s="731">
        <v>18.514160534672754</v>
      </c>
      <c r="F57" s="731">
        <v>35.279570147096202</v>
      </c>
      <c r="G57" s="731">
        <v>40.123932262868038</v>
      </c>
      <c r="H57" s="731">
        <v>42.747253033541625</v>
      </c>
      <c r="I57" s="731">
        <v>40.210404340515474</v>
      </c>
      <c r="J57" s="731">
        <v>29.111762055649027</v>
      </c>
      <c r="K57" s="731">
        <v>12.743029780908561</v>
      </c>
    </row>
    <row r="58" spans="1:11">
      <c r="A58" s="2276"/>
      <c r="B58" s="2155"/>
      <c r="C58" s="762" t="s">
        <v>75</v>
      </c>
      <c r="D58" s="591">
        <v>579.29162172561735</v>
      </c>
      <c r="E58" s="591">
        <v>209.6438366387232</v>
      </c>
      <c r="F58" s="591">
        <v>570.91578589168091</v>
      </c>
      <c r="G58" s="591">
        <v>981.12747003577738</v>
      </c>
      <c r="H58" s="591">
        <v>1031.9038108524589</v>
      </c>
      <c r="I58" s="591">
        <v>2089.4194476996504</v>
      </c>
      <c r="J58" s="591">
        <v>1116.8536461921958</v>
      </c>
      <c r="K58" s="591">
        <v>451.04143970839027</v>
      </c>
    </row>
    <row r="59" spans="1:11">
      <c r="A59" s="2276"/>
      <c r="B59" s="2155"/>
      <c r="C59" s="762" t="s">
        <v>92</v>
      </c>
      <c r="D59" s="15">
        <v>460</v>
      </c>
      <c r="E59" s="15">
        <v>167</v>
      </c>
      <c r="F59" s="15">
        <v>322</v>
      </c>
      <c r="G59" s="15">
        <v>454</v>
      </c>
      <c r="H59" s="15">
        <v>584</v>
      </c>
      <c r="I59" s="15">
        <v>1430</v>
      </c>
      <c r="J59" s="15">
        <v>845</v>
      </c>
      <c r="K59" s="15">
        <v>222</v>
      </c>
    </row>
    <row r="60" spans="1:11">
      <c r="A60" s="2276"/>
      <c r="B60" s="2155"/>
      <c r="C60" s="762" t="s">
        <v>110</v>
      </c>
      <c r="D60" s="727">
        <v>0</v>
      </c>
      <c r="E60" s="727">
        <v>0</v>
      </c>
      <c r="F60" s="727">
        <v>10</v>
      </c>
      <c r="G60" s="727">
        <v>14</v>
      </c>
      <c r="H60" s="727">
        <v>20</v>
      </c>
      <c r="I60" s="727">
        <v>20</v>
      </c>
      <c r="J60" s="727">
        <v>0</v>
      </c>
      <c r="K60" s="727">
        <v>0</v>
      </c>
    </row>
    <row r="61" spans="1:11">
      <c r="A61" s="2276"/>
      <c r="B61" s="2155"/>
      <c r="C61" s="762" t="s">
        <v>121</v>
      </c>
      <c r="D61" s="731">
        <v>48.606289011389883</v>
      </c>
      <c r="E61" s="731">
        <v>41.010024236508073</v>
      </c>
      <c r="F61" s="731">
        <v>52.173761841408819</v>
      </c>
      <c r="G61" s="731">
        <v>58.072167529727288</v>
      </c>
      <c r="H61" s="731">
        <v>60.283330646352155</v>
      </c>
      <c r="I61" s="731">
        <v>63.941611023090282</v>
      </c>
      <c r="J61" s="731">
        <v>54.459090843639707</v>
      </c>
      <c r="K61" s="731">
        <v>24.529976509381999</v>
      </c>
    </row>
    <row r="62" spans="1:11">
      <c r="A62" s="2276"/>
      <c r="B62" s="2278"/>
      <c r="C62" s="976" t="s">
        <v>112</v>
      </c>
      <c r="D62" s="804">
        <v>4.2370369210297056</v>
      </c>
      <c r="E62" s="804">
        <v>5.93308390004578</v>
      </c>
      <c r="F62" s="804">
        <v>5.4359182267827357</v>
      </c>
      <c r="G62" s="804">
        <v>5.0955235044541629</v>
      </c>
      <c r="H62" s="804">
        <v>4.6637956696812628</v>
      </c>
      <c r="I62" s="804">
        <v>3.1612893982235852</v>
      </c>
      <c r="J62" s="804">
        <v>3.5026015194043669</v>
      </c>
      <c r="K62" s="804">
        <v>3.0780051665242754</v>
      </c>
    </row>
    <row r="63" spans="1:11">
      <c r="A63" s="2276"/>
      <c r="B63" s="2154" t="s">
        <v>592</v>
      </c>
      <c r="C63" s="762" t="s">
        <v>109</v>
      </c>
      <c r="D63" s="731">
        <v>6.4065447778523685</v>
      </c>
      <c r="E63" s="731">
        <v>25.150114817258363</v>
      </c>
      <c r="F63" s="731">
        <v>25.386188515954085</v>
      </c>
      <c r="G63" s="731">
        <v>17.122895277738944</v>
      </c>
      <c r="H63" s="731">
        <v>10.683444058465382</v>
      </c>
      <c r="I63" s="731">
        <v>10.155597579760665</v>
      </c>
      <c r="J63" s="731">
        <v>10.168952015625393</v>
      </c>
      <c r="K63" s="792">
        <v>6.4280994036545298</v>
      </c>
    </row>
    <row r="64" spans="1:11">
      <c r="A64" s="2276"/>
      <c r="B64" s="2155"/>
      <c r="C64" s="762" t="s">
        <v>75</v>
      </c>
      <c r="D64" s="591">
        <v>579.29162172561769</v>
      </c>
      <c r="E64" s="591">
        <v>209.64383663872312</v>
      </c>
      <c r="F64" s="591">
        <v>570.91578589168114</v>
      </c>
      <c r="G64" s="591">
        <v>981.12747003577726</v>
      </c>
      <c r="H64" s="591">
        <v>1031.9038108524601</v>
      </c>
      <c r="I64" s="591">
        <v>2089.4194476996518</v>
      </c>
      <c r="J64" s="591">
        <v>1116.8536461921954</v>
      </c>
      <c r="K64" s="226">
        <v>451.04143970839016</v>
      </c>
    </row>
    <row r="65" spans="1:11">
      <c r="A65" s="2276"/>
      <c r="B65" s="2155"/>
      <c r="C65" s="762" t="s">
        <v>92</v>
      </c>
      <c r="D65" s="15">
        <v>460</v>
      </c>
      <c r="E65" s="15">
        <v>167</v>
      </c>
      <c r="F65" s="15">
        <v>322</v>
      </c>
      <c r="G65" s="15">
        <v>454</v>
      </c>
      <c r="H65" s="15">
        <v>584</v>
      </c>
      <c r="I65" s="15">
        <v>1430</v>
      </c>
      <c r="J65" s="15">
        <v>845</v>
      </c>
      <c r="K65" s="226">
        <v>222</v>
      </c>
    </row>
    <row r="66" spans="1:11">
      <c r="A66" s="2276"/>
      <c r="B66" s="2155"/>
      <c r="C66" s="762" t="s">
        <v>110</v>
      </c>
      <c r="D66" s="727">
        <v>0</v>
      </c>
      <c r="E66" s="727">
        <v>6</v>
      </c>
      <c r="F66" s="727">
        <v>0</v>
      </c>
      <c r="G66" s="727">
        <v>0</v>
      </c>
      <c r="H66" s="727">
        <v>0</v>
      </c>
      <c r="I66" s="727">
        <v>0</v>
      </c>
      <c r="J66" s="727">
        <v>0</v>
      </c>
      <c r="K66" s="397">
        <v>0</v>
      </c>
    </row>
    <row r="67" spans="1:11">
      <c r="A67" s="2276"/>
      <c r="B67" s="2155"/>
      <c r="C67" s="762" t="s">
        <v>121</v>
      </c>
      <c r="D67" s="731">
        <v>23.782908489851845</v>
      </c>
      <c r="E67" s="731">
        <v>32.853169522936817</v>
      </c>
      <c r="F67" s="731">
        <v>43.61906283158212</v>
      </c>
      <c r="G67" s="731">
        <v>37.130042328856788</v>
      </c>
      <c r="H67" s="731">
        <v>28.229264926525932</v>
      </c>
      <c r="I67" s="731">
        <v>31.676414432897154</v>
      </c>
      <c r="J67" s="731">
        <v>40.083212940671324</v>
      </c>
      <c r="K67" s="792">
        <v>33.090523335067516</v>
      </c>
    </row>
    <row r="68" spans="1:11">
      <c r="A68" s="2276"/>
      <c r="B68" s="2278"/>
      <c r="C68" s="976" t="s">
        <v>112</v>
      </c>
      <c r="D68" s="804">
        <v>2.0731692011574872</v>
      </c>
      <c r="E68" s="804">
        <v>4.7529991701026182</v>
      </c>
      <c r="F68" s="804">
        <v>4.5446149618675085</v>
      </c>
      <c r="G68" s="804">
        <v>3.2579635211862432</v>
      </c>
      <c r="H68" s="804">
        <v>2.1839457460465233</v>
      </c>
      <c r="I68" s="804">
        <v>1.5660899298313404</v>
      </c>
      <c r="J68" s="804">
        <v>2.5779997494211018</v>
      </c>
      <c r="K68" s="1001">
        <v>4.1521768987171352</v>
      </c>
    </row>
    <row r="69" spans="1:11" ht="12.75" customHeight="1">
      <c r="A69" s="2276"/>
      <c r="B69" s="2154" t="s">
        <v>538</v>
      </c>
      <c r="C69" s="762" t="s">
        <v>109</v>
      </c>
      <c r="D69" s="792">
        <v>3.7331491698586321</v>
      </c>
      <c r="E69" s="792">
        <v>3.1874023507121549</v>
      </c>
      <c r="F69" s="792">
        <v>1.3405158131965642</v>
      </c>
      <c r="G69" s="792">
        <v>2.6424995823923139</v>
      </c>
      <c r="H69" s="792">
        <v>1.4495015176555264</v>
      </c>
      <c r="I69" s="792">
        <v>2.0075955647718677</v>
      </c>
      <c r="J69" s="792">
        <v>1.8226288417576453</v>
      </c>
      <c r="K69" s="397">
        <v>0.327231386112114</v>
      </c>
    </row>
    <row r="70" spans="1:11">
      <c r="A70" s="2276"/>
      <c r="B70" s="2155"/>
      <c r="C70" s="762" t="s">
        <v>75</v>
      </c>
      <c r="D70" s="226">
        <v>579.29162172561757</v>
      </c>
      <c r="E70" s="226">
        <v>209.6438366387232</v>
      </c>
      <c r="F70" s="226">
        <v>570.91578589168103</v>
      </c>
      <c r="G70" s="226">
        <v>981.12747003577726</v>
      </c>
      <c r="H70" s="226">
        <v>1031.9038108524599</v>
      </c>
      <c r="I70" s="226">
        <v>2089.4194476996531</v>
      </c>
      <c r="J70" s="226">
        <v>1116.8536461921967</v>
      </c>
      <c r="K70" s="226">
        <v>451.04143970839021</v>
      </c>
    </row>
    <row r="71" spans="1:11">
      <c r="A71" s="2276"/>
      <c r="B71" s="2155"/>
      <c r="C71" s="762" t="s">
        <v>92</v>
      </c>
      <c r="D71" s="226">
        <v>460</v>
      </c>
      <c r="E71" s="226">
        <v>167</v>
      </c>
      <c r="F71" s="226">
        <v>322</v>
      </c>
      <c r="G71" s="226">
        <v>454</v>
      </c>
      <c r="H71" s="226">
        <v>584</v>
      </c>
      <c r="I71" s="226">
        <v>1430</v>
      </c>
      <c r="J71" s="226">
        <v>845</v>
      </c>
      <c r="K71" s="226">
        <v>222</v>
      </c>
    </row>
    <row r="72" spans="1:11">
      <c r="A72" s="2276"/>
      <c r="B72" s="2155"/>
      <c r="C72" s="762" t="s">
        <v>110</v>
      </c>
      <c r="D72" s="397">
        <v>0</v>
      </c>
      <c r="E72" s="397">
        <v>0</v>
      </c>
      <c r="F72" s="397">
        <v>0</v>
      </c>
      <c r="G72" s="397">
        <v>0</v>
      </c>
      <c r="H72" s="397">
        <v>0</v>
      </c>
      <c r="I72" s="397">
        <v>0</v>
      </c>
      <c r="J72" s="397">
        <v>0</v>
      </c>
      <c r="K72" s="397">
        <v>0</v>
      </c>
    </row>
    <row r="73" spans="1:11">
      <c r="A73" s="2276"/>
      <c r="B73" s="2155"/>
      <c r="C73" s="762" t="s">
        <v>121</v>
      </c>
      <c r="D73" s="792">
        <v>21.555363191128063</v>
      </c>
      <c r="E73" s="792">
        <v>19.766352669575884</v>
      </c>
      <c r="F73" s="792">
        <v>12.994410716556049</v>
      </c>
      <c r="G73" s="792">
        <v>22.485698480796579</v>
      </c>
      <c r="H73" s="792">
        <v>15.130818050803052</v>
      </c>
      <c r="I73" s="792">
        <v>22.262127594072986</v>
      </c>
      <c r="J73" s="792">
        <v>14.19966542016344</v>
      </c>
      <c r="K73" s="792">
        <v>8.8280521043883162</v>
      </c>
    </row>
    <row r="74" spans="1:11">
      <c r="A74" s="2276"/>
      <c r="B74" s="2278"/>
      <c r="C74" s="976" t="s">
        <v>112</v>
      </c>
      <c r="D74" s="1001">
        <v>1.8789928534888314</v>
      </c>
      <c r="E74" s="1001">
        <v>2.8596771391831148</v>
      </c>
      <c r="F74" s="1001">
        <v>1.3538712097306682</v>
      </c>
      <c r="G74" s="1001">
        <v>1.9730003200641046</v>
      </c>
      <c r="H74" s="1001">
        <v>1.1705896629707948</v>
      </c>
      <c r="I74" s="1001">
        <v>1.100645210825693</v>
      </c>
      <c r="J74" s="805">
        <v>0.91326845353509545</v>
      </c>
      <c r="K74" s="1001">
        <v>1.1077381169631346</v>
      </c>
    </row>
    <row r="75" spans="1:11" ht="12.75" customHeight="1">
      <c r="A75" s="2276"/>
      <c r="B75" s="2154" t="s">
        <v>593</v>
      </c>
      <c r="C75" s="762" t="s">
        <v>109</v>
      </c>
      <c r="D75" s="731">
        <v>75.395149754803342</v>
      </c>
      <c r="E75" s="731">
        <v>87.614793901471018</v>
      </c>
      <c r="F75" s="731">
        <v>96.048240685930622</v>
      </c>
      <c r="G75" s="731">
        <v>92.137476436990539</v>
      </c>
      <c r="H75" s="731">
        <v>89.435192796429263</v>
      </c>
      <c r="I75" s="731">
        <v>88.748976823417237</v>
      </c>
      <c r="J75" s="731">
        <v>79.832252003743164</v>
      </c>
      <c r="K75" s="731">
        <v>46.620501455191537</v>
      </c>
    </row>
    <row r="76" spans="1:11">
      <c r="A76" s="2276"/>
      <c r="B76" s="2155"/>
      <c r="C76" s="762" t="s">
        <v>75</v>
      </c>
      <c r="D76" s="591">
        <v>579.29162172561701</v>
      </c>
      <c r="E76" s="591">
        <v>209.64383663872317</v>
      </c>
      <c r="F76" s="591">
        <v>570.91578589168091</v>
      </c>
      <c r="G76" s="591">
        <v>981.12747003577749</v>
      </c>
      <c r="H76" s="591">
        <v>1031.9038108524589</v>
      </c>
      <c r="I76" s="591">
        <v>2089.4194476996499</v>
      </c>
      <c r="J76" s="591">
        <v>1116.8536461921951</v>
      </c>
      <c r="K76" s="591">
        <v>451.04143970839016</v>
      </c>
    </row>
    <row r="77" spans="1:11">
      <c r="A77" s="2276"/>
      <c r="B77" s="2155"/>
      <c r="C77" s="762" t="s">
        <v>92</v>
      </c>
      <c r="D77" s="15">
        <v>460</v>
      </c>
      <c r="E77" s="15">
        <v>167</v>
      </c>
      <c r="F77" s="15">
        <v>322</v>
      </c>
      <c r="G77" s="15">
        <v>454</v>
      </c>
      <c r="H77" s="15">
        <v>584</v>
      </c>
      <c r="I77" s="15">
        <v>1430</v>
      </c>
      <c r="J77" s="15">
        <v>845</v>
      </c>
      <c r="K77" s="15">
        <v>222</v>
      </c>
    </row>
    <row r="78" spans="1:11">
      <c r="A78" s="2276"/>
      <c r="B78" s="2155"/>
      <c r="C78" s="762" t="s">
        <v>110</v>
      </c>
      <c r="D78" s="731">
        <v>58</v>
      </c>
      <c r="E78" s="731">
        <v>76</v>
      </c>
      <c r="F78" s="731">
        <v>81.034887957108523</v>
      </c>
      <c r="G78" s="731">
        <v>72</v>
      </c>
      <c r="H78" s="731">
        <v>70</v>
      </c>
      <c r="I78" s="731">
        <v>65</v>
      </c>
      <c r="J78" s="731">
        <v>60</v>
      </c>
      <c r="K78" s="731">
        <v>24</v>
      </c>
    </row>
    <row r="79" spans="1:11">
      <c r="A79" s="2276"/>
      <c r="B79" s="2155"/>
      <c r="C79" s="762" t="s">
        <v>121</v>
      </c>
      <c r="D79" s="731">
        <v>74.322096189464318</v>
      </c>
      <c r="E79" s="731">
        <v>65.874252986109269</v>
      </c>
      <c r="F79" s="731">
        <v>78.149283858551698</v>
      </c>
      <c r="G79" s="731">
        <v>84.285267979020645</v>
      </c>
      <c r="H79" s="731">
        <v>81.958941404408648</v>
      </c>
      <c r="I79" s="731">
        <v>87.630027828828901</v>
      </c>
      <c r="J79" s="731">
        <v>87.347376515464674</v>
      </c>
      <c r="K79" s="731">
        <v>62.562070404999815</v>
      </c>
    </row>
    <row r="80" spans="1:11" ht="13.5" thickBot="1">
      <c r="A80" s="2277"/>
      <c r="B80" s="2157"/>
      <c r="C80" s="765" t="s">
        <v>112</v>
      </c>
      <c r="D80" s="766">
        <v>6.4786979629177193</v>
      </c>
      <c r="E80" s="766">
        <v>9.5302911201767824</v>
      </c>
      <c r="F80" s="766">
        <v>8.1422749969230139</v>
      </c>
      <c r="G80" s="766">
        <v>7.3955835012782476</v>
      </c>
      <c r="H80" s="766">
        <v>6.3407205924955203</v>
      </c>
      <c r="I80" s="766">
        <v>4.3324507079009482</v>
      </c>
      <c r="J80" s="766">
        <v>5.6178509218499579</v>
      </c>
      <c r="K80" s="766">
        <v>7.8502470583856407</v>
      </c>
    </row>
    <row r="81" spans="1:7" ht="60.75" customHeight="1">
      <c r="A81" s="2245" t="s">
        <v>1053</v>
      </c>
      <c r="B81" s="2246"/>
      <c r="C81" s="2246"/>
      <c r="D81" s="2246"/>
      <c r="E81" s="2246"/>
    </row>
    <row r="82" spans="1:7" s="20" customFormat="1">
      <c r="A82" s="504" t="s">
        <v>347</v>
      </c>
      <c r="D82" s="492"/>
      <c r="E82" s="492"/>
      <c r="F82" s="492"/>
      <c r="G82" s="492"/>
    </row>
    <row r="83" spans="1:7" s="20" customFormat="1">
      <c r="A83" s="505" t="s">
        <v>348</v>
      </c>
      <c r="D83" s="506"/>
      <c r="E83" s="492"/>
      <c r="F83" s="506"/>
      <c r="G83" s="492"/>
    </row>
    <row r="104" ht="12.75" customHeight="1"/>
    <row r="110" ht="12.75" customHeight="1"/>
    <row r="140" ht="12.75" customHeight="1"/>
    <row r="146" ht="12.75" customHeight="1"/>
    <row r="182" ht="12.75" customHeight="1"/>
  </sheetData>
  <mergeCells count="18">
    <mergeCell ref="A6:K6"/>
    <mergeCell ref="A7:C8"/>
    <mergeCell ref="D7:K7"/>
    <mergeCell ref="A9:A44"/>
    <mergeCell ref="B9:B14"/>
    <mergeCell ref="B15:B20"/>
    <mergeCell ref="B21:B26"/>
    <mergeCell ref="B27:B32"/>
    <mergeCell ref="B33:B38"/>
    <mergeCell ref="B39:B44"/>
    <mergeCell ref="A81:E81"/>
    <mergeCell ref="A45:A80"/>
    <mergeCell ref="B45:B50"/>
    <mergeCell ref="B51:B56"/>
    <mergeCell ref="B57:B62"/>
    <mergeCell ref="B63:B68"/>
    <mergeCell ref="B69:B74"/>
    <mergeCell ref="B75:B80"/>
  </mergeCells>
  <hyperlinks>
    <hyperlink ref="A3" location="Übersicht!A1" display="&lt;&lt; Zurück zur Übersicht"/>
  </hyperlinks>
  <pageMargins left="0.7" right="0.7" top="0.78740157499999996" bottom="0.78740157499999996"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3"/>
  <sheetViews>
    <sheetView zoomScaleNormal="100" workbookViewId="0">
      <selection activeCell="A3" sqref="A3"/>
    </sheetView>
  </sheetViews>
  <sheetFormatPr baseColWidth="10" defaultRowHeight="12.75"/>
  <cols>
    <col min="1" max="1" width="16.7109375" style="790" customWidth="1"/>
    <col min="2" max="2" width="22.28515625" style="790" bestFit="1" customWidth="1"/>
    <col min="3" max="3" width="17.85546875" style="790" bestFit="1" customWidth="1"/>
    <col min="4" max="16384" width="11.42578125" style="790"/>
  </cols>
  <sheetData>
    <row r="1" spans="1:11" customFormat="1" ht="25.5">
      <c r="A1" s="577" t="s">
        <v>1054</v>
      </c>
    </row>
    <row r="2" spans="1:11" customFormat="1">
      <c r="A2" s="9"/>
    </row>
    <row r="3" spans="1:11" customFormat="1" ht="15.75">
      <c r="A3" s="26" t="s">
        <v>69</v>
      </c>
    </row>
    <row r="4" spans="1:11" customFormat="1" ht="15.75">
      <c r="A4" s="26"/>
    </row>
    <row r="5" spans="1:11" customFormat="1" ht="15.75">
      <c r="A5" s="26"/>
    </row>
    <row r="6" spans="1:11" ht="13.5" thickBot="1">
      <c r="A6" s="1848" t="s">
        <v>1055</v>
      </c>
      <c r="B6" s="1848"/>
      <c r="C6" s="1848"/>
      <c r="D6" s="1848"/>
      <c r="E6" s="1848"/>
      <c r="F6" s="1848"/>
      <c r="G6" s="1848"/>
      <c r="H6" s="1848"/>
      <c r="I6" s="1848"/>
      <c r="J6" s="1848"/>
      <c r="K6" s="1848"/>
    </row>
    <row r="7" spans="1:11">
      <c r="A7" s="1774" t="s">
        <v>71</v>
      </c>
      <c r="B7" s="1774"/>
      <c r="C7" s="1774"/>
      <c r="D7" s="2193" t="s">
        <v>270</v>
      </c>
      <c r="E7" s="2193"/>
      <c r="F7" s="2193"/>
      <c r="G7" s="2193"/>
      <c r="H7" s="2193"/>
      <c r="I7" s="2193"/>
      <c r="J7" s="2193"/>
      <c r="K7" s="2193"/>
    </row>
    <row r="8" spans="1:11">
      <c r="A8" s="1775"/>
      <c r="B8" s="1775"/>
      <c r="C8" s="1775"/>
      <c r="D8" s="1466" t="s">
        <v>1047</v>
      </c>
      <c r="E8" s="1466" t="s">
        <v>1048</v>
      </c>
      <c r="F8" s="1466" t="s">
        <v>252</v>
      </c>
      <c r="G8" s="1466" t="s">
        <v>1049</v>
      </c>
      <c r="H8" s="1466" t="s">
        <v>1050</v>
      </c>
      <c r="I8" s="1466" t="s">
        <v>254</v>
      </c>
      <c r="J8" s="1466" t="s">
        <v>255</v>
      </c>
      <c r="K8" s="1466" t="s">
        <v>1051</v>
      </c>
    </row>
    <row r="9" spans="1:11">
      <c r="A9" s="2284" t="s">
        <v>748</v>
      </c>
      <c r="B9" s="2154" t="s">
        <v>810</v>
      </c>
      <c r="C9" s="972" t="s">
        <v>109</v>
      </c>
      <c r="D9" s="1002">
        <v>5.0013319729434388E-2</v>
      </c>
      <c r="E9" s="735">
        <v>7.7115550710723042</v>
      </c>
      <c r="F9" s="735">
        <v>12.490520550748814</v>
      </c>
      <c r="G9" s="735">
        <v>12.860967179299855</v>
      </c>
      <c r="H9" s="735">
        <v>13.863756393533755</v>
      </c>
      <c r="I9" s="735">
        <v>11.859738485903184</v>
      </c>
      <c r="J9" s="1002">
        <v>0.51856133650871628</v>
      </c>
      <c r="K9" s="1002">
        <v>3.9614084727445126E-2</v>
      </c>
    </row>
    <row r="10" spans="1:11">
      <c r="A10" s="2285"/>
      <c r="B10" s="2155"/>
      <c r="C10" s="762" t="s">
        <v>75</v>
      </c>
      <c r="D10" s="226">
        <v>579.29162172561723</v>
      </c>
      <c r="E10" s="15">
        <v>209.64383663872317</v>
      </c>
      <c r="F10" s="15">
        <v>570.91578589168125</v>
      </c>
      <c r="G10" s="15">
        <v>981.12747003577795</v>
      </c>
      <c r="H10" s="15">
        <v>1031.9038108524589</v>
      </c>
      <c r="I10" s="15">
        <v>2089.4194476996518</v>
      </c>
      <c r="J10" s="226">
        <v>1116.8536461921956</v>
      </c>
      <c r="K10" s="226">
        <v>451.04143970839039</v>
      </c>
    </row>
    <row r="11" spans="1:11">
      <c r="A11" s="2285"/>
      <c r="B11" s="2155"/>
      <c r="C11" s="762" t="s">
        <v>92</v>
      </c>
      <c r="D11" s="226">
        <v>460</v>
      </c>
      <c r="E11" s="15">
        <v>167</v>
      </c>
      <c r="F11" s="15">
        <v>322</v>
      </c>
      <c r="G11" s="15">
        <v>454</v>
      </c>
      <c r="H11" s="15">
        <v>584</v>
      </c>
      <c r="I11" s="15">
        <v>1430</v>
      </c>
      <c r="J11" s="226">
        <v>845</v>
      </c>
      <c r="K11" s="226">
        <v>222</v>
      </c>
    </row>
    <row r="12" spans="1:11">
      <c r="A12" s="2285"/>
      <c r="B12" s="2155"/>
      <c r="C12" s="762" t="s">
        <v>110</v>
      </c>
      <c r="D12" s="397">
        <v>0</v>
      </c>
      <c r="E12" s="390">
        <v>0</v>
      </c>
      <c r="F12" s="390">
        <v>0</v>
      </c>
      <c r="G12" s="390">
        <v>0</v>
      </c>
      <c r="H12" s="390">
        <v>0</v>
      </c>
      <c r="I12" s="390">
        <v>0</v>
      </c>
      <c r="J12" s="397">
        <v>0</v>
      </c>
      <c r="K12" s="397">
        <v>0</v>
      </c>
    </row>
    <row r="13" spans="1:11">
      <c r="A13" s="2285"/>
      <c r="B13" s="2155"/>
      <c r="C13" s="762" t="s">
        <v>121</v>
      </c>
      <c r="D13" s="397">
        <v>0.67545747029483294</v>
      </c>
      <c r="E13" s="390">
        <v>21.060609679069923</v>
      </c>
      <c r="F13" s="390">
        <v>29.679025607179035</v>
      </c>
      <c r="G13" s="390">
        <v>28.236827600055523</v>
      </c>
      <c r="H13" s="390">
        <v>29.715694546808983</v>
      </c>
      <c r="I13" s="390">
        <v>32.161339433927942</v>
      </c>
      <c r="J13" s="397">
        <v>7.4811746813992279</v>
      </c>
      <c r="K13" s="397">
        <v>0.45351101494920748</v>
      </c>
    </row>
    <row r="14" spans="1:11">
      <c r="A14" s="2285"/>
      <c r="B14" s="2278"/>
      <c r="C14" s="976" t="s">
        <v>112</v>
      </c>
      <c r="D14" s="805">
        <v>5.8879998832124317E-2</v>
      </c>
      <c r="E14" s="796">
        <v>3.0469224668441144</v>
      </c>
      <c r="F14" s="796">
        <v>3.0922201228582078</v>
      </c>
      <c r="G14" s="796">
        <v>2.4776312792810722</v>
      </c>
      <c r="H14" s="796">
        <v>2.2989427767685067</v>
      </c>
      <c r="I14" s="796">
        <v>1.5900647443560889</v>
      </c>
      <c r="J14" s="805">
        <v>0.48116069144879492</v>
      </c>
      <c r="K14" s="805">
        <v>5.6906261062069675E-2</v>
      </c>
    </row>
    <row r="15" spans="1:11">
      <c r="A15" s="2285"/>
      <c r="B15" s="2155" t="s">
        <v>583</v>
      </c>
      <c r="C15" s="762" t="s">
        <v>109</v>
      </c>
      <c r="D15" s="390">
        <v>3.7773373764333749</v>
      </c>
      <c r="E15" s="390">
        <v>8.0571921666509301</v>
      </c>
      <c r="F15" s="390">
        <v>7.0206784588678568</v>
      </c>
      <c r="G15" s="390">
        <v>2.2328298202887327</v>
      </c>
      <c r="H15" s="397">
        <v>0.68440391721215421</v>
      </c>
      <c r="I15" s="397">
        <v>0.84930493287960285</v>
      </c>
      <c r="J15" s="397">
        <v>0.22035626820030488</v>
      </c>
      <c r="K15" s="397">
        <v>4.3123769139908084E-2</v>
      </c>
    </row>
    <row r="16" spans="1:11">
      <c r="A16" s="2285"/>
      <c r="B16" s="2155"/>
      <c r="C16" s="762" t="s">
        <v>75</v>
      </c>
      <c r="D16" s="15">
        <v>579.29162172561723</v>
      </c>
      <c r="E16" s="15">
        <v>209.64383663872317</v>
      </c>
      <c r="F16" s="15">
        <v>570.91578589168125</v>
      </c>
      <c r="G16" s="15">
        <v>981.12747003577795</v>
      </c>
      <c r="H16" s="226">
        <v>1031.9038108524589</v>
      </c>
      <c r="I16" s="226">
        <v>2089.4194476996518</v>
      </c>
      <c r="J16" s="226">
        <v>1116.8536461921956</v>
      </c>
      <c r="K16" s="226">
        <v>451.04143970839039</v>
      </c>
    </row>
    <row r="17" spans="1:11">
      <c r="A17" s="2285"/>
      <c r="B17" s="2155"/>
      <c r="C17" s="762" t="s">
        <v>92</v>
      </c>
      <c r="D17" s="15">
        <v>460</v>
      </c>
      <c r="E17" s="15">
        <v>167</v>
      </c>
      <c r="F17" s="15">
        <v>322</v>
      </c>
      <c r="G17" s="15">
        <v>454</v>
      </c>
      <c r="H17" s="226">
        <v>584</v>
      </c>
      <c r="I17" s="226">
        <v>1430</v>
      </c>
      <c r="J17" s="226">
        <v>845</v>
      </c>
      <c r="K17" s="226">
        <v>222</v>
      </c>
    </row>
    <row r="18" spans="1:11">
      <c r="A18" s="2285"/>
      <c r="B18" s="2155"/>
      <c r="C18" s="762" t="s">
        <v>110</v>
      </c>
      <c r="D18" s="390">
        <v>0.57982442566413239</v>
      </c>
      <c r="E18" s="390">
        <v>0</v>
      </c>
      <c r="F18" s="390">
        <v>0</v>
      </c>
      <c r="G18" s="390">
        <v>0</v>
      </c>
      <c r="H18" s="397">
        <v>0</v>
      </c>
      <c r="I18" s="397">
        <v>0</v>
      </c>
      <c r="J18" s="397">
        <v>0</v>
      </c>
      <c r="K18" s="397">
        <v>0</v>
      </c>
    </row>
    <row r="19" spans="1:11">
      <c r="A19" s="2285"/>
      <c r="B19" s="2155"/>
      <c r="C19" s="762" t="s">
        <v>121</v>
      </c>
      <c r="D19" s="390">
        <v>17.627053198834517</v>
      </c>
      <c r="E19" s="390">
        <v>22.10237004768943</v>
      </c>
      <c r="F19" s="390">
        <v>26.033565349497298</v>
      </c>
      <c r="G19" s="390">
        <v>12.465426958428345</v>
      </c>
      <c r="H19" s="397">
        <v>8.3367061703830423</v>
      </c>
      <c r="I19" s="397">
        <v>9.9822592409963438</v>
      </c>
      <c r="J19" s="397">
        <v>3.0796339193990216</v>
      </c>
      <c r="K19" s="397">
        <v>0.7934572651326236</v>
      </c>
    </row>
    <row r="20" spans="1:11">
      <c r="A20" s="2285"/>
      <c r="B20" s="2278"/>
      <c r="C20" s="976" t="s">
        <v>112</v>
      </c>
      <c r="D20" s="796">
        <v>1.5365599129552021</v>
      </c>
      <c r="E20" s="796">
        <v>3.1976380976156711</v>
      </c>
      <c r="F20" s="796">
        <v>2.7124042314915915</v>
      </c>
      <c r="G20" s="796">
        <v>1.0937748453631122</v>
      </c>
      <c r="H20" s="805">
        <v>0.6449659254052883</v>
      </c>
      <c r="I20" s="805">
        <v>0.49352541801747091</v>
      </c>
      <c r="J20" s="805">
        <v>0.198070336434124</v>
      </c>
      <c r="K20" s="805">
        <v>9.9562490838926904E-2</v>
      </c>
    </row>
    <row r="21" spans="1:11">
      <c r="A21" s="2285"/>
      <c r="B21" s="2155" t="s">
        <v>897</v>
      </c>
      <c r="C21" s="762" t="s">
        <v>109</v>
      </c>
      <c r="D21" s="45">
        <v>1.9380191667523476</v>
      </c>
      <c r="E21" s="792">
        <v>3.7813566762442492</v>
      </c>
      <c r="F21" s="792">
        <v>3.2991300232402128</v>
      </c>
      <c r="G21" s="45">
        <v>7.4220480320790285</v>
      </c>
      <c r="H21" s="45">
        <v>6.3010036880668414</v>
      </c>
      <c r="I21" s="45">
        <v>6.0388549566678762</v>
      </c>
      <c r="J21" s="45">
        <v>4.6331531317059689</v>
      </c>
      <c r="K21" s="45">
        <v>2.6406335918472768</v>
      </c>
    </row>
    <row r="22" spans="1:11">
      <c r="A22" s="2285"/>
      <c r="B22" s="2155"/>
      <c r="C22" s="762" t="s">
        <v>75</v>
      </c>
      <c r="D22" s="15">
        <v>579.29162172561723</v>
      </c>
      <c r="E22" s="226">
        <v>209.64383663872317</v>
      </c>
      <c r="F22" s="226">
        <v>570.91578589168125</v>
      </c>
      <c r="G22" s="15">
        <v>981.12747003577795</v>
      </c>
      <c r="H22" s="15">
        <v>1031.9038108524589</v>
      </c>
      <c r="I22" s="15">
        <v>2089.4194476996518</v>
      </c>
      <c r="J22" s="15">
        <v>1116.8536461921956</v>
      </c>
      <c r="K22" s="15">
        <v>451.04143970839039</v>
      </c>
    </row>
    <row r="23" spans="1:11">
      <c r="A23" s="2285"/>
      <c r="B23" s="2155"/>
      <c r="C23" s="762" t="s">
        <v>92</v>
      </c>
      <c r="D23" s="15">
        <v>460</v>
      </c>
      <c r="E23" s="226">
        <v>167</v>
      </c>
      <c r="F23" s="226">
        <v>322</v>
      </c>
      <c r="G23" s="15">
        <v>454</v>
      </c>
      <c r="H23" s="15">
        <v>584</v>
      </c>
      <c r="I23" s="15">
        <v>1430</v>
      </c>
      <c r="J23" s="15">
        <v>845</v>
      </c>
      <c r="K23" s="15">
        <v>222</v>
      </c>
    </row>
    <row r="24" spans="1:11">
      <c r="A24" s="2285"/>
      <c r="B24" s="2155"/>
      <c r="C24" s="762" t="s">
        <v>110</v>
      </c>
      <c r="D24" s="390">
        <v>0</v>
      </c>
      <c r="E24" s="397">
        <v>0</v>
      </c>
      <c r="F24" s="397">
        <v>0</v>
      </c>
      <c r="G24" s="390">
        <v>0</v>
      </c>
      <c r="H24" s="390">
        <v>0</v>
      </c>
      <c r="I24" s="390">
        <v>0</v>
      </c>
      <c r="J24" s="390">
        <v>0</v>
      </c>
      <c r="K24" s="390">
        <v>0</v>
      </c>
    </row>
    <row r="25" spans="1:11">
      <c r="A25" s="2285"/>
      <c r="B25" s="2155"/>
      <c r="C25" s="762" t="s">
        <v>121</v>
      </c>
      <c r="D25" s="390">
        <v>8.826386739598302</v>
      </c>
      <c r="E25" s="397">
        <v>17.99748679823681</v>
      </c>
      <c r="F25" s="397">
        <v>16.119963287684911</v>
      </c>
      <c r="G25" s="390">
        <v>23.504493870864511</v>
      </c>
      <c r="H25" s="390">
        <v>23.852638387679512</v>
      </c>
      <c r="I25" s="390">
        <v>21.112709371729451</v>
      </c>
      <c r="J25" s="390">
        <v>13.279333559532652</v>
      </c>
      <c r="K25" s="390">
        <v>5.8564484267877281</v>
      </c>
    </row>
    <row r="26" spans="1:11">
      <c r="A26" s="2285"/>
      <c r="B26" s="2278"/>
      <c r="C26" s="976" t="s">
        <v>112</v>
      </c>
      <c r="D26" s="796">
        <v>0.76940098196349904</v>
      </c>
      <c r="E26" s="805">
        <v>2.6037682530518174</v>
      </c>
      <c r="F26" s="805">
        <v>1.6795185771145233</v>
      </c>
      <c r="G26" s="796">
        <v>2.0623941911239934</v>
      </c>
      <c r="H26" s="796">
        <v>1.8453497912306265</v>
      </c>
      <c r="I26" s="796">
        <v>1.0438176836132891</v>
      </c>
      <c r="J26" s="796">
        <v>0.85407620989928168</v>
      </c>
      <c r="K26" s="796">
        <v>0.73486326039656447</v>
      </c>
    </row>
    <row r="27" spans="1:11">
      <c r="A27" s="2285"/>
      <c r="B27" s="2155" t="s">
        <v>900</v>
      </c>
      <c r="C27" s="762" t="s">
        <v>109</v>
      </c>
      <c r="D27" s="390">
        <v>0</v>
      </c>
      <c r="E27" s="397">
        <v>0.13117914814630743</v>
      </c>
      <c r="F27" s="397">
        <v>1.6531912141648371</v>
      </c>
      <c r="G27" s="397">
        <v>3.5989500370301113</v>
      </c>
      <c r="H27" s="397">
        <v>4.5080648221869923</v>
      </c>
      <c r="I27" s="390">
        <v>3.3063853040483471</v>
      </c>
      <c r="J27" s="397">
        <v>0.61058600079894176</v>
      </c>
      <c r="K27" s="390">
        <v>0</v>
      </c>
    </row>
    <row r="28" spans="1:11">
      <c r="A28" s="2285"/>
      <c r="B28" s="2155"/>
      <c r="C28" s="762" t="s">
        <v>75</v>
      </c>
      <c r="D28" s="15">
        <v>579.29162172561723</v>
      </c>
      <c r="E28" s="226">
        <v>209.64383663872317</v>
      </c>
      <c r="F28" s="226">
        <v>570.91578589168125</v>
      </c>
      <c r="G28" s="226">
        <v>981.12747003577795</v>
      </c>
      <c r="H28" s="226">
        <v>1031.9038108524589</v>
      </c>
      <c r="I28" s="15">
        <v>2089.4194476996518</v>
      </c>
      <c r="J28" s="226">
        <v>1116.8536461921956</v>
      </c>
      <c r="K28" s="15">
        <v>451.04143970839039</v>
      </c>
    </row>
    <row r="29" spans="1:11">
      <c r="A29" s="2285"/>
      <c r="B29" s="2155"/>
      <c r="C29" s="762" t="s">
        <v>92</v>
      </c>
      <c r="D29" s="15">
        <v>460</v>
      </c>
      <c r="E29" s="226">
        <v>167</v>
      </c>
      <c r="F29" s="226">
        <v>322</v>
      </c>
      <c r="G29" s="226">
        <v>454</v>
      </c>
      <c r="H29" s="226">
        <v>584</v>
      </c>
      <c r="I29" s="15">
        <v>1430</v>
      </c>
      <c r="J29" s="226">
        <v>845</v>
      </c>
      <c r="K29" s="15">
        <v>222</v>
      </c>
    </row>
    <row r="30" spans="1:11">
      <c r="A30" s="2285"/>
      <c r="B30" s="2155"/>
      <c r="C30" s="762" t="s">
        <v>110</v>
      </c>
      <c r="D30" s="390">
        <v>0</v>
      </c>
      <c r="E30" s="397">
        <v>0</v>
      </c>
      <c r="F30" s="397">
        <v>0</v>
      </c>
      <c r="G30" s="397">
        <v>0</v>
      </c>
      <c r="H30" s="397">
        <v>0</v>
      </c>
      <c r="I30" s="390">
        <v>0</v>
      </c>
      <c r="J30" s="397">
        <v>0</v>
      </c>
      <c r="K30" s="390">
        <v>0</v>
      </c>
    </row>
    <row r="31" spans="1:11">
      <c r="A31" s="2285"/>
      <c r="B31" s="2155"/>
      <c r="C31" s="762" t="s">
        <v>121</v>
      </c>
      <c r="D31" s="390">
        <v>0</v>
      </c>
      <c r="E31" s="397">
        <v>1.7717541145920683</v>
      </c>
      <c r="F31" s="397">
        <v>12.791683176322815</v>
      </c>
      <c r="G31" s="397">
        <v>20.531317727512043</v>
      </c>
      <c r="H31" s="397">
        <v>30.48989012837459</v>
      </c>
      <c r="I31" s="390">
        <v>24.008075855934525</v>
      </c>
      <c r="J31" s="397">
        <v>9.2882427210466894</v>
      </c>
      <c r="K31" s="390">
        <v>0</v>
      </c>
    </row>
    <row r="32" spans="1:11">
      <c r="A32" s="2285"/>
      <c r="B32" s="2278"/>
      <c r="C32" s="976" t="s">
        <v>112</v>
      </c>
      <c r="D32" s="796">
        <v>0</v>
      </c>
      <c r="E32" s="805">
        <v>0.25632673981128917</v>
      </c>
      <c r="F32" s="805">
        <v>1.3327492838405164</v>
      </c>
      <c r="G32" s="805">
        <v>1.8015138147616057</v>
      </c>
      <c r="H32" s="805">
        <v>2.3588381070709068</v>
      </c>
      <c r="I32" s="796">
        <v>1.1869653338528814</v>
      </c>
      <c r="J32" s="805">
        <v>0.59738443230243954</v>
      </c>
      <c r="K32" s="796">
        <v>0</v>
      </c>
    </row>
    <row r="33" spans="1:11">
      <c r="A33" s="2285"/>
      <c r="B33" s="2155" t="s">
        <v>585</v>
      </c>
      <c r="C33" s="762" t="s">
        <v>109</v>
      </c>
      <c r="D33" s="45">
        <v>21.509527146022322</v>
      </c>
      <c r="E33" s="45">
        <v>15.417873315035727</v>
      </c>
      <c r="F33" s="45">
        <v>26.866136162316995</v>
      </c>
      <c r="G33" s="45">
        <v>19.875086475656776</v>
      </c>
      <c r="H33" s="45">
        <v>14.019404788890897</v>
      </c>
      <c r="I33" s="45">
        <v>17.503816277260864</v>
      </c>
      <c r="J33" s="45">
        <v>24.510512997891748</v>
      </c>
      <c r="K33" s="792">
        <v>11.474215912803695</v>
      </c>
    </row>
    <row r="34" spans="1:11">
      <c r="A34" s="2285"/>
      <c r="B34" s="2155"/>
      <c r="C34" s="762" t="s">
        <v>75</v>
      </c>
      <c r="D34" s="15">
        <v>579.29162172561723</v>
      </c>
      <c r="E34" s="15">
        <v>209.64383663872317</v>
      </c>
      <c r="F34" s="15">
        <v>570.91578589168125</v>
      </c>
      <c r="G34" s="15">
        <v>981.12747003577795</v>
      </c>
      <c r="H34" s="15">
        <v>1031.9038108524589</v>
      </c>
      <c r="I34" s="15">
        <v>2089.4194476996518</v>
      </c>
      <c r="J34" s="15">
        <v>1116.8536461921956</v>
      </c>
      <c r="K34" s="226">
        <v>451.04143970839039</v>
      </c>
    </row>
    <row r="35" spans="1:11">
      <c r="A35" s="2285"/>
      <c r="B35" s="2155"/>
      <c r="C35" s="762" t="s">
        <v>92</v>
      </c>
      <c r="D35" s="15">
        <v>460</v>
      </c>
      <c r="E35" s="15">
        <v>167</v>
      </c>
      <c r="F35" s="15">
        <v>322</v>
      </c>
      <c r="G35" s="15">
        <v>454</v>
      </c>
      <c r="H35" s="15">
        <v>584</v>
      </c>
      <c r="I35" s="15">
        <v>1430</v>
      </c>
      <c r="J35" s="15">
        <v>845</v>
      </c>
      <c r="K35" s="226">
        <v>222</v>
      </c>
    </row>
    <row r="36" spans="1:11">
      <c r="A36" s="2285"/>
      <c r="B36" s="2155"/>
      <c r="C36" s="762" t="s">
        <v>110</v>
      </c>
      <c r="D36" s="390">
        <v>2</v>
      </c>
      <c r="E36" s="390">
        <v>2</v>
      </c>
      <c r="F36" s="390">
        <v>4.3713140234737713</v>
      </c>
      <c r="G36" s="390">
        <v>1.7445571339465946</v>
      </c>
      <c r="H36" s="390">
        <v>0.42995601841230136</v>
      </c>
      <c r="I36" s="390">
        <v>1.5</v>
      </c>
      <c r="J36" s="390">
        <v>2.7028197199672603</v>
      </c>
      <c r="K36" s="397">
        <v>0</v>
      </c>
    </row>
    <row r="37" spans="1:11">
      <c r="A37" s="2285"/>
      <c r="B37" s="2155"/>
      <c r="C37" s="762" t="s">
        <v>121</v>
      </c>
      <c r="D37" s="45">
        <v>57.290322047835097</v>
      </c>
      <c r="E37" s="45">
        <v>39.917581229312795</v>
      </c>
      <c r="F37" s="45">
        <v>55.194838178920946</v>
      </c>
      <c r="G37" s="45">
        <v>43.92734117650069</v>
      </c>
      <c r="H37" s="45">
        <v>36.965514876865903</v>
      </c>
      <c r="I37" s="45">
        <v>43.320012899196669</v>
      </c>
      <c r="J37" s="45">
        <v>60.51951749630885</v>
      </c>
      <c r="K37" s="792">
        <v>47.686622831525682</v>
      </c>
    </row>
    <row r="38" spans="1:11">
      <c r="A38" s="2285"/>
      <c r="B38" s="2278"/>
      <c r="C38" s="976" t="s">
        <v>112</v>
      </c>
      <c r="D38" s="977">
        <v>4.9940288524696488</v>
      </c>
      <c r="E38" s="977">
        <v>5.7750358096489478</v>
      </c>
      <c r="F38" s="977">
        <v>5.7506803475878767</v>
      </c>
      <c r="G38" s="977">
        <v>3.854390303899986</v>
      </c>
      <c r="H38" s="977">
        <v>2.8598222155579869</v>
      </c>
      <c r="I38" s="977">
        <v>2.1417523787394992</v>
      </c>
      <c r="J38" s="977">
        <v>3.8923851032475922</v>
      </c>
      <c r="K38" s="1001">
        <v>5.983685772931401</v>
      </c>
    </row>
    <row r="39" spans="1:11">
      <c r="A39" s="2285"/>
      <c r="B39" s="2155" t="s">
        <v>682</v>
      </c>
      <c r="C39" s="762" t="s">
        <v>109</v>
      </c>
      <c r="D39" s="397">
        <v>0.24485250126259581</v>
      </c>
      <c r="E39" s="397">
        <v>0.24979020538842545</v>
      </c>
      <c r="F39" s="397">
        <v>1.0703051709499076</v>
      </c>
      <c r="G39" s="397">
        <v>3.0687587304089026</v>
      </c>
      <c r="H39" s="390">
        <v>2.7441370788994677</v>
      </c>
      <c r="I39" s="390">
        <v>1.5351617975854597</v>
      </c>
      <c r="J39" s="390">
        <v>1.3193944682820506</v>
      </c>
      <c r="K39" s="397">
        <v>0.46989878790200656</v>
      </c>
    </row>
    <row r="40" spans="1:11">
      <c r="A40" s="2285"/>
      <c r="B40" s="2155"/>
      <c r="C40" s="762" t="s">
        <v>75</v>
      </c>
      <c r="D40" s="226">
        <v>579.29162172561723</v>
      </c>
      <c r="E40" s="226">
        <v>209.64383663872317</v>
      </c>
      <c r="F40" s="226">
        <v>570.91578589168125</v>
      </c>
      <c r="G40" s="226">
        <v>981.12747003577795</v>
      </c>
      <c r="H40" s="15">
        <v>1031.9038108524589</v>
      </c>
      <c r="I40" s="15">
        <v>2089.4194476996518</v>
      </c>
      <c r="J40" s="15">
        <v>1116.8536461921956</v>
      </c>
      <c r="K40" s="226">
        <v>451.04143970839039</v>
      </c>
    </row>
    <row r="41" spans="1:11">
      <c r="A41" s="2285"/>
      <c r="B41" s="2155"/>
      <c r="C41" s="762" t="s">
        <v>92</v>
      </c>
      <c r="D41" s="226">
        <v>460</v>
      </c>
      <c r="E41" s="226">
        <v>167</v>
      </c>
      <c r="F41" s="226">
        <v>322</v>
      </c>
      <c r="G41" s="226">
        <v>454</v>
      </c>
      <c r="H41" s="15">
        <v>584</v>
      </c>
      <c r="I41" s="15">
        <v>1430</v>
      </c>
      <c r="J41" s="15">
        <v>845</v>
      </c>
      <c r="K41" s="226">
        <v>222</v>
      </c>
    </row>
    <row r="42" spans="1:11">
      <c r="A42" s="2285"/>
      <c r="B42" s="2155"/>
      <c r="C42" s="762" t="s">
        <v>110</v>
      </c>
      <c r="D42" s="397">
        <v>0</v>
      </c>
      <c r="E42" s="397">
        <v>0</v>
      </c>
      <c r="F42" s="397">
        <v>0</v>
      </c>
      <c r="G42" s="397">
        <v>0</v>
      </c>
      <c r="H42" s="390">
        <v>0</v>
      </c>
      <c r="I42" s="390">
        <v>0</v>
      </c>
      <c r="J42" s="390">
        <v>0</v>
      </c>
      <c r="K42" s="397">
        <v>0</v>
      </c>
    </row>
    <row r="43" spans="1:11">
      <c r="A43" s="2285"/>
      <c r="B43" s="2155"/>
      <c r="C43" s="762" t="s">
        <v>121</v>
      </c>
      <c r="D43" s="792">
        <v>2.5295910429939275</v>
      </c>
      <c r="E43" s="792">
        <v>1.4206038877448706</v>
      </c>
      <c r="F43" s="792">
        <v>7.1966360693821656</v>
      </c>
      <c r="G43" s="792">
        <v>20.112957826368426</v>
      </c>
      <c r="H43" s="45">
        <v>10.641651095064512</v>
      </c>
      <c r="I43" s="45">
        <v>12.317404975190209</v>
      </c>
      <c r="J43" s="45">
        <v>9.2921400266882959</v>
      </c>
      <c r="K43" s="792">
        <v>5.8740768083446904</v>
      </c>
    </row>
    <row r="44" spans="1:11">
      <c r="A44" s="2285"/>
      <c r="B44" s="2278"/>
      <c r="C44" s="976" t="s">
        <v>112</v>
      </c>
      <c r="D44" s="805">
        <v>0.22050584116305974</v>
      </c>
      <c r="E44" s="805">
        <v>0.20552443485800803</v>
      </c>
      <c r="F44" s="805">
        <v>0.74980840561180118</v>
      </c>
      <c r="G44" s="805">
        <v>1.7648049609288778</v>
      </c>
      <c r="H44" s="796">
        <v>0.823287063990781</v>
      </c>
      <c r="I44" s="796">
        <v>0.60897561288585345</v>
      </c>
      <c r="J44" s="796">
        <v>0.59763509217300304</v>
      </c>
      <c r="K44" s="805">
        <v>0.73707525801054663</v>
      </c>
    </row>
    <row r="45" spans="1:11">
      <c r="A45" s="2285"/>
      <c r="B45" s="2155" t="s">
        <v>538</v>
      </c>
      <c r="C45" s="762" t="s">
        <v>109</v>
      </c>
      <c r="D45" s="397">
        <v>0.92449559458328623</v>
      </c>
      <c r="E45" s="397">
        <v>0.14204707037137934</v>
      </c>
      <c r="F45" s="397">
        <v>0.41915062179975943</v>
      </c>
      <c r="G45" s="397">
        <v>1.0349742316208426</v>
      </c>
      <c r="H45" s="397">
        <v>2.2965676052369726</v>
      </c>
      <c r="I45" s="397">
        <v>0.34573230780696368</v>
      </c>
      <c r="J45" s="397">
        <v>0.37843973932909342</v>
      </c>
      <c r="K45" s="397">
        <v>6.4803957729209494E-2</v>
      </c>
    </row>
    <row r="46" spans="1:11">
      <c r="A46" s="2285"/>
      <c r="B46" s="2155"/>
      <c r="C46" s="762" t="s">
        <v>75</v>
      </c>
      <c r="D46" s="226">
        <v>579.29162172561723</v>
      </c>
      <c r="E46" s="226">
        <v>209.64383663872317</v>
      </c>
      <c r="F46" s="226">
        <v>570.91578589168125</v>
      </c>
      <c r="G46" s="226">
        <v>981.12747003577795</v>
      </c>
      <c r="H46" s="226">
        <v>1031.9038108524589</v>
      </c>
      <c r="I46" s="226">
        <v>2089.4194476996518</v>
      </c>
      <c r="J46" s="226">
        <v>1116.8536461921956</v>
      </c>
      <c r="K46" s="226">
        <v>451.04143970839039</v>
      </c>
    </row>
    <row r="47" spans="1:11">
      <c r="A47" s="2285"/>
      <c r="B47" s="2155"/>
      <c r="C47" s="762" t="s">
        <v>92</v>
      </c>
      <c r="D47" s="226">
        <v>460</v>
      </c>
      <c r="E47" s="226">
        <v>167</v>
      </c>
      <c r="F47" s="226">
        <v>322</v>
      </c>
      <c r="G47" s="226">
        <v>454</v>
      </c>
      <c r="H47" s="226">
        <v>584</v>
      </c>
      <c r="I47" s="226">
        <v>1430</v>
      </c>
      <c r="J47" s="226">
        <v>845</v>
      </c>
      <c r="K47" s="226">
        <v>222</v>
      </c>
    </row>
    <row r="48" spans="1:11">
      <c r="A48" s="2285"/>
      <c r="B48" s="2155"/>
      <c r="C48" s="762" t="s">
        <v>110</v>
      </c>
      <c r="D48" s="397">
        <v>0</v>
      </c>
      <c r="E48" s="397">
        <v>0</v>
      </c>
      <c r="F48" s="397">
        <v>0</v>
      </c>
      <c r="G48" s="397">
        <v>0</v>
      </c>
      <c r="H48" s="397">
        <v>0</v>
      </c>
      <c r="I48" s="397">
        <v>0</v>
      </c>
      <c r="J48" s="397">
        <v>0</v>
      </c>
      <c r="K48" s="397">
        <v>0</v>
      </c>
    </row>
    <row r="49" spans="1:11">
      <c r="A49" s="2285"/>
      <c r="B49" s="2155"/>
      <c r="C49" s="762" t="s">
        <v>121</v>
      </c>
      <c r="D49" s="397">
        <v>13.458062399927558</v>
      </c>
      <c r="E49" s="397">
        <v>1.1817091496187953</v>
      </c>
      <c r="F49" s="397">
        <v>3.3152524331047304</v>
      </c>
      <c r="G49" s="397">
        <v>11.837309278499861</v>
      </c>
      <c r="H49" s="397">
        <v>23.647735448727854</v>
      </c>
      <c r="I49" s="397">
        <v>5.6164011856983631</v>
      </c>
      <c r="J49" s="397">
        <v>6.3853992844927205</v>
      </c>
      <c r="K49" s="397">
        <v>0.9598543387198083</v>
      </c>
    </row>
    <row r="50" spans="1:11">
      <c r="A50" s="2285"/>
      <c r="B50" s="2278"/>
      <c r="C50" s="976" t="s">
        <v>112</v>
      </c>
      <c r="D50" s="805">
        <v>1.1731466942611626</v>
      </c>
      <c r="E50" s="805">
        <v>0.17096257953192209</v>
      </c>
      <c r="F50" s="805">
        <v>0.34541195596129537</v>
      </c>
      <c r="G50" s="805">
        <v>1.0386608632648819</v>
      </c>
      <c r="H50" s="805">
        <v>1.8294975576340153</v>
      </c>
      <c r="I50" s="805">
        <v>0.27767629311227371</v>
      </c>
      <c r="J50" s="805">
        <v>0.41068458707991518</v>
      </c>
      <c r="K50" s="805">
        <v>0.12044188515876998</v>
      </c>
    </row>
    <row r="51" spans="1:11">
      <c r="A51" s="2285"/>
      <c r="B51" s="2155" t="s">
        <v>696</v>
      </c>
      <c r="C51" s="762" t="s">
        <v>109</v>
      </c>
      <c r="D51" s="45">
        <v>28.444245104783366</v>
      </c>
      <c r="E51" s="45">
        <v>35.49099365290931</v>
      </c>
      <c r="F51" s="45">
        <v>52.819112202088377</v>
      </c>
      <c r="G51" s="45">
        <v>50.09361450638427</v>
      </c>
      <c r="H51" s="45">
        <v>44.417338294027076</v>
      </c>
      <c r="I51" s="45">
        <v>41.438994062152283</v>
      </c>
      <c r="J51" s="45">
        <v>32.191003942716812</v>
      </c>
      <c r="K51" s="45">
        <v>14.732290104149543</v>
      </c>
    </row>
    <row r="52" spans="1:11">
      <c r="A52" s="2285"/>
      <c r="B52" s="2155"/>
      <c r="C52" s="762" t="s">
        <v>75</v>
      </c>
      <c r="D52" s="15">
        <v>579.29162172561723</v>
      </c>
      <c r="E52" s="15">
        <v>209.64383663872317</v>
      </c>
      <c r="F52" s="15">
        <v>570.91578589168125</v>
      </c>
      <c r="G52" s="15">
        <v>981.12747003577795</v>
      </c>
      <c r="H52" s="15">
        <v>1031.9038108524589</v>
      </c>
      <c r="I52" s="15">
        <v>2089.4194476996518</v>
      </c>
      <c r="J52" s="15">
        <v>1116.8536461921956</v>
      </c>
      <c r="K52" s="15">
        <v>451.04143970839039</v>
      </c>
    </row>
    <row r="53" spans="1:11">
      <c r="A53" s="2285"/>
      <c r="B53" s="2155"/>
      <c r="C53" s="762" t="s">
        <v>92</v>
      </c>
      <c r="D53" s="15">
        <v>460</v>
      </c>
      <c r="E53" s="15">
        <v>167</v>
      </c>
      <c r="F53" s="15">
        <v>322</v>
      </c>
      <c r="G53" s="15">
        <v>454</v>
      </c>
      <c r="H53" s="15">
        <v>584</v>
      </c>
      <c r="I53" s="15">
        <v>1430</v>
      </c>
      <c r="J53" s="15">
        <v>845</v>
      </c>
      <c r="K53" s="15">
        <v>222</v>
      </c>
    </row>
    <row r="54" spans="1:11">
      <c r="A54" s="2285"/>
      <c r="B54" s="2155"/>
      <c r="C54" s="762" t="s">
        <v>110</v>
      </c>
      <c r="D54" s="45">
        <v>8.1642762999999992</v>
      </c>
      <c r="E54" s="45">
        <v>17.723707816979623</v>
      </c>
      <c r="F54" s="45">
        <v>28.576000000000001</v>
      </c>
      <c r="G54" s="45">
        <v>26.001281477813066</v>
      </c>
      <c r="H54" s="45">
        <v>21.472904331136153</v>
      </c>
      <c r="I54" s="45">
        <v>17.227</v>
      </c>
      <c r="J54" s="45">
        <v>8.0451506949912535</v>
      </c>
      <c r="K54" s="45">
        <v>3</v>
      </c>
    </row>
    <row r="55" spans="1:11">
      <c r="A55" s="2285"/>
      <c r="B55" s="2155"/>
      <c r="C55" s="762" t="s">
        <v>121</v>
      </c>
      <c r="D55" s="45">
        <v>61.449431560380532</v>
      </c>
      <c r="E55" s="45">
        <v>48.645344584361695</v>
      </c>
      <c r="F55" s="45">
        <v>64.925157680763746</v>
      </c>
      <c r="G55" s="45">
        <v>63.068242969599261</v>
      </c>
      <c r="H55" s="45">
        <v>62.97272801894978</v>
      </c>
      <c r="I55" s="45">
        <v>63.477794201691275</v>
      </c>
      <c r="J55" s="45">
        <v>63.202815702882383</v>
      </c>
      <c r="K55" s="45">
        <v>48.851443736039748</v>
      </c>
    </row>
    <row r="56" spans="1:11" ht="13.5" thickBot="1">
      <c r="A56" s="2286"/>
      <c r="B56" s="2157"/>
      <c r="C56" s="765" t="s">
        <v>112</v>
      </c>
      <c r="D56" s="766">
        <v>5.3565807140020407</v>
      </c>
      <c r="E56" s="766">
        <v>7.037716171567685</v>
      </c>
      <c r="F56" s="766">
        <v>6.7644700239632334</v>
      </c>
      <c r="G56" s="766">
        <v>5.533902523471526</v>
      </c>
      <c r="H56" s="766">
        <v>4.8718598175292707</v>
      </c>
      <c r="I56" s="766">
        <v>3.138358177430963</v>
      </c>
      <c r="J56" s="766">
        <v>4.064964634594233</v>
      </c>
      <c r="K56" s="766">
        <v>6.1298467266852086</v>
      </c>
    </row>
    <row r="57" spans="1:11" ht="13.5" customHeight="1">
      <c r="A57" s="2280" t="s">
        <v>508</v>
      </c>
      <c r="B57" s="2195" t="s">
        <v>810</v>
      </c>
      <c r="C57" s="945" t="s">
        <v>109</v>
      </c>
      <c r="D57" s="397">
        <v>2.1310952143555276E-2</v>
      </c>
      <c r="E57" s="727">
        <v>0.56976215504323191</v>
      </c>
      <c r="F57" s="727">
        <v>0.94264281731787003</v>
      </c>
      <c r="G57" s="727">
        <v>0.98925073824985688</v>
      </c>
      <c r="H57" s="727">
        <v>1.0432879354086153</v>
      </c>
      <c r="I57" s="727">
        <v>1.0060061478643438</v>
      </c>
      <c r="J57" s="727">
        <v>5.9981147548478074E-2</v>
      </c>
      <c r="K57" s="397">
        <v>1.5177810240400434E-2</v>
      </c>
    </row>
    <row r="58" spans="1:11">
      <c r="A58" s="2280"/>
      <c r="B58" s="2195"/>
      <c r="C58" s="945" t="s">
        <v>75</v>
      </c>
      <c r="D58" s="223">
        <v>579.29162172561792</v>
      </c>
      <c r="E58" s="722">
        <v>209.6438366387232</v>
      </c>
      <c r="F58" s="722">
        <v>570.91578589168125</v>
      </c>
      <c r="G58" s="722">
        <v>981.12747003577761</v>
      </c>
      <c r="H58" s="722">
        <v>1031.9038108524594</v>
      </c>
      <c r="I58" s="722">
        <v>2089.4194476996518</v>
      </c>
      <c r="J58" s="722">
        <v>1116.8536461921958</v>
      </c>
      <c r="K58" s="223">
        <v>451.04143970839021</v>
      </c>
    </row>
    <row r="59" spans="1:11">
      <c r="A59" s="2280"/>
      <c r="B59" s="2195"/>
      <c r="C59" s="945" t="s">
        <v>92</v>
      </c>
      <c r="D59" s="226">
        <v>460</v>
      </c>
      <c r="E59" s="591">
        <v>167</v>
      </c>
      <c r="F59" s="591">
        <v>322</v>
      </c>
      <c r="G59" s="591">
        <v>454</v>
      </c>
      <c r="H59" s="591">
        <v>584</v>
      </c>
      <c r="I59" s="591">
        <v>1430</v>
      </c>
      <c r="J59" s="591">
        <v>845</v>
      </c>
      <c r="K59" s="226">
        <v>222</v>
      </c>
    </row>
    <row r="60" spans="1:11">
      <c r="A60" s="2280"/>
      <c r="B60" s="2195"/>
      <c r="C60" s="945" t="s">
        <v>110</v>
      </c>
      <c r="D60" s="397">
        <v>0</v>
      </c>
      <c r="E60" s="727">
        <v>0</v>
      </c>
      <c r="F60" s="727">
        <v>0</v>
      </c>
      <c r="G60" s="727">
        <v>0</v>
      </c>
      <c r="H60" s="727">
        <v>0</v>
      </c>
      <c r="I60" s="727">
        <v>0</v>
      </c>
      <c r="J60" s="727">
        <v>0</v>
      </c>
      <c r="K60" s="397">
        <v>0</v>
      </c>
    </row>
    <row r="61" spans="1:11">
      <c r="A61" s="2280"/>
      <c r="B61" s="2195"/>
      <c r="C61" s="945" t="s">
        <v>121</v>
      </c>
      <c r="D61" s="397">
        <v>0.19337079132632748</v>
      </c>
      <c r="E61" s="727">
        <v>1.1046716538613133</v>
      </c>
      <c r="F61" s="727">
        <v>1.2445722228612945</v>
      </c>
      <c r="G61" s="727">
        <v>1.2656207213026756</v>
      </c>
      <c r="H61" s="727">
        <v>1.2655643712213045</v>
      </c>
      <c r="I61" s="727">
        <v>1.3279190186652809</v>
      </c>
      <c r="J61" s="727">
        <v>0.43142939889299142</v>
      </c>
      <c r="K61" s="397">
        <v>0.17375900955908333</v>
      </c>
    </row>
    <row r="62" spans="1:11">
      <c r="A62" s="2280"/>
      <c r="B62" s="2283"/>
      <c r="C62" s="991" t="s">
        <v>112</v>
      </c>
      <c r="D62" s="805">
        <f>1.14*1.64*D61/SQRT(D59)</f>
        <v>1.6856238132197048E-2</v>
      </c>
      <c r="E62" s="803">
        <f t="shared" ref="E62:K62" si="0">1.14*1.64*E61/SQRT(E59)</f>
        <v>0.15981725752131801</v>
      </c>
      <c r="F62" s="803">
        <f t="shared" si="0"/>
        <v>0.12967040504696209</v>
      </c>
      <c r="G62" s="803">
        <f t="shared" si="0"/>
        <v>0.11105147969241472</v>
      </c>
      <c r="H62" s="803">
        <f t="shared" si="0"/>
        <v>9.7909879413107206E-2</v>
      </c>
      <c r="I62" s="803">
        <f t="shared" si="0"/>
        <v>6.5652651665127446E-2</v>
      </c>
      <c r="J62" s="803">
        <f t="shared" si="0"/>
        <v>2.7747897452364268E-2</v>
      </c>
      <c r="K62" s="805">
        <f t="shared" si="0"/>
        <v>2.1803165157881103E-2</v>
      </c>
    </row>
    <row r="63" spans="1:11">
      <c r="A63" s="2280"/>
      <c r="B63" s="2195" t="s">
        <v>583</v>
      </c>
      <c r="C63" s="945" t="s">
        <v>109</v>
      </c>
      <c r="D63" s="727">
        <v>1.520207404227961</v>
      </c>
      <c r="E63" s="727">
        <v>1.0074723940683414</v>
      </c>
      <c r="F63" s="727">
        <v>0.35114256163694352</v>
      </c>
      <c r="G63" s="727">
        <v>0.11164048175497769</v>
      </c>
      <c r="H63" s="727">
        <v>5.2489492418703793E-2</v>
      </c>
      <c r="I63" s="727">
        <v>3.5707169079191678E-2</v>
      </c>
      <c r="J63" s="397">
        <v>1.9825106101920949E-2</v>
      </c>
      <c r="K63" s="397">
        <v>5.9033222641900187E-3</v>
      </c>
    </row>
    <row r="64" spans="1:11">
      <c r="A64" s="2280"/>
      <c r="B64" s="2195"/>
      <c r="C64" s="945" t="s">
        <v>75</v>
      </c>
      <c r="D64" s="591">
        <v>579.29162172561689</v>
      </c>
      <c r="E64" s="591">
        <v>209.64383663872309</v>
      </c>
      <c r="F64" s="591">
        <v>570.91578589168137</v>
      </c>
      <c r="G64" s="591">
        <v>981.12747003577738</v>
      </c>
      <c r="H64" s="591">
        <v>1031.9038108524601</v>
      </c>
      <c r="I64" s="591">
        <v>2089.4194476996531</v>
      </c>
      <c r="J64" s="226">
        <v>1116.8536461921958</v>
      </c>
      <c r="K64" s="226">
        <v>451.04143970839021</v>
      </c>
    </row>
    <row r="65" spans="1:11">
      <c r="A65" s="2280"/>
      <c r="B65" s="2195"/>
      <c r="C65" s="945" t="s">
        <v>92</v>
      </c>
      <c r="D65" s="591">
        <v>460</v>
      </c>
      <c r="E65" s="591">
        <v>167</v>
      </c>
      <c r="F65" s="591">
        <v>322</v>
      </c>
      <c r="G65" s="591">
        <v>454</v>
      </c>
      <c r="H65" s="591">
        <v>584</v>
      </c>
      <c r="I65" s="591">
        <v>1430</v>
      </c>
      <c r="J65" s="226">
        <v>845</v>
      </c>
      <c r="K65" s="226">
        <v>222</v>
      </c>
    </row>
    <row r="66" spans="1:11">
      <c r="A66" s="2280"/>
      <c r="B66" s="2195"/>
      <c r="C66" s="945" t="s">
        <v>110</v>
      </c>
      <c r="D66" s="727">
        <v>2</v>
      </c>
      <c r="E66" s="727">
        <v>0</v>
      </c>
      <c r="F66" s="727">
        <v>0</v>
      </c>
      <c r="G66" s="727">
        <v>0</v>
      </c>
      <c r="H66" s="727">
        <v>0</v>
      </c>
      <c r="I66" s="727">
        <v>0</v>
      </c>
      <c r="J66" s="397">
        <v>0</v>
      </c>
      <c r="K66" s="397">
        <v>0</v>
      </c>
    </row>
    <row r="67" spans="1:11">
      <c r="A67" s="2280"/>
      <c r="B67" s="2195"/>
      <c r="C67" s="945" t="s">
        <v>121</v>
      </c>
      <c r="D67" s="727">
        <v>1.6438778694928642</v>
      </c>
      <c r="E67" s="727">
        <v>1.3993265773265906</v>
      </c>
      <c r="F67" s="727">
        <v>0.83656621600274594</v>
      </c>
      <c r="G67" s="727">
        <v>0.46495443827400984</v>
      </c>
      <c r="H67" s="727">
        <v>0.32035764815280604</v>
      </c>
      <c r="I67" s="727">
        <v>0.26631985565678395</v>
      </c>
      <c r="J67" s="397">
        <v>0.18803466788759529</v>
      </c>
      <c r="K67" s="397">
        <v>0.10861837989495191</v>
      </c>
    </row>
    <row r="68" spans="1:11">
      <c r="A68" s="2280"/>
      <c r="B68" s="2283"/>
      <c r="C68" s="991" t="s">
        <v>112</v>
      </c>
      <c r="D68" s="803">
        <f>1.14*1.64*D67/SQRT(D65)</f>
        <v>0.14329773715234201</v>
      </c>
      <c r="E68" s="803">
        <f t="shared" ref="E68:K68" si="1">1.14*1.64*E67/SQRT(E65)</f>
        <v>0.20244616143024957</v>
      </c>
      <c r="F68" s="803">
        <f t="shared" si="1"/>
        <v>8.7160775473750965E-2</v>
      </c>
      <c r="G68" s="803">
        <f t="shared" si="1"/>
        <v>4.0797276380508909E-2</v>
      </c>
      <c r="H68" s="803">
        <f t="shared" si="1"/>
        <v>2.4784340815029931E-2</v>
      </c>
      <c r="I68" s="803">
        <f t="shared" si="1"/>
        <v>1.3166920926033577E-2</v>
      </c>
      <c r="J68" s="805">
        <f t="shared" si="1"/>
        <v>1.2093674412133638E-2</v>
      </c>
      <c r="K68" s="805">
        <f t="shared" si="1"/>
        <v>1.3629362195609434E-2</v>
      </c>
    </row>
    <row r="69" spans="1:11">
      <c r="A69" s="2280"/>
      <c r="B69" s="2195" t="s">
        <v>897</v>
      </c>
      <c r="C69" s="945" t="s">
        <v>109</v>
      </c>
      <c r="D69" s="727">
        <v>0.32146006331999338</v>
      </c>
      <c r="E69" s="727">
        <v>0.42456101985744205</v>
      </c>
      <c r="F69" s="727">
        <v>0.5005557381322906</v>
      </c>
      <c r="G69" s="727">
        <v>0.81107313585654839</v>
      </c>
      <c r="H69" s="727">
        <v>0.76016415602530263</v>
      </c>
      <c r="I69" s="727">
        <v>0.83027281776964668</v>
      </c>
      <c r="J69" s="727">
        <v>0.99484136057329575</v>
      </c>
      <c r="K69" s="727">
        <v>0.87195925688180176</v>
      </c>
    </row>
    <row r="70" spans="1:11">
      <c r="A70" s="2280"/>
      <c r="B70" s="2195"/>
      <c r="C70" s="945" t="s">
        <v>75</v>
      </c>
      <c r="D70" s="591">
        <v>579.29162172561746</v>
      </c>
      <c r="E70" s="591">
        <v>209.64383663872314</v>
      </c>
      <c r="F70" s="591">
        <v>570.91578589168114</v>
      </c>
      <c r="G70" s="591">
        <v>981.12747003577749</v>
      </c>
      <c r="H70" s="591">
        <v>1031.9038108524599</v>
      </c>
      <c r="I70" s="591">
        <v>2089.4194476996522</v>
      </c>
      <c r="J70" s="591">
        <v>1116.8536461921958</v>
      </c>
      <c r="K70" s="591">
        <v>451.04143970839033</v>
      </c>
    </row>
    <row r="71" spans="1:11">
      <c r="A71" s="2280"/>
      <c r="B71" s="2195"/>
      <c r="C71" s="945" t="s">
        <v>92</v>
      </c>
      <c r="D71" s="591">
        <v>460</v>
      </c>
      <c r="E71" s="591">
        <v>167</v>
      </c>
      <c r="F71" s="591">
        <v>322</v>
      </c>
      <c r="G71" s="591">
        <v>454</v>
      </c>
      <c r="H71" s="591">
        <v>584</v>
      </c>
      <c r="I71" s="591">
        <v>1430</v>
      </c>
      <c r="J71" s="591">
        <v>845</v>
      </c>
      <c r="K71" s="591">
        <v>222</v>
      </c>
    </row>
    <row r="72" spans="1:11">
      <c r="A72" s="2280"/>
      <c r="B72" s="2195"/>
      <c r="C72" s="945" t="s">
        <v>110</v>
      </c>
      <c r="D72" s="727">
        <v>0</v>
      </c>
      <c r="E72" s="727">
        <v>0</v>
      </c>
      <c r="F72" s="727">
        <v>0</v>
      </c>
      <c r="G72" s="727">
        <v>0</v>
      </c>
      <c r="H72" s="727">
        <v>0</v>
      </c>
      <c r="I72" s="727">
        <v>0</v>
      </c>
      <c r="J72" s="727">
        <v>0</v>
      </c>
      <c r="K72" s="727">
        <v>0</v>
      </c>
    </row>
    <row r="73" spans="1:11">
      <c r="A73" s="2280"/>
      <c r="B73" s="2195"/>
      <c r="C73" s="945" t="s">
        <v>121</v>
      </c>
      <c r="D73" s="727">
        <v>0.73639556249660731</v>
      </c>
      <c r="E73" s="727">
        <v>0.86818771637786751</v>
      </c>
      <c r="F73" s="727">
        <v>0.83688341467904714</v>
      </c>
      <c r="G73" s="727">
        <v>1.1910959234098537</v>
      </c>
      <c r="H73" s="727">
        <v>1.0850021407106829</v>
      </c>
      <c r="I73" s="727">
        <v>1.1597315758182516</v>
      </c>
      <c r="J73" s="727">
        <v>1.3301225658667439</v>
      </c>
      <c r="K73" s="727">
        <v>1.2941229006569752</v>
      </c>
    </row>
    <row r="74" spans="1:11">
      <c r="A74" s="2280"/>
      <c r="B74" s="2283"/>
      <c r="C74" s="991" t="s">
        <v>112</v>
      </c>
      <c r="D74" s="803">
        <f>1.14*1.64*D73/SQRT(D71)</f>
        <v>6.419200581326881E-2</v>
      </c>
      <c r="E74" s="803">
        <f t="shared" ref="E74:K74" si="2">1.14*1.64*E73/SQRT(E71)</f>
        <v>0.1256041823470436</v>
      </c>
      <c r="F74" s="803">
        <f t="shared" si="2"/>
        <v>8.7193824002458897E-2</v>
      </c>
      <c r="G74" s="803">
        <f t="shared" si="2"/>
        <v>0.10451232547308617</v>
      </c>
      <c r="H74" s="803">
        <f t="shared" si="2"/>
        <v>8.3940754951428456E-2</v>
      </c>
      <c r="I74" s="803">
        <f t="shared" si="2"/>
        <v>5.7337422012958564E-2</v>
      </c>
      <c r="J74" s="803">
        <f t="shared" si="2"/>
        <v>8.5548422642149291E-2</v>
      </c>
      <c r="K74" s="803">
        <f t="shared" si="2"/>
        <v>0.16238568238400264</v>
      </c>
    </row>
    <row r="75" spans="1:11">
      <c r="A75" s="2280"/>
      <c r="B75" s="2195" t="s">
        <v>900</v>
      </c>
      <c r="C75" s="945" t="s">
        <v>109</v>
      </c>
      <c r="D75" s="727">
        <v>0</v>
      </c>
      <c r="E75" s="397">
        <v>2.191157942895686E-2</v>
      </c>
      <c r="F75" s="727">
        <v>0.10858054993330703</v>
      </c>
      <c r="G75" s="727">
        <v>0.14756233941409769</v>
      </c>
      <c r="H75" s="727">
        <v>0.14714480288576207</v>
      </c>
      <c r="I75" s="727">
        <v>0.17313408799929705</v>
      </c>
      <c r="J75" s="397">
        <v>3.2081938149616102E-2</v>
      </c>
      <c r="K75" s="727">
        <v>0</v>
      </c>
    </row>
    <row r="76" spans="1:11">
      <c r="A76" s="2280"/>
      <c r="B76" s="2195"/>
      <c r="C76" s="945" t="s">
        <v>75</v>
      </c>
      <c r="D76" s="591">
        <v>579.29162172561792</v>
      </c>
      <c r="E76" s="226">
        <v>209.6438366387232</v>
      </c>
      <c r="F76" s="591">
        <v>570.91578589168114</v>
      </c>
      <c r="G76" s="591">
        <v>981.12747003577704</v>
      </c>
      <c r="H76" s="591">
        <v>1031.9038108524594</v>
      </c>
      <c r="I76" s="591">
        <v>2089.4194476996522</v>
      </c>
      <c r="J76" s="226">
        <v>1116.853646192196</v>
      </c>
      <c r="K76" s="591">
        <v>451.04143970839021</v>
      </c>
    </row>
    <row r="77" spans="1:11">
      <c r="A77" s="2280"/>
      <c r="B77" s="2195"/>
      <c r="C77" s="945" t="s">
        <v>92</v>
      </c>
      <c r="D77" s="591">
        <v>460</v>
      </c>
      <c r="E77" s="226">
        <v>167</v>
      </c>
      <c r="F77" s="591">
        <v>322</v>
      </c>
      <c r="G77" s="591">
        <v>454</v>
      </c>
      <c r="H77" s="591">
        <v>584</v>
      </c>
      <c r="I77" s="591">
        <v>1430</v>
      </c>
      <c r="J77" s="226">
        <v>845</v>
      </c>
      <c r="K77" s="591">
        <v>222</v>
      </c>
    </row>
    <row r="78" spans="1:11">
      <c r="A78" s="2280"/>
      <c r="B78" s="2195"/>
      <c r="C78" s="945" t="s">
        <v>110</v>
      </c>
      <c r="D78" s="727">
        <v>0</v>
      </c>
      <c r="E78" s="397">
        <v>0</v>
      </c>
      <c r="F78" s="727">
        <v>0</v>
      </c>
      <c r="G78" s="727">
        <v>0</v>
      </c>
      <c r="H78" s="727">
        <v>0</v>
      </c>
      <c r="I78" s="727">
        <v>0</v>
      </c>
      <c r="J78" s="397">
        <v>0</v>
      </c>
      <c r="K78" s="727">
        <v>0</v>
      </c>
    </row>
    <row r="79" spans="1:11">
      <c r="A79" s="2280"/>
      <c r="B79" s="2195"/>
      <c r="C79" s="945" t="s">
        <v>121</v>
      </c>
      <c r="D79" s="727">
        <v>0</v>
      </c>
      <c r="E79" s="397">
        <v>0.29594589962702111</v>
      </c>
      <c r="F79" s="727">
        <v>0.4972274248746803</v>
      </c>
      <c r="G79" s="727">
        <v>0.67837395117978005</v>
      </c>
      <c r="H79" s="727">
        <v>0.60403776880137749</v>
      </c>
      <c r="I79" s="727">
        <v>0.6941856641900479</v>
      </c>
      <c r="J79" s="397">
        <v>0.26958119363110877</v>
      </c>
      <c r="K79" s="727">
        <v>0</v>
      </c>
    </row>
    <row r="80" spans="1:11">
      <c r="A80" s="2280"/>
      <c r="B80" s="2283"/>
      <c r="C80" s="991" t="s">
        <v>112</v>
      </c>
      <c r="D80" s="803">
        <f>1.14*1.64*D79/SQRT(D77)</f>
        <v>0</v>
      </c>
      <c r="E80" s="805">
        <f t="shared" ref="E80:K80" si="3">1.14*1.64*E79/SQRT(E77)</f>
        <v>4.2815674583252882E-2</v>
      </c>
      <c r="F80" s="803">
        <f t="shared" si="3"/>
        <v>5.180549621758946E-2</v>
      </c>
      <c r="G80" s="803">
        <f t="shared" si="3"/>
        <v>5.9523702318783477E-2</v>
      </c>
      <c r="H80" s="803">
        <f t="shared" si="3"/>
        <v>4.6731139441948934E-2</v>
      </c>
      <c r="I80" s="803">
        <f t="shared" si="3"/>
        <v>3.4320714562701922E-2</v>
      </c>
      <c r="J80" s="805">
        <f t="shared" si="3"/>
        <v>1.7338436683164753E-2</v>
      </c>
      <c r="K80" s="803">
        <f t="shared" si="3"/>
        <v>0</v>
      </c>
    </row>
    <row r="81" spans="1:11">
      <c r="A81" s="2280"/>
      <c r="B81" s="2195" t="s">
        <v>585</v>
      </c>
      <c r="C81" s="945" t="s">
        <v>109</v>
      </c>
      <c r="D81" s="727">
        <v>1.5182645131663008</v>
      </c>
      <c r="E81" s="727">
        <v>1.2395279710605345</v>
      </c>
      <c r="F81" s="727">
        <v>1.5149179788305913</v>
      </c>
      <c r="G81" s="727">
        <v>1.3213689037418106</v>
      </c>
      <c r="H81" s="727">
        <v>1.1373218282682436</v>
      </c>
      <c r="I81" s="727">
        <v>1.2912573244748216</v>
      </c>
      <c r="J81" s="727">
        <v>1.4432591592306707</v>
      </c>
      <c r="K81" s="727">
        <v>0.92590223073366729</v>
      </c>
    </row>
    <row r="82" spans="1:11">
      <c r="A82" s="2280"/>
      <c r="B82" s="2195"/>
      <c r="C82" s="945" t="s">
        <v>75</v>
      </c>
      <c r="D82" s="591">
        <v>579.29162172561689</v>
      </c>
      <c r="E82" s="591">
        <v>209.64383663872312</v>
      </c>
      <c r="F82" s="591">
        <v>570.91578589168114</v>
      </c>
      <c r="G82" s="591">
        <v>981.12747003577795</v>
      </c>
      <c r="H82" s="591">
        <v>1031.9038108524592</v>
      </c>
      <c r="I82" s="591">
        <v>2089.4194476996508</v>
      </c>
      <c r="J82" s="591">
        <v>1116.8536461921954</v>
      </c>
      <c r="K82" s="591">
        <v>451.04143970839027</v>
      </c>
    </row>
    <row r="83" spans="1:11">
      <c r="A83" s="2280"/>
      <c r="B83" s="2195"/>
      <c r="C83" s="945" t="s">
        <v>92</v>
      </c>
      <c r="D83" s="591">
        <v>460</v>
      </c>
      <c r="E83" s="591">
        <v>167</v>
      </c>
      <c r="F83" s="591">
        <v>322</v>
      </c>
      <c r="G83" s="591">
        <v>454</v>
      </c>
      <c r="H83" s="591">
        <v>584</v>
      </c>
      <c r="I83" s="591">
        <v>1430</v>
      </c>
      <c r="J83" s="591">
        <v>845</v>
      </c>
      <c r="K83" s="591">
        <v>222</v>
      </c>
    </row>
    <row r="84" spans="1:11">
      <c r="A84" s="2280"/>
      <c r="B84" s="2195"/>
      <c r="C84" s="945" t="s">
        <v>110</v>
      </c>
      <c r="D84" s="727">
        <v>2</v>
      </c>
      <c r="E84" s="727">
        <v>1</v>
      </c>
      <c r="F84" s="727">
        <v>1</v>
      </c>
      <c r="G84" s="727">
        <v>1</v>
      </c>
      <c r="H84" s="727">
        <v>1</v>
      </c>
      <c r="I84" s="727">
        <v>1</v>
      </c>
      <c r="J84" s="727">
        <v>1</v>
      </c>
      <c r="K84" s="727">
        <v>0</v>
      </c>
    </row>
    <row r="85" spans="1:11">
      <c r="A85" s="2280"/>
      <c r="B85" s="2195"/>
      <c r="C85" s="945" t="s">
        <v>121</v>
      </c>
      <c r="D85" s="727">
        <v>1.4179411421652555</v>
      </c>
      <c r="E85" s="727">
        <v>1.2868234827848213</v>
      </c>
      <c r="F85" s="727">
        <v>1.475192952193124</v>
      </c>
      <c r="G85" s="727">
        <v>1.4275973776772457</v>
      </c>
      <c r="H85" s="727">
        <v>1.3805128374346642</v>
      </c>
      <c r="I85" s="727">
        <v>1.4677342737874406</v>
      </c>
      <c r="J85" s="727">
        <v>1.4962646564115973</v>
      </c>
      <c r="K85" s="727">
        <v>1.170488419162087</v>
      </c>
    </row>
    <row r="86" spans="1:11">
      <c r="A86" s="2280"/>
      <c r="B86" s="2283"/>
      <c r="C86" s="991" t="s">
        <v>112</v>
      </c>
      <c r="D86" s="803">
        <f>1.14*1.64*D85/SQRT(D83)</f>
        <v>0.12360270848476826</v>
      </c>
      <c r="E86" s="803">
        <f t="shared" ref="E86:K86" si="4">1.14*1.64*E85/SQRT(E83)</f>
        <v>0.18616988968064929</v>
      </c>
      <c r="F86" s="803">
        <f t="shared" si="4"/>
        <v>0.15369848701389904</v>
      </c>
      <c r="G86" s="803">
        <f t="shared" si="4"/>
        <v>0.12526406886961419</v>
      </c>
      <c r="H86" s="803">
        <f t="shared" si="4"/>
        <v>0.10680282134604951</v>
      </c>
      <c r="I86" s="803">
        <f t="shared" si="4"/>
        <v>7.2565153190433052E-2</v>
      </c>
      <c r="J86" s="803">
        <f t="shared" si="4"/>
        <v>9.6234049775555344E-2</v>
      </c>
      <c r="K86" s="803">
        <f t="shared" si="4"/>
        <v>0.14687210972908116</v>
      </c>
    </row>
    <row r="87" spans="1:11">
      <c r="A87" s="2280"/>
      <c r="B87" s="2195" t="s">
        <v>682</v>
      </c>
      <c r="C87" s="945" t="s">
        <v>109</v>
      </c>
      <c r="D87" s="397">
        <v>3.8529281637535766E-2</v>
      </c>
      <c r="E87" s="397">
        <v>6.7284935474667393E-2</v>
      </c>
      <c r="F87" s="727">
        <v>0.12881681907875492</v>
      </c>
      <c r="G87" s="727">
        <v>0.26344044201286476</v>
      </c>
      <c r="H87" s="727">
        <v>0.42707909688103485</v>
      </c>
      <c r="I87" s="727">
        <v>0.13521654791413285</v>
      </c>
      <c r="J87" s="727">
        <v>0.12614444831314689</v>
      </c>
      <c r="K87" s="397">
        <v>6.9389742514142067E-2</v>
      </c>
    </row>
    <row r="88" spans="1:11">
      <c r="A88" s="2280"/>
      <c r="B88" s="2195"/>
      <c r="C88" s="945" t="s">
        <v>75</v>
      </c>
      <c r="D88" s="226">
        <v>579.29162172561769</v>
      </c>
      <c r="E88" s="226">
        <v>209.6438366387232</v>
      </c>
      <c r="F88" s="591">
        <v>570.91578589168137</v>
      </c>
      <c r="G88" s="591">
        <v>981.12747003577738</v>
      </c>
      <c r="H88" s="591">
        <v>1031.9038108524601</v>
      </c>
      <c r="I88" s="591">
        <v>2089.4194476996518</v>
      </c>
      <c r="J88" s="591">
        <v>1116.853646192196</v>
      </c>
      <c r="K88" s="226">
        <v>451.04143970839016</v>
      </c>
    </row>
    <row r="89" spans="1:11">
      <c r="A89" s="2280"/>
      <c r="B89" s="2195"/>
      <c r="C89" s="945" t="s">
        <v>92</v>
      </c>
      <c r="D89" s="226">
        <v>460</v>
      </c>
      <c r="E89" s="226">
        <v>167</v>
      </c>
      <c r="F89" s="591">
        <v>322</v>
      </c>
      <c r="G89" s="591">
        <v>454</v>
      </c>
      <c r="H89" s="591">
        <v>584</v>
      </c>
      <c r="I89" s="591">
        <v>1430</v>
      </c>
      <c r="J89" s="591">
        <v>845</v>
      </c>
      <c r="K89" s="226">
        <v>222</v>
      </c>
    </row>
    <row r="90" spans="1:11">
      <c r="A90" s="2280"/>
      <c r="B90" s="2195"/>
      <c r="C90" s="945" t="s">
        <v>110</v>
      </c>
      <c r="D90" s="397">
        <v>0</v>
      </c>
      <c r="E90" s="397">
        <v>0</v>
      </c>
      <c r="F90" s="727">
        <v>0</v>
      </c>
      <c r="G90" s="727">
        <v>0</v>
      </c>
      <c r="H90" s="727">
        <v>0</v>
      </c>
      <c r="I90" s="727">
        <v>0</v>
      </c>
      <c r="J90" s="727">
        <v>0</v>
      </c>
      <c r="K90" s="397">
        <v>0</v>
      </c>
    </row>
    <row r="91" spans="1:11">
      <c r="A91" s="2280"/>
      <c r="B91" s="2195"/>
      <c r="C91" s="945" t="s">
        <v>121</v>
      </c>
      <c r="D91" s="397">
        <v>0.27269688525319297</v>
      </c>
      <c r="E91" s="397">
        <v>0.33725441483758267</v>
      </c>
      <c r="F91" s="727">
        <v>0.48552526926991274</v>
      </c>
      <c r="G91" s="727">
        <v>0.7799302621889691</v>
      </c>
      <c r="H91" s="727">
        <v>1.2209600151760307</v>
      </c>
      <c r="I91" s="727">
        <v>0.5717702084506604</v>
      </c>
      <c r="J91" s="727">
        <v>0.53549521093402563</v>
      </c>
      <c r="K91" s="397">
        <v>0.53846766552150171</v>
      </c>
    </row>
    <row r="92" spans="1:11">
      <c r="A92" s="2280"/>
      <c r="B92" s="2283"/>
      <c r="C92" s="991" t="s">
        <v>112</v>
      </c>
      <c r="D92" s="805">
        <f>1.14*1.64*D91/SQRT(D89)</f>
        <v>2.3771137327452202E-2</v>
      </c>
      <c r="E92" s="805">
        <f t="shared" ref="E92:K92" si="5">1.14*1.64*E91/SQRT(E89)</f>
        <v>4.8791942363958E-2</v>
      </c>
      <c r="F92" s="803">
        <f t="shared" si="5"/>
        <v>5.0586263432766253E-2</v>
      </c>
      <c r="G92" s="803">
        <f t="shared" si="5"/>
        <v>6.8434727888960073E-2</v>
      </c>
      <c r="H92" s="803">
        <f t="shared" si="5"/>
        <v>9.4459081317805602E-2</v>
      </c>
      <c r="I92" s="803">
        <f t="shared" si="5"/>
        <v>2.8268463513414374E-2</v>
      </c>
      <c r="J92" s="803">
        <f t="shared" si="5"/>
        <v>3.4441014537618476E-2</v>
      </c>
      <c r="K92" s="805">
        <f t="shared" si="5"/>
        <v>6.7566565171700774E-2</v>
      </c>
    </row>
    <row r="93" spans="1:11">
      <c r="A93" s="2280"/>
      <c r="B93" s="2195" t="s">
        <v>538</v>
      </c>
      <c r="C93" s="945" t="s">
        <v>109</v>
      </c>
      <c r="D93" s="397">
        <v>4.3061028938540878E-2</v>
      </c>
      <c r="E93" s="397">
        <v>2.4498141698023574E-2</v>
      </c>
      <c r="F93" s="397">
        <v>4.1847237173448723E-2</v>
      </c>
      <c r="G93" s="397">
        <v>4.3221567014967946E-2</v>
      </c>
      <c r="H93" s="727">
        <v>5.6743555373010762E-2</v>
      </c>
      <c r="I93" s="727">
        <v>3.19641575501773E-2</v>
      </c>
      <c r="J93" s="727">
        <v>3.6452427312540309E-2</v>
      </c>
      <c r="K93" s="397">
        <v>4.5475434533049962E-3</v>
      </c>
    </row>
    <row r="94" spans="1:11">
      <c r="A94" s="2280"/>
      <c r="B94" s="2195"/>
      <c r="C94" s="945" t="s">
        <v>75</v>
      </c>
      <c r="D94" s="226">
        <v>579.29162172561803</v>
      </c>
      <c r="E94" s="226">
        <v>209.64383663872317</v>
      </c>
      <c r="F94" s="226">
        <v>570.91578589168114</v>
      </c>
      <c r="G94" s="226">
        <v>981.12747003577738</v>
      </c>
      <c r="H94" s="591">
        <v>1031.9038108524601</v>
      </c>
      <c r="I94" s="591">
        <v>2089.4194476996527</v>
      </c>
      <c r="J94" s="591">
        <v>1116.8536461921958</v>
      </c>
      <c r="K94" s="226">
        <v>451.04143970839021</v>
      </c>
    </row>
    <row r="95" spans="1:11">
      <c r="A95" s="2280"/>
      <c r="B95" s="2195"/>
      <c r="C95" s="945" t="s">
        <v>92</v>
      </c>
      <c r="D95" s="226">
        <v>460</v>
      </c>
      <c r="E95" s="226">
        <v>167</v>
      </c>
      <c r="F95" s="226">
        <v>322</v>
      </c>
      <c r="G95" s="226">
        <v>454</v>
      </c>
      <c r="H95" s="591">
        <v>584</v>
      </c>
      <c r="I95" s="591">
        <v>1430</v>
      </c>
      <c r="J95" s="591">
        <v>845</v>
      </c>
      <c r="K95" s="226">
        <v>222</v>
      </c>
    </row>
    <row r="96" spans="1:11">
      <c r="A96" s="2280"/>
      <c r="B96" s="2195"/>
      <c r="C96" s="945" t="s">
        <v>110</v>
      </c>
      <c r="D96" s="397">
        <v>0</v>
      </c>
      <c r="E96" s="397">
        <v>0</v>
      </c>
      <c r="F96" s="397">
        <v>0</v>
      </c>
      <c r="G96" s="397">
        <v>0</v>
      </c>
      <c r="H96" s="727">
        <v>0</v>
      </c>
      <c r="I96" s="727">
        <v>0</v>
      </c>
      <c r="J96" s="727">
        <v>0</v>
      </c>
      <c r="K96" s="397">
        <v>0</v>
      </c>
    </row>
    <row r="97" spans="1:11">
      <c r="A97" s="2280"/>
      <c r="B97" s="2195"/>
      <c r="C97" s="945" t="s">
        <v>121</v>
      </c>
      <c r="D97" s="397">
        <v>0.31751649328590215</v>
      </c>
      <c r="E97" s="397">
        <v>0.15495974431099291</v>
      </c>
      <c r="F97" s="397">
        <v>0.2378805787599774</v>
      </c>
      <c r="G97" s="397">
        <v>0.30813523899729073</v>
      </c>
      <c r="H97" s="727">
        <v>0.32857881211396012</v>
      </c>
      <c r="I97" s="727">
        <v>0.31061381100187568</v>
      </c>
      <c r="J97" s="727">
        <v>0.28094158058078855</v>
      </c>
      <c r="K97" s="397">
        <v>6.7356678004316647E-2</v>
      </c>
    </row>
    <row r="98" spans="1:11">
      <c r="A98" s="2280"/>
      <c r="B98" s="2283"/>
      <c r="C98" s="991" t="s">
        <v>112</v>
      </c>
      <c r="D98" s="805">
        <f>1.14*1.64*D97/SQRT(D95)</f>
        <v>2.767808718688641E-2</v>
      </c>
      <c r="E98" s="805">
        <f t="shared" ref="E98:K98" si="6">1.14*1.64*E97/SQRT(E95)</f>
        <v>2.2418644739748805E-2</v>
      </c>
      <c r="F98" s="805">
        <f t="shared" si="6"/>
        <v>2.4784476492409856E-2</v>
      </c>
      <c r="G98" s="805">
        <f t="shared" si="6"/>
        <v>2.7037226603562756E-2</v>
      </c>
      <c r="H98" s="803">
        <f t="shared" si="6"/>
        <v>2.5420367863812281E-2</v>
      </c>
      <c r="I98" s="803">
        <f t="shared" si="6"/>
        <v>1.5356825265279298E-2</v>
      </c>
      <c r="J98" s="803">
        <f t="shared" si="6"/>
        <v>1.8069093548245655E-2</v>
      </c>
      <c r="K98" s="805">
        <f t="shared" si="6"/>
        <v>8.4518712367255312E-3</v>
      </c>
    </row>
    <row r="99" spans="1:11">
      <c r="A99" s="2280"/>
      <c r="B99" s="2195" t="s">
        <v>696</v>
      </c>
      <c r="C99" s="945" t="s">
        <v>109</v>
      </c>
      <c r="D99" s="731">
        <v>3.4628332434338884</v>
      </c>
      <c r="E99" s="731">
        <v>3.3550181966311974</v>
      </c>
      <c r="F99" s="731">
        <v>3.588503702103206</v>
      </c>
      <c r="G99" s="731">
        <v>3.6875576080451236</v>
      </c>
      <c r="H99" s="731">
        <v>3.6242308672606742</v>
      </c>
      <c r="I99" s="731">
        <v>3.5035582526516134</v>
      </c>
      <c r="J99" s="731">
        <v>2.7125855872296696</v>
      </c>
      <c r="K99" s="731">
        <v>1.892879906087507</v>
      </c>
    </row>
    <row r="100" spans="1:11">
      <c r="A100" s="2280"/>
      <c r="B100" s="2195"/>
      <c r="C100" s="945" t="s">
        <v>75</v>
      </c>
      <c r="D100" s="591">
        <v>579.29162172561689</v>
      </c>
      <c r="E100" s="591">
        <v>209.64383663872314</v>
      </c>
      <c r="F100" s="591">
        <v>570.91578589168114</v>
      </c>
      <c r="G100" s="591">
        <v>981.12747003577772</v>
      </c>
      <c r="H100" s="591">
        <v>1031.9038108524592</v>
      </c>
      <c r="I100" s="591">
        <v>2089.4194476996504</v>
      </c>
      <c r="J100" s="591">
        <v>1116.8536461921954</v>
      </c>
      <c r="K100" s="591">
        <v>451.04143970839016</v>
      </c>
    </row>
    <row r="101" spans="1:11">
      <c r="A101" s="2280"/>
      <c r="B101" s="2195"/>
      <c r="C101" s="945" t="s">
        <v>92</v>
      </c>
      <c r="D101" s="591">
        <v>460</v>
      </c>
      <c r="E101" s="591">
        <v>167</v>
      </c>
      <c r="F101" s="591">
        <v>322</v>
      </c>
      <c r="G101" s="591">
        <v>454</v>
      </c>
      <c r="H101" s="591">
        <v>584</v>
      </c>
      <c r="I101" s="591">
        <v>1430</v>
      </c>
      <c r="J101" s="591">
        <v>845</v>
      </c>
      <c r="K101" s="591">
        <v>222</v>
      </c>
    </row>
    <row r="102" spans="1:11">
      <c r="A102" s="2280"/>
      <c r="B102" s="2195"/>
      <c r="C102" s="945" t="s">
        <v>110</v>
      </c>
      <c r="D102" s="731">
        <v>4</v>
      </c>
      <c r="E102" s="731">
        <v>3</v>
      </c>
      <c r="F102" s="731">
        <v>3</v>
      </c>
      <c r="G102" s="731">
        <v>4</v>
      </c>
      <c r="H102" s="731">
        <v>3</v>
      </c>
      <c r="I102" s="731">
        <v>3</v>
      </c>
      <c r="J102" s="731">
        <v>2</v>
      </c>
      <c r="K102" s="731">
        <v>2</v>
      </c>
    </row>
    <row r="103" spans="1:11">
      <c r="A103" s="2280"/>
      <c r="B103" s="2195"/>
      <c r="C103" s="945" t="s">
        <v>121</v>
      </c>
      <c r="D103" s="731">
        <v>2.0607270846752153</v>
      </c>
      <c r="E103" s="731">
        <v>1.9746239865134372</v>
      </c>
      <c r="F103" s="731">
        <v>2.068349552838229</v>
      </c>
      <c r="G103" s="731">
        <v>2.2274949037170364</v>
      </c>
      <c r="H103" s="731">
        <v>2.3726637859933684</v>
      </c>
      <c r="I103" s="731">
        <v>2.1541122330703204</v>
      </c>
      <c r="J103" s="731">
        <v>2.0840274680882436</v>
      </c>
      <c r="K103" s="731">
        <v>1.9017502759797342</v>
      </c>
    </row>
    <row r="104" spans="1:11" ht="13.5" thickBot="1">
      <c r="A104" s="2281"/>
      <c r="B104" s="2196"/>
      <c r="C104" s="996" t="s">
        <v>112</v>
      </c>
      <c r="D104" s="1004">
        <f>1.14*1.64*D103/SQRT(D101)</f>
        <v>0.17963471228772016</v>
      </c>
      <c r="E104" s="1004">
        <f t="shared" ref="E104:K104" si="7">1.14*1.64*E103/SQRT(E101)</f>
        <v>0.28567673394832044</v>
      </c>
      <c r="F104" s="1004">
        <f t="shared" si="7"/>
        <v>0.21549872266844483</v>
      </c>
      <c r="G104" s="1004">
        <f t="shared" si="7"/>
        <v>0.19545081784887397</v>
      </c>
      <c r="H104" s="1004">
        <f t="shared" si="7"/>
        <v>0.18356018109949973</v>
      </c>
      <c r="I104" s="1004">
        <f t="shared" si="7"/>
        <v>0.10649985285059246</v>
      </c>
      <c r="J104" s="1004">
        <f t="shared" si="7"/>
        <v>0.13403671752737001</v>
      </c>
      <c r="K104" s="1004">
        <f t="shared" si="7"/>
        <v>0.23863036202524526</v>
      </c>
    </row>
    <row r="105" spans="1:11">
      <c r="A105" s="2280" t="s">
        <v>1056</v>
      </c>
      <c r="B105" s="2195" t="s">
        <v>810</v>
      </c>
      <c r="C105" s="945" t="s">
        <v>109</v>
      </c>
      <c r="D105" s="397">
        <v>0.25717975784074021</v>
      </c>
      <c r="E105" s="727">
        <v>14.346136798403313</v>
      </c>
      <c r="F105" s="727">
        <v>23.173285319544114</v>
      </c>
      <c r="G105" s="727">
        <v>23.403291867281329</v>
      </c>
      <c r="H105" s="727">
        <v>22.570713495038614</v>
      </c>
      <c r="I105" s="727">
        <v>20.253856702715584</v>
      </c>
      <c r="J105" s="397">
        <v>1.1499446640050901</v>
      </c>
      <c r="K105" s="397">
        <v>0.22766715360600651</v>
      </c>
    </row>
    <row r="106" spans="1:11">
      <c r="A106" s="2280"/>
      <c r="B106" s="2195"/>
      <c r="C106" s="945" t="s">
        <v>75</v>
      </c>
      <c r="D106" s="226">
        <v>579.29162172561792</v>
      </c>
      <c r="E106" s="591">
        <v>209.64383663872326</v>
      </c>
      <c r="F106" s="591">
        <v>570.91578589168125</v>
      </c>
      <c r="G106" s="591">
        <v>981.12747003577738</v>
      </c>
      <c r="H106" s="591">
        <v>1031.9038108524589</v>
      </c>
      <c r="I106" s="591">
        <v>2089.4194476996513</v>
      </c>
      <c r="J106" s="226">
        <v>1116.8536461921958</v>
      </c>
      <c r="K106" s="226">
        <v>451.04143970839021</v>
      </c>
    </row>
    <row r="107" spans="1:11">
      <c r="A107" s="2280"/>
      <c r="B107" s="2195"/>
      <c r="C107" s="945" t="s">
        <v>92</v>
      </c>
      <c r="D107" s="226">
        <v>460</v>
      </c>
      <c r="E107" s="591">
        <v>167</v>
      </c>
      <c r="F107" s="591">
        <v>322</v>
      </c>
      <c r="G107" s="591">
        <v>454</v>
      </c>
      <c r="H107" s="591">
        <v>584</v>
      </c>
      <c r="I107" s="591">
        <v>1430</v>
      </c>
      <c r="J107" s="226">
        <v>845</v>
      </c>
      <c r="K107" s="226">
        <v>222</v>
      </c>
    </row>
    <row r="108" spans="1:11">
      <c r="A108" s="2280"/>
      <c r="B108" s="2195"/>
      <c r="C108" s="945" t="s">
        <v>110</v>
      </c>
      <c r="D108" s="397">
        <v>0</v>
      </c>
      <c r="E108" s="727">
        <v>0</v>
      </c>
      <c r="F108" s="727">
        <v>0</v>
      </c>
      <c r="G108" s="727">
        <v>0</v>
      </c>
      <c r="H108" s="727">
        <v>0</v>
      </c>
      <c r="I108" s="727">
        <v>0</v>
      </c>
      <c r="J108" s="397">
        <v>0</v>
      </c>
      <c r="K108" s="397">
        <v>0</v>
      </c>
    </row>
    <row r="109" spans="1:11">
      <c r="A109" s="2280"/>
      <c r="B109" s="2195"/>
      <c r="C109" s="945" t="s">
        <v>121</v>
      </c>
      <c r="D109" s="397">
        <v>2.4792174403704084</v>
      </c>
      <c r="E109" s="727">
        <v>29.436675770064351</v>
      </c>
      <c r="F109" s="727">
        <v>44.026272241201241</v>
      </c>
      <c r="G109" s="727">
        <v>48.196624131106738</v>
      </c>
      <c r="H109" s="727">
        <v>34.314092887900316</v>
      </c>
      <c r="I109" s="727">
        <v>39.461467244121906</v>
      </c>
      <c r="J109" s="397">
        <v>9.8031390705469228</v>
      </c>
      <c r="K109" s="397">
        <v>2.6063851433862495</v>
      </c>
    </row>
    <row r="110" spans="1:11">
      <c r="A110" s="2280"/>
      <c r="B110" s="2283"/>
      <c r="C110" s="991" t="s">
        <v>112</v>
      </c>
      <c r="D110" s="805">
        <f>1.14*1.64*D109/SQRT(D107)</f>
        <v>0.21611474654336729</v>
      </c>
      <c r="E110" s="803">
        <f t="shared" ref="E110:K110" si="8">1.14*1.64*E109/SQRT(E107)</f>
        <v>4.258721381753265</v>
      </c>
      <c r="F110" s="803">
        <f t="shared" si="8"/>
        <v>4.5870415949823391</v>
      </c>
      <c r="G110" s="803">
        <f t="shared" si="8"/>
        <v>4.228997152029506</v>
      </c>
      <c r="H110" s="803">
        <f t="shared" si="8"/>
        <v>2.6546960180162844</v>
      </c>
      <c r="I110" s="803">
        <f t="shared" si="8"/>
        <v>1.9509849070293377</v>
      </c>
      <c r="J110" s="805">
        <f t="shared" si="8"/>
        <v>0.63050060644631822</v>
      </c>
      <c r="K110" s="805">
        <f t="shared" si="8"/>
        <v>0.32704747736821643</v>
      </c>
    </row>
    <row r="111" spans="1:11">
      <c r="A111" s="2280"/>
      <c r="B111" s="2195" t="s">
        <v>583</v>
      </c>
      <c r="C111" s="945" t="s">
        <v>109</v>
      </c>
      <c r="D111" s="727">
        <v>20.466657842988365</v>
      </c>
      <c r="E111" s="727">
        <v>22.228394468587108</v>
      </c>
      <c r="F111" s="727">
        <v>11.039696025611384</v>
      </c>
      <c r="G111" s="727">
        <v>3.2933952637639861</v>
      </c>
      <c r="H111" s="397">
        <v>1.464473894024835</v>
      </c>
      <c r="I111" s="727">
        <v>1.001341488714433</v>
      </c>
      <c r="J111" s="397">
        <v>0.54647200992459144</v>
      </c>
      <c r="K111" s="397">
        <v>0.17709966792570056</v>
      </c>
    </row>
    <row r="112" spans="1:11">
      <c r="A112" s="2280"/>
      <c r="B112" s="2195"/>
      <c r="C112" s="945" t="s">
        <v>75</v>
      </c>
      <c r="D112" s="591">
        <v>579.29162172561689</v>
      </c>
      <c r="E112" s="591">
        <v>209.64383663872309</v>
      </c>
      <c r="F112" s="591">
        <v>570.91578589168125</v>
      </c>
      <c r="G112" s="591">
        <v>981.12747003577749</v>
      </c>
      <c r="H112" s="226">
        <v>1031.9038108524601</v>
      </c>
      <c r="I112" s="591">
        <v>2089.4194476996531</v>
      </c>
      <c r="J112" s="226">
        <v>1116.8536461921963</v>
      </c>
      <c r="K112" s="226">
        <v>451.04143970839021</v>
      </c>
    </row>
    <row r="113" spans="1:11">
      <c r="A113" s="2280"/>
      <c r="B113" s="2195"/>
      <c r="C113" s="945" t="s">
        <v>92</v>
      </c>
      <c r="D113" s="591">
        <v>460</v>
      </c>
      <c r="E113" s="591">
        <v>167</v>
      </c>
      <c r="F113" s="591">
        <v>322</v>
      </c>
      <c r="G113" s="591">
        <v>454</v>
      </c>
      <c r="H113" s="226">
        <v>584</v>
      </c>
      <c r="I113" s="591">
        <v>1430</v>
      </c>
      <c r="J113" s="226">
        <v>845</v>
      </c>
      <c r="K113" s="226">
        <v>222</v>
      </c>
    </row>
    <row r="114" spans="1:11">
      <c r="A114" s="2280"/>
      <c r="B114" s="2195"/>
      <c r="C114" s="945" t="s">
        <v>110</v>
      </c>
      <c r="D114" s="727">
        <v>5</v>
      </c>
      <c r="E114" s="727">
        <v>0</v>
      </c>
      <c r="F114" s="727">
        <v>0</v>
      </c>
      <c r="G114" s="727">
        <v>0</v>
      </c>
      <c r="H114" s="397">
        <v>0</v>
      </c>
      <c r="I114" s="727">
        <v>0</v>
      </c>
      <c r="J114" s="397">
        <v>0</v>
      </c>
      <c r="K114" s="397">
        <v>0</v>
      </c>
    </row>
    <row r="115" spans="1:11">
      <c r="A115" s="2280"/>
      <c r="B115" s="2195"/>
      <c r="C115" s="945" t="s">
        <v>121</v>
      </c>
      <c r="D115" s="727">
        <v>31.351174064898839</v>
      </c>
      <c r="E115" s="727">
        <v>36.308079547615002</v>
      </c>
      <c r="F115" s="727">
        <v>29.797891853635711</v>
      </c>
      <c r="G115" s="727">
        <v>14.637876026362955</v>
      </c>
      <c r="H115" s="397">
        <v>10.651905644793326</v>
      </c>
      <c r="I115" s="727">
        <v>9.6173773346960054</v>
      </c>
      <c r="J115" s="397">
        <v>7.1193919400592893</v>
      </c>
      <c r="K115" s="397">
        <v>3.2585513968485569</v>
      </c>
    </row>
    <row r="116" spans="1:11">
      <c r="A116" s="2280"/>
      <c r="B116" s="2283"/>
      <c r="C116" s="991" t="s">
        <v>112</v>
      </c>
      <c r="D116" s="803">
        <f>1.14*1.64*D115/SQRT(D113)</f>
        <v>2.732899069901797</v>
      </c>
      <c r="E116" s="803">
        <f t="shared" ref="E116:K116" si="9">1.14*1.64*E115/SQRT(E113)</f>
        <v>5.2528347938347517</v>
      </c>
      <c r="F116" s="803">
        <f t="shared" si="9"/>
        <v>3.1046046466659254</v>
      </c>
      <c r="G116" s="803">
        <f t="shared" si="9"/>
        <v>1.2843956842051218</v>
      </c>
      <c r="H116" s="805">
        <f t="shared" si="9"/>
        <v>0.8240804031130059</v>
      </c>
      <c r="I116" s="803">
        <f t="shared" si="9"/>
        <v>0.47548556441455919</v>
      </c>
      <c r="J116" s="805">
        <f t="shared" si="9"/>
        <v>0.45789220202156938</v>
      </c>
      <c r="K116" s="805">
        <f t="shared" si="9"/>
        <v>0.40888086586828293</v>
      </c>
    </row>
    <row r="117" spans="1:11">
      <c r="A117" s="2280"/>
      <c r="B117" s="2195" t="s">
        <v>897</v>
      </c>
      <c r="C117" s="945" t="s">
        <v>109</v>
      </c>
      <c r="D117" s="731">
        <v>4.3105853000278671</v>
      </c>
      <c r="E117" s="731">
        <v>10.016873612277635</v>
      </c>
      <c r="F117" s="731">
        <v>7.7237389840610104</v>
      </c>
      <c r="G117" s="731">
        <v>14.783818898634767</v>
      </c>
      <c r="H117" s="731">
        <v>13.845713333825103</v>
      </c>
      <c r="I117" s="731">
        <v>13.619881134444563</v>
      </c>
      <c r="J117" s="731">
        <v>15.10084953248438</v>
      </c>
      <c r="K117" s="731">
        <v>11.327314064663964</v>
      </c>
    </row>
    <row r="118" spans="1:11">
      <c r="A118" s="2280"/>
      <c r="B118" s="2195"/>
      <c r="C118" s="945" t="s">
        <v>75</v>
      </c>
      <c r="D118" s="591">
        <v>579.29162172561757</v>
      </c>
      <c r="E118" s="591">
        <v>209.64383663872312</v>
      </c>
      <c r="F118" s="591">
        <v>570.91578589168125</v>
      </c>
      <c r="G118" s="591">
        <v>981.12747003577738</v>
      </c>
      <c r="H118" s="591">
        <v>1031.9038108524596</v>
      </c>
      <c r="I118" s="591">
        <v>2089.4194476996522</v>
      </c>
      <c r="J118" s="591">
        <v>1116.853646192196</v>
      </c>
      <c r="K118" s="591">
        <v>451.04143970839039</v>
      </c>
    </row>
    <row r="119" spans="1:11">
      <c r="A119" s="2280"/>
      <c r="B119" s="2195"/>
      <c r="C119" s="945" t="s">
        <v>92</v>
      </c>
      <c r="D119" s="591">
        <v>460</v>
      </c>
      <c r="E119" s="591">
        <v>167</v>
      </c>
      <c r="F119" s="591">
        <v>322</v>
      </c>
      <c r="G119" s="591">
        <v>454</v>
      </c>
      <c r="H119" s="591">
        <v>584</v>
      </c>
      <c r="I119" s="591">
        <v>1430</v>
      </c>
      <c r="J119" s="591">
        <v>845</v>
      </c>
      <c r="K119" s="591">
        <v>222</v>
      </c>
    </row>
    <row r="120" spans="1:11">
      <c r="A120" s="2280"/>
      <c r="B120" s="2195"/>
      <c r="C120" s="945" t="s">
        <v>110</v>
      </c>
      <c r="D120" s="727">
        <v>0</v>
      </c>
      <c r="E120" s="727">
        <v>0</v>
      </c>
      <c r="F120" s="727">
        <v>0</v>
      </c>
      <c r="G120" s="727">
        <v>0</v>
      </c>
      <c r="H120" s="727">
        <v>0</v>
      </c>
      <c r="I120" s="727">
        <v>0</v>
      </c>
      <c r="J120" s="727">
        <v>0</v>
      </c>
      <c r="K120" s="727">
        <v>0</v>
      </c>
    </row>
    <row r="121" spans="1:11">
      <c r="A121" s="2280"/>
      <c r="B121" s="2195"/>
      <c r="C121" s="945" t="s">
        <v>121</v>
      </c>
      <c r="D121" s="727">
        <v>12.494150790901804</v>
      </c>
      <c r="E121" s="727">
        <v>30.138086387476498</v>
      </c>
      <c r="F121" s="727">
        <v>23.009361860336295</v>
      </c>
      <c r="G121" s="727">
        <v>34.277123741365045</v>
      </c>
      <c r="H121" s="727">
        <v>37.443656449418491</v>
      </c>
      <c r="I121" s="727">
        <v>33.932743081478236</v>
      </c>
      <c r="J121" s="727">
        <v>28.86170287191791</v>
      </c>
      <c r="K121" s="727">
        <v>21.394817308521443</v>
      </c>
    </row>
    <row r="122" spans="1:11">
      <c r="A122" s="2280"/>
      <c r="B122" s="2283"/>
      <c r="C122" s="991" t="s">
        <v>112</v>
      </c>
      <c r="D122" s="803">
        <f>1.14*1.64*D121/SQRT(D119)</f>
        <v>1.0891219896577267</v>
      </c>
      <c r="E122" s="803">
        <f t="shared" ref="E122:K122" si="10">1.14*1.64*E121/SQRT(E119)</f>
        <v>4.360197255493043</v>
      </c>
      <c r="F122" s="803">
        <f t="shared" si="10"/>
        <v>2.3973162967131794</v>
      </c>
      <c r="G122" s="803">
        <f t="shared" si="10"/>
        <v>3.0076351050578674</v>
      </c>
      <c r="H122" s="803">
        <f t="shared" si="10"/>
        <v>2.8968134463286819</v>
      </c>
      <c r="I122" s="803">
        <f t="shared" si="10"/>
        <v>1.6776433880808008</v>
      </c>
      <c r="J122" s="803">
        <f t="shared" si="10"/>
        <v>1.8562749169284654</v>
      </c>
      <c r="K122" s="803">
        <f t="shared" si="10"/>
        <v>2.6846074714863675</v>
      </c>
    </row>
    <row r="123" spans="1:11">
      <c r="A123" s="2280"/>
      <c r="B123" s="2195" t="s">
        <v>900</v>
      </c>
      <c r="C123" s="945" t="s">
        <v>109</v>
      </c>
      <c r="D123" s="727">
        <v>0</v>
      </c>
      <c r="E123" s="397">
        <v>0.32867369143435293</v>
      </c>
      <c r="F123" s="397">
        <v>2.2196640558247651</v>
      </c>
      <c r="G123" s="727">
        <v>4.8175602190856193</v>
      </c>
      <c r="H123" s="727">
        <v>5.7511309182977994</v>
      </c>
      <c r="I123" s="727">
        <v>5.6434425823692216</v>
      </c>
      <c r="J123" s="397">
        <v>0.86447290434639679</v>
      </c>
      <c r="K123" s="727">
        <v>0</v>
      </c>
    </row>
    <row r="124" spans="1:11">
      <c r="A124" s="2280"/>
      <c r="B124" s="2195"/>
      <c r="C124" s="945" t="s">
        <v>75</v>
      </c>
      <c r="D124" s="591">
        <v>579.29162172561792</v>
      </c>
      <c r="E124" s="226">
        <v>209.6438366387232</v>
      </c>
      <c r="F124" s="226">
        <v>570.91578589168114</v>
      </c>
      <c r="G124" s="591">
        <v>981.12747003577704</v>
      </c>
      <c r="H124" s="591">
        <v>1031.9038108524594</v>
      </c>
      <c r="I124" s="591">
        <v>2089.4194476996522</v>
      </c>
      <c r="J124" s="226">
        <v>1116.8536461921956</v>
      </c>
      <c r="K124" s="591">
        <v>451.04143970839021</v>
      </c>
    </row>
    <row r="125" spans="1:11">
      <c r="A125" s="2280"/>
      <c r="B125" s="2195"/>
      <c r="C125" s="945" t="s">
        <v>92</v>
      </c>
      <c r="D125" s="591">
        <v>460</v>
      </c>
      <c r="E125" s="226">
        <v>167</v>
      </c>
      <c r="F125" s="226">
        <v>322</v>
      </c>
      <c r="G125" s="591">
        <v>454</v>
      </c>
      <c r="H125" s="591">
        <v>584</v>
      </c>
      <c r="I125" s="591">
        <v>1430</v>
      </c>
      <c r="J125" s="226">
        <v>845</v>
      </c>
      <c r="K125" s="591">
        <v>222</v>
      </c>
    </row>
    <row r="126" spans="1:11">
      <c r="A126" s="2280"/>
      <c r="B126" s="2195"/>
      <c r="C126" s="945" t="s">
        <v>110</v>
      </c>
      <c r="D126" s="727">
        <v>0</v>
      </c>
      <c r="E126" s="397">
        <v>0</v>
      </c>
      <c r="F126" s="397">
        <v>0</v>
      </c>
      <c r="G126" s="727">
        <v>0</v>
      </c>
      <c r="H126" s="727">
        <v>0</v>
      </c>
      <c r="I126" s="727">
        <v>0</v>
      </c>
      <c r="J126" s="397">
        <v>0</v>
      </c>
      <c r="K126" s="727">
        <v>0</v>
      </c>
    </row>
    <row r="127" spans="1:11">
      <c r="A127" s="2280"/>
      <c r="B127" s="2195"/>
      <c r="C127" s="945" t="s">
        <v>121</v>
      </c>
      <c r="D127" s="727">
        <v>0</v>
      </c>
      <c r="E127" s="397">
        <v>4.4391884944053173</v>
      </c>
      <c r="F127" s="397">
        <v>14.49908621238945</v>
      </c>
      <c r="G127" s="727">
        <v>23.820840330644305</v>
      </c>
      <c r="H127" s="727">
        <v>31.93138206031669</v>
      </c>
      <c r="I127" s="727">
        <v>39.073676326375939</v>
      </c>
      <c r="J127" s="397">
        <v>11.055797537720148</v>
      </c>
      <c r="K127" s="727">
        <v>0</v>
      </c>
    </row>
    <row r="128" spans="1:11">
      <c r="A128" s="2280"/>
      <c r="B128" s="2283"/>
      <c r="C128" s="991" t="s">
        <v>112</v>
      </c>
      <c r="D128" s="803">
        <f>1.14*1.64*D127/SQRT(D125)</f>
        <v>0</v>
      </c>
      <c r="E128" s="805">
        <f t="shared" ref="E128:K128" si="11">1.14*1.64*E127/SQRT(E125)</f>
        <v>0.64223511874879335</v>
      </c>
      <c r="F128" s="805">
        <f t="shared" si="11"/>
        <v>1.5106414456599178</v>
      </c>
      <c r="G128" s="803">
        <f t="shared" si="11"/>
        <v>2.0901519086318445</v>
      </c>
      <c r="H128" s="803">
        <f t="shared" si="11"/>
        <v>2.4703585515783777</v>
      </c>
      <c r="I128" s="803">
        <f t="shared" si="11"/>
        <v>1.9318124261146008</v>
      </c>
      <c r="J128" s="805">
        <f t="shared" si="11"/>
        <v>0.71106683299264517</v>
      </c>
      <c r="K128" s="803">
        <f t="shared" si="11"/>
        <v>0</v>
      </c>
    </row>
    <row r="129" spans="1:11">
      <c r="A129" s="2280"/>
      <c r="B129" s="2195" t="s">
        <v>585</v>
      </c>
      <c r="C129" s="945" t="s">
        <v>109</v>
      </c>
      <c r="D129" s="731">
        <v>48.828337002378554</v>
      </c>
      <c r="E129" s="731">
        <v>39.444791688549522</v>
      </c>
      <c r="F129" s="731">
        <v>48.898256777987534</v>
      </c>
      <c r="G129" s="731">
        <v>40.142609987285674</v>
      </c>
      <c r="H129" s="731">
        <v>37.367898060964727</v>
      </c>
      <c r="I129" s="731">
        <v>45.27715004888001</v>
      </c>
      <c r="J129" s="731">
        <v>58.384231558253752</v>
      </c>
      <c r="K129" s="731">
        <v>33.265344633761771</v>
      </c>
    </row>
    <row r="130" spans="1:11">
      <c r="A130" s="2280"/>
      <c r="B130" s="2195"/>
      <c r="C130" s="945" t="s">
        <v>75</v>
      </c>
      <c r="D130" s="591">
        <v>579.29162172561701</v>
      </c>
      <c r="E130" s="591">
        <v>209.64383663872314</v>
      </c>
      <c r="F130" s="591">
        <v>570.91578589168103</v>
      </c>
      <c r="G130" s="591">
        <v>981.12747003577783</v>
      </c>
      <c r="H130" s="591">
        <v>1031.9038108524592</v>
      </c>
      <c r="I130" s="591">
        <v>2089.4194476996504</v>
      </c>
      <c r="J130" s="591">
        <v>1116.8536461921954</v>
      </c>
      <c r="K130" s="591">
        <v>451.04143970839016</v>
      </c>
    </row>
    <row r="131" spans="1:11">
      <c r="A131" s="2280"/>
      <c r="B131" s="2195"/>
      <c r="C131" s="945" t="s">
        <v>92</v>
      </c>
      <c r="D131" s="591">
        <v>460</v>
      </c>
      <c r="E131" s="591">
        <v>167</v>
      </c>
      <c r="F131" s="591">
        <v>322</v>
      </c>
      <c r="G131" s="591">
        <v>454</v>
      </c>
      <c r="H131" s="591">
        <v>584</v>
      </c>
      <c r="I131" s="591">
        <v>1430</v>
      </c>
      <c r="J131" s="591">
        <v>845</v>
      </c>
      <c r="K131" s="591">
        <v>222</v>
      </c>
    </row>
    <row r="132" spans="1:11">
      <c r="A132" s="2280"/>
      <c r="B132" s="2195"/>
      <c r="C132" s="945" t="s">
        <v>110</v>
      </c>
      <c r="D132" s="731">
        <v>20</v>
      </c>
      <c r="E132" s="731">
        <v>11</v>
      </c>
      <c r="F132" s="731">
        <v>24.848565032962426</v>
      </c>
      <c r="G132" s="731">
        <v>14</v>
      </c>
      <c r="H132" s="731">
        <v>2</v>
      </c>
      <c r="I132" s="731">
        <v>10</v>
      </c>
      <c r="J132" s="731">
        <v>25</v>
      </c>
      <c r="K132" s="727">
        <v>0</v>
      </c>
    </row>
    <row r="133" spans="1:11">
      <c r="A133" s="2280"/>
      <c r="B133" s="2195"/>
      <c r="C133" s="945" t="s">
        <v>121</v>
      </c>
      <c r="D133" s="731">
        <v>75.337233362498978</v>
      </c>
      <c r="E133" s="731">
        <v>60.701109319837684</v>
      </c>
      <c r="F133" s="731">
        <v>72.974264142279821</v>
      </c>
      <c r="G133" s="731">
        <v>63.676424430535192</v>
      </c>
      <c r="H133" s="731">
        <v>67.311610062665324</v>
      </c>
      <c r="I133" s="731">
        <v>71.750650255401098</v>
      </c>
      <c r="J133" s="731">
        <v>85.08141163486151</v>
      </c>
      <c r="K133" s="731">
        <v>57.984239201137278</v>
      </c>
    </row>
    <row r="134" spans="1:11">
      <c r="A134" s="2280"/>
      <c r="B134" s="2283"/>
      <c r="C134" s="991" t="s">
        <v>112</v>
      </c>
      <c r="D134" s="804">
        <f>1.14*1.64*D133/SQRT(D131)</f>
        <v>6.567188028082942</v>
      </c>
      <c r="E134" s="804">
        <f t="shared" ref="E134:K134" si="12">1.14*1.64*E133/SQRT(E131)</f>
        <v>8.7818717770919683</v>
      </c>
      <c r="F134" s="804">
        <f t="shared" si="12"/>
        <v>7.6030962410351144</v>
      </c>
      <c r="G134" s="804">
        <f t="shared" si="12"/>
        <v>5.5872672085004762</v>
      </c>
      <c r="H134" s="804">
        <f t="shared" si="12"/>
        <v>5.2075356846350447</v>
      </c>
      <c r="I134" s="804">
        <f t="shared" si="12"/>
        <v>3.5473702701381433</v>
      </c>
      <c r="J134" s="804">
        <f t="shared" si="12"/>
        <v>5.4721126821774426</v>
      </c>
      <c r="K134" s="804">
        <f t="shared" si="12"/>
        <v>7.2758238382257812</v>
      </c>
    </row>
    <row r="135" spans="1:11">
      <c r="A135" s="2280"/>
      <c r="B135" s="2195" t="s">
        <v>682</v>
      </c>
      <c r="C135" s="945" t="s">
        <v>109</v>
      </c>
      <c r="D135" s="397">
        <v>0.56271301522921202</v>
      </c>
      <c r="E135" s="397">
        <v>0.74629027932650305</v>
      </c>
      <c r="F135" s="727">
        <v>1.9878295267379569</v>
      </c>
      <c r="G135" s="727">
        <v>4.3928897011545045</v>
      </c>
      <c r="H135" s="727">
        <v>5.7057837125476194</v>
      </c>
      <c r="I135" s="727">
        <v>2.3067910991597564</v>
      </c>
      <c r="J135" s="727">
        <v>2.7304742196447669</v>
      </c>
      <c r="K135" s="397">
        <v>1.2911052631428341</v>
      </c>
    </row>
    <row r="136" spans="1:11">
      <c r="A136" s="2280"/>
      <c r="B136" s="2195"/>
      <c r="C136" s="945" t="s">
        <v>75</v>
      </c>
      <c r="D136" s="226">
        <v>579.2916217256178</v>
      </c>
      <c r="E136" s="226">
        <v>209.6438366387232</v>
      </c>
      <c r="F136" s="591">
        <v>570.91578589168125</v>
      </c>
      <c r="G136" s="591">
        <v>981.12747003577738</v>
      </c>
      <c r="H136" s="591">
        <v>1031.9038108524599</v>
      </c>
      <c r="I136" s="591">
        <v>2089.4194476996522</v>
      </c>
      <c r="J136" s="591">
        <v>1116.8536461921963</v>
      </c>
      <c r="K136" s="226">
        <v>451.04143970839021</v>
      </c>
    </row>
    <row r="137" spans="1:11">
      <c r="A137" s="2280"/>
      <c r="B137" s="2195"/>
      <c r="C137" s="945" t="s">
        <v>92</v>
      </c>
      <c r="D137" s="226">
        <v>460</v>
      </c>
      <c r="E137" s="226">
        <v>167</v>
      </c>
      <c r="F137" s="591">
        <v>322</v>
      </c>
      <c r="G137" s="591">
        <v>454</v>
      </c>
      <c r="H137" s="591">
        <v>584</v>
      </c>
      <c r="I137" s="591">
        <v>1430</v>
      </c>
      <c r="J137" s="591">
        <v>845</v>
      </c>
      <c r="K137" s="226">
        <v>222</v>
      </c>
    </row>
    <row r="138" spans="1:11">
      <c r="A138" s="2280"/>
      <c r="B138" s="2195"/>
      <c r="C138" s="945" t="s">
        <v>110</v>
      </c>
      <c r="D138" s="397">
        <v>0</v>
      </c>
      <c r="E138" s="397">
        <v>0</v>
      </c>
      <c r="F138" s="727">
        <v>0</v>
      </c>
      <c r="G138" s="727">
        <v>0</v>
      </c>
      <c r="H138" s="727">
        <v>0</v>
      </c>
      <c r="I138" s="727">
        <v>0</v>
      </c>
      <c r="J138" s="727">
        <v>0</v>
      </c>
      <c r="K138" s="397">
        <v>0</v>
      </c>
    </row>
    <row r="139" spans="1:11">
      <c r="A139" s="2280"/>
      <c r="B139" s="2195"/>
      <c r="C139" s="945" t="s">
        <v>121</v>
      </c>
      <c r="D139" s="397">
        <v>4.6489204844317893</v>
      </c>
      <c r="E139" s="397">
        <v>3.9251704580854603</v>
      </c>
      <c r="F139" s="727">
        <v>9.5181779608178338</v>
      </c>
      <c r="G139" s="727">
        <v>18.253764913724062</v>
      </c>
      <c r="H139" s="727">
        <v>17.676322727444362</v>
      </c>
      <c r="I139" s="727">
        <v>12.24496249499928</v>
      </c>
      <c r="J139" s="727">
        <v>14.485700358138629</v>
      </c>
      <c r="K139" s="397">
        <v>10.408637373693168</v>
      </c>
    </row>
    <row r="140" spans="1:11">
      <c r="A140" s="2280"/>
      <c r="B140" s="2283"/>
      <c r="C140" s="991" t="s">
        <v>112</v>
      </c>
      <c r="D140" s="805">
        <f>1.14*1.64*D139/SQRT(D137)</f>
        <v>0.40524895309026898</v>
      </c>
      <c r="E140" s="805">
        <f t="shared" ref="E140:K140" si="13">1.14*1.64*E139/SQRT(E137)</f>
        <v>0.56787007770335141</v>
      </c>
      <c r="F140" s="803">
        <f t="shared" si="13"/>
        <v>0.99168691765497352</v>
      </c>
      <c r="G140" s="803">
        <f t="shared" si="13"/>
        <v>1.6016706818296105</v>
      </c>
      <c r="H140" s="803">
        <f t="shared" si="13"/>
        <v>1.3675216101738732</v>
      </c>
      <c r="I140" s="803">
        <f t="shared" si="13"/>
        <v>0.60539403836897276</v>
      </c>
      <c r="J140" s="803">
        <f t="shared" si="13"/>
        <v>0.93166513245195692</v>
      </c>
      <c r="K140" s="805">
        <f t="shared" si="13"/>
        <v>1.3060689071777831</v>
      </c>
    </row>
    <row r="141" spans="1:11">
      <c r="A141" s="2280"/>
      <c r="B141" s="2195" t="s">
        <v>538</v>
      </c>
      <c r="C141" s="945" t="s">
        <v>109</v>
      </c>
      <c r="D141" s="397">
        <v>0.96967683633863044</v>
      </c>
      <c r="E141" s="397">
        <v>0.50363336289257321</v>
      </c>
      <c r="F141" s="397">
        <v>1.0057699961638147</v>
      </c>
      <c r="G141" s="397">
        <v>1.3039104997846058</v>
      </c>
      <c r="H141" s="397">
        <v>2.7294793817305147</v>
      </c>
      <c r="I141" s="397">
        <v>0.64651376713359521</v>
      </c>
      <c r="J141" s="397">
        <v>1.055807115084173</v>
      </c>
      <c r="K141" s="397">
        <v>0.33197067209126474</v>
      </c>
    </row>
    <row r="142" spans="1:11">
      <c r="A142" s="2280"/>
      <c r="B142" s="2195"/>
      <c r="C142" s="945" t="s">
        <v>75</v>
      </c>
      <c r="D142" s="226">
        <v>579.29162172561792</v>
      </c>
      <c r="E142" s="226">
        <v>209.6438366387232</v>
      </c>
      <c r="F142" s="226">
        <v>570.91578589168103</v>
      </c>
      <c r="G142" s="226">
        <v>981.12747003577738</v>
      </c>
      <c r="H142" s="226">
        <v>1031.9038108524599</v>
      </c>
      <c r="I142" s="226">
        <v>2089.4194476996527</v>
      </c>
      <c r="J142" s="226">
        <v>1116.8536461921958</v>
      </c>
      <c r="K142" s="226">
        <v>451.04143970839021</v>
      </c>
    </row>
    <row r="143" spans="1:11">
      <c r="A143" s="2280"/>
      <c r="B143" s="2195"/>
      <c r="C143" s="945" t="s">
        <v>92</v>
      </c>
      <c r="D143" s="226">
        <v>460</v>
      </c>
      <c r="E143" s="226">
        <v>167</v>
      </c>
      <c r="F143" s="226">
        <v>322</v>
      </c>
      <c r="G143" s="226">
        <v>454</v>
      </c>
      <c r="H143" s="226">
        <v>584</v>
      </c>
      <c r="I143" s="226">
        <v>1430</v>
      </c>
      <c r="J143" s="226">
        <v>845</v>
      </c>
      <c r="K143" s="226">
        <v>222</v>
      </c>
    </row>
    <row r="144" spans="1:11">
      <c r="A144" s="2280"/>
      <c r="B144" s="2195"/>
      <c r="C144" s="945" t="s">
        <v>110</v>
      </c>
      <c r="D144" s="397">
        <v>0</v>
      </c>
      <c r="E144" s="397">
        <v>0</v>
      </c>
      <c r="F144" s="397">
        <v>0</v>
      </c>
      <c r="G144" s="397">
        <v>0</v>
      </c>
      <c r="H144" s="397">
        <v>0</v>
      </c>
      <c r="I144" s="397">
        <v>0</v>
      </c>
      <c r="J144" s="397">
        <v>0</v>
      </c>
      <c r="K144" s="397">
        <v>0</v>
      </c>
    </row>
    <row r="145" spans="1:11">
      <c r="A145" s="2280"/>
      <c r="B145" s="2195"/>
      <c r="C145" s="945" t="s">
        <v>121</v>
      </c>
      <c r="D145" s="397">
        <v>8.8011144156606029</v>
      </c>
      <c r="E145" s="397">
        <v>3.4674875866337791</v>
      </c>
      <c r="F145" s="397">
        <v>8.5973675954176141</v>
      </c>
      <c r="G145" s="397">
        <v>12.626463162891246</v>
      </c>
      <c r="H145" s="397">
        <v>20.711145819020963</v>
      </c>
      <c r="I145" s="397">
        <v>7.3998730356368165</v>
      </c>
      <c r="J145" s="397">
        <v>9.6123137844634829</v>
      </c>
      <c r="K145" s="397">
        <v>4.9170374943151156</v>
      </c>
    </row>
    <row r="146" spans="1:11">
      <c r="A146" s="2280"/>
      <c r="B146" s="2283"/>
      <c r="C146" s="991" t="s">
        <v>112</v>
      </c>
      <c r="D146" s="805">
        <f>1.14*1.64*D145/SQRT(D143)</f>
        <v>0.76719797959935743</v>
      </c>
      <c r="E146" s="805">
        <f t="shared" ref="E146:K146" si="14">1.14*1.64*E145/SQRT(E143)</f>
        <v>0.501655269824274</v>
      </c>
      <c r="F146" s="805">
        <f t="shared" si="14"/>
        <v>0.89574885085610145</v>
      </c>
      <c r="G146" s="805">
        <f t="shared" si="14"/>
        <v>1.1079049148923534</v>
      </c>
      <c r="H146" s="805">
        <f t="shared" si="14"/>
        <v>1.6023094800707089</v>
      </c>
      <c r="I146" s="805">
        <f t="shared" si="14"/>
        <v>0.36585159181102944</v>
      </c>
      <c r="J146" s="805">
        <f t="shared" si="14"/>
        <v>0.61822745008945446</v>
      </c>
      <c r="K146" s="805">
        <f t="shared" si="14"/>
        <v>0.61698660028096386</v>
      </c>
    </row>
    <row r="147" spans="1:11">
      <c r="A147" s="2280"/>
      <c r="B147" s="2195" t="s">
        <v>696</v>
      </c>
      <c r="C147" s="945" t="s">
        <v>109</v>
      </c>
      <c r="D147" s="731">
        <v>75.395149754803342</v>
      </c>
      <c r="E147" s="731">
        <v>87.614793901471018</v>
      </c>
      <c r="F147" s="731">
        <v>96.048240685930622</v>
      </c>
      <c r="G147" s="731">
        <v>92.137476436990539</v>
      </c>
      <c r="H147" s="731">
        <v>89.435192796429263</v>
      </c>
      <c r="I147" s="731">
        <v>88.748976823417237</v>
      </c>
      <c r="J147" s="731">
        <v>79.832252003743164</v>
      </c>
      <c r="K147" s="731">
        <v>46.620501455191537</v>
      </c>
    </row>
    <row r="148" spans="1:11">
      <c r="A148" s="2280"/>
      <c r="B148" s="2195"/>
      <c r="C148" s="945" t="s">
        <v>75</v>
      </c>
      <c r="D148" s="591">
        <v>579.29162172561701</v>
      </c>
      <c r="E148" s="591">
        <v>209.64383663872317</v>
      </c>
      <c r="F148" s="591">
        <v>570.91578589168091</v>
      </c>
      <c r="G148" s="591">
        <v>981.12747003577749</v>
      </c>
      <c r="H148" s="591">
        <v>1031.9038108524589</v>
      </c>
      <c r="I148" s="591">
        <v>2089.4194476996499</v>
      </c>
      <c r="J148" s="591">
        <v>1116.8536461921951</v>
      </c>
      <c r="K148" s="591">
        <v>451.04143970839016</v>
      </c>
    </row>
    <row r="149" spans="1:11">
      <c r="A149" s="2280"/>
      <c r="B149" s="2195"/>
      <c r="C149" s="945" t="s">
        <v>92</v>
      </c>
      <c r="D149" s="591">
        <v>460</v>
      </c>
      <c r="E149" s="591">
        <v>167</v>
      </c>
      <c r="F149" s="591">
        <v>322</v>
      </c>
      <c r="G149" s="591">
        <v>454</v>
      </c>
      <c r="H149" s="591">
        <v>584</v>
      </c>
      <c r="I149" s="591">
        <v>1430</v>
      </c>
      <c r="J149" s="591">
        <v>845</v>
      </c>
      <c r="K149" s="591">
        <v>222</v>
      </c>
    </row>
    <row r="150" spans="1:11">
      <c r="A150" s="2280"/>
      <c r="B150" s="2195"/>
      <c r="C150" s="945" t="s">
        <v>110</v>
      </c>
      <c r="D150" s="731">
        <v>58</v>
      </c>
      <c r="E150" s="731">
        <v>76</v>
      </c>
      <c r="F150" s="731">
        <v>81.034887957108523</v>
      </c>
      <c r="G150" s="731">
        <v>72</v>
      </c>
      <c r="H150" s="731">
        <v>70</v>
      </c>
      <c r="I150" s="731">
        <v>65</v>
      </c>
      <c r="J150" s="731">
        <v>60</v>
      </c>
      <c r="K150" s="731">
        <v>24</v>
      </c>
    </row>
    <row r="151" spans="1:11">
      <c r="A151" s="2280"/>
      <c r="B151" s="2195"/>
      <c r="C151" s="945" t="s">
        <v>121</v>
      </c>
      <c r="D151" s="731">
        <v>74.322096189464318</v>
      </c>
      <c r="E151" s="731">
        <v>65.874252986109269</v>
      </c>
      <c r="F151" s="731">
        <v>78.149283858551698</v>
      </c>
      <c r="G151" s="731">
        <v>84.285267979020645</v>
      </c>
      <c r="H151" s="731">
        <v>81.958941404408648</v>
      </c>
      <c r="I151" s="731">
        <v>87.630027828828901</v>
      </c>
      <c r="J151" s="731">
        <v>87.347376515464674</v>
      </c>
      <c r="K151" s="731">
        <v>62.562070404999815</v>
      </c>
    </row>
    <row r="152" spans="1:11" ht="13.5" thickBot="1">
      <c r="A152" s="2281"/>
      <c r="B152" s="2196"/>
      <c r="C152" s="996" t="s">
        <v>112</v>
      </c>
      <c r="D152" s="1006">
        <f>1.14*1.64*D151/SQRT(D149)</f>
        <v>6.4786979629177193</v>
      </c>
      <c r="E152" s="1006">
        <f t="shared" ref="E152:K152" si="15">1.14*1.64*E151/SQRT(E149)</f>
        <v>9.5302911201767824</v>
      </c>
      <c r="F152" s="1006">
        <f t="shared" si="15"/>
        <v>8.1422749969230139</v>
      </c>
      <c r="G152" s="1006">
        <f t="shared" si="15"/>
        <v>7.3955835012782476</v>
      </c>
      <c r="H152" s="1006">
        <f t="shared" si="15"/>
        <v>6.3407205924955203</v>
      </c>
      <c r="I152" s="1006">
        <f t="shared" si="15"/>
        <v>4.3324507079009482</v>
      </c>
      <c r="J152" s="1006">
        <f t="shared" si="15"/>
        <v>5.6178509218499579</v>
      </c>
      <c r="K152" s="1006">
        <f t="shared" si="15"/>
        <v>7.8502470583856407</v>
      </c>
    </row>
    <row r="153" spans="1:11">
      <c r="A153" s="2279" t="s">
        <v>1041</v>
      </c>
      <c r="B153" s="2282" t="s">
        <v>810</v>
      </c>
      <c r="C153" s="1202" t="s">
        <v>109</v>
      </c>
      <c r="D153" s="1203">
        <v>0.26893182088212353</v>
      </c>
      <c r="E153" s="1204">
        <v>17.486239652130958</v>
      </c>
      <c r="F153" s="1204">
        <v>26.972368036933677</v>
      </c>
      <c r="G153" s="1204">
        <v>26.190874689511414</v>
      </c>
      <c r="H153" s="1204">
        <v>24.778802315169678</v>
      </c>
      <c r="I153" s="1204">
        <v>22.613545252680783</v>
      </c>
      <c r="J153" s="1203">
        <v>1.2854362198849689</v>
      </c>
      <c r="K153" s="1203">
        <v>0.22766715360600651</v>
      </c>
    </row>
    <row r="154" spans="1:11">
      <c r="A154" s="2280"/>
      <c r="B154" s="2195"/>
      <c r="C154" s="945" t="s">
        <v>75</v>
      </c>
      <c r="D154" s="226">
        <v>579.29162172561792</v>
      </c>
      <c r="E154" s="591">
        <v>209.64383663872323</v>
      </c>
      <c r="F154" s="591">
        <v>570.91578589168125</v>
      </c>
      <c r="G154" s="591">
        <v>981.12747003577738</v>
      </c>
      <c r="H154" s="591">
        <v>1031.9038108524592</v>
      </c>
      <c r="I154" s="591">
        <v>2089.4194476996518</v>
      </c>
      <c r="J154" s="226">
        <v>1116.8536461921958</v>
      </c>
      <c r="K154" s="226">
        <v>451.04143970839021</v>
      </c>
    </row>
    <row r="155" spans="1:11">
      <c r="A155" s="2280"/>
      <c r="B155" s="2195"/>
      <c r="C155" s="945" t="s">
        <v>92</v>
      </c>
      <c r="D155" s="226">
        <v>460</v>
      </c>
      <c r="E155" s="591">
        <v>167</v>
      </c>
      <c r="F155" s="591">
        <v>322</v>
      </c>
      <c r="G155" s="591">
        <v>454</v>
      </c>
      <c r="H155" s="591">
        <v>584</v>
      </c>
      <c r="I155" s="591">
        <v>1430</v>
      </c>
      <c r="J155" s="226">
        <v>845</v>
      </c>
      <c r="K155" s="226">
        <v>222</v>
      </c>
    </row>
    <row r="156" spans="1:11">
      <c r="A156" s="2280"/>
      <c r="B156" s="2195"/>
      <c r="C156" s="945" t="s">
        <v>110</v>
      </c>
      <c r="D156" s="397">
        <v>0</v>
      </c>
      <c r="E156" s="727">
        <v>0</v>
      </c>
      <c r="F156" s="727">
        <v>0</v>
      </c>
      <c r="G156" s="727">
        <v>0</v>
      </c>
      <c r="H156" s="727">
        <v>0</v>
      </c>
      <c r="I156" s="727">
        <v>0</v>
      </c>
      <c r="J156" s="397">
        <v>0</v>
      </c>
      <c r="K156" s="397">
        <v>0</v>
      </c>
    </row>
    <row r="157" spans="1:11">
      <c r="A157" s="2280"/>
      <c r="B157" s="2195"/>
      <c r="C157" s="945" t="s">
        <v>121</v>
      </c>
      <c r="D157" s="397">
        <v>2.6479203206007367</v>
      </c>
      <c r="E157" s="727">
        <v>37.593627525371446</v>
      </c>
      <c r="F157" s="727">
        <v>50.863467968045036</v>
      </c>
      <c r="G157" s="727">
        <v>53.122264428201319</v>
      </c>
      <c r="H157" s="727">
        <v>38.89784025109487</v>
      </c>
      <c r="I157" s="727">
        <v>47.241863078307084</v>
      </c>
      <c r="J157" s="397">
        <v>12.440374298258053</v>
      </c>
      <c r="K157" s="397">
        <v>2.6063851433862495</v>
      </c>
    </row>
    <row r="158" spans="1:11">
      <c r="A158" s="2280"/>
      <c r="B158" s="2283"/>
      <c r="C158" s="991" t="s">
        <v>112</v>
      </c>
      <c r="D158" s="805">
        <f>1.14*1.64*D157/SQRT(D155)</f>
        <v>0.23082066931094281</v>
      </c>
      <c r="E158" s="803">
        <f t="shared" ref="E158:K158" si="16">1.14*1.64*E157/SQRT(E155)</f>
        <v>5.4388201511116971</v>
      </c>
      <c r="F158" s="803">
        <f t="shared" si="16"/>
        <v>5.2994003661325779</v>
      </c>
      <c r="G158" s="803">
        <f t="shared" si="16"/>
        <v>4.6611958622891834</v>
      </c>
      <c r="H158" s="803">
        <f t="shared" si="16"/>
        <v>3.0093157922419351</v>
      </c>
      <c r="I158" s="803">
        <f t="shared" si="16"/>
        <v>2.3356496421063211</v>
      </c>
      <c r="J158" s="805">
        <f t="shared" si="16"/>
        <v>0.80011754225101384</v>
      </c>
      <c r="K158" s="805">
        <f t="shared" si="16"/>
        <v>0.32704747736821643</v>
      </c>
    </row>
    <row r="159" spans="1:11">
      <c r="A159" s="2280"/>
      <c r="B159" s="2195" t="s">
        <v>583</v>
      </c>
      <c r="C159" s="945" t="s">
        <v>109</v>
      </c>
      <c r="D159" s="727">
        <v>22.230712519464809</v>
      </c>
      <c r="E159" s="727">
        <v>29.265041757049321</v>
      </c>
      <c r="F159" s="727">
        <v>14.089550089542751</v>
      </c>
      <c r="G159" s="397">
        <v>3.8846375075325108</v>
      </c>
      <c r="H159" s="727">
        <v>1.6454464477892858</v>
      </c>
      <c r="I159" s="727">
        <v>1.0752052135349079</v>
      </c>
      <c r="J159" s="397">
        <v>0.57523967944107945</v>
      </c>
      <c r="K159" s="397">
        <v>0.17709966792570056</v>
      </c>
    </row>
    <row r="160" spans="1:11">
      <c r="A160" s="2280"/>
      <c r="B160" s="2195"/>
      <c r="C160" s="945" t="s">
        <v>75</v>
      </c>
      <c r="D160" s="591">
        <v>579.29162172561689</v>
      </c>
      <c r="E160" s="591">
        <v>209.64383663872306</v>
      </c>
      <c r="F160" s="591">
        <v>570.91578589168125</v>
      </c>
      <c r="G160" s="226">
        <v>981.12747003577726</v>
      </c>
      <c r="H160" s="591">
        <v>1031.9038108524601</v>
      </c>
      <c r="I160" s="591">
        <v>2089.4194476996527</v>
      </c>
      <c r="J160" s="226">
        <v>1116.8536461921958</v>
      </c>
      <c r="K160" s="226">
        <v>451.04143970839021</v>
      </c>
    </row>
    <row r="161" spans="1:11">
      <c r="A161" s="2280"/>
      <c r="B161" s="2195"/>
      <c r="C161" s="945" t="s">
        <v>92</v>
      </c>
      <c r="D161" s="591">
        <v>460</v>
      </c>
      <c r="E161" s="591">
        <v>167</v>
      </c>
      <c r="F161" s="591">
        <v>322</v>
      </c>
      <c r="G161" s="226">
        <v>454</v>
      </c>
      <c r="H161" s="591">
        <v>584</v>
      </c>
      <c r="I161" s="591">
        <v>1430</v>
      </c>
      <c r="J161" s="226">
        <v>845</v>
      </c>
      <c r="K161" s="226">
        <v>222</v>
      </c>
    </row>
    <row r="162" spans="1:11">
      <c r="A162" s="2280"/>
      <c r="B162" s="2195"/>
      <c r="C162" s="945" t="s">
        <v>110</v>
      </c>
      <c r="D162" s="727">
        <v>5</v>
      </c>
      <c r="E162" s="727">
        <v>0</v>
      </c>
      <c r="F162" s="727">
        <v>0</v>
      </c>
      <c r="G162" s="397">
        <v>0</v>
      </c>
      <c r="H162" s="727">
        <v>0</v>
      </c>
      <c r="I162" s="727">
        <v>0</v>
      </c>
      <c r="J162" s="397">
        <v>0</v>
      </c>
      <c r="K162" s="397">
        <v>0</v>
      </c>
    </row>
    <row r="163" spans="1:11">
      <c r="A163" s="2280"/>
      <c r="B163" s="2195"/>
      <c r="C163" s="945" t="s">
        <v>121</v>
      </c>
      <c r="D163" s="727">
        <v>37.902207055552829</v>
      </c>
      <c r="E163" s="727">
        <v>56.284464902942503</v>
      </c>
      <c r="F163" s="727">
        <v>42.914128926648083</v>
      </c>
      <c r="G163" s="397">
        <v>17.37724404566519</v>
      </c>
      <c r="H163" s="727">
        <v>12.359171211946423</v>
      </c>
      <c r="I163" s="727">
        <v>10.505370285527016</v>
      </c>
      <c r="J163" s="397">
        <v>7.274681764698312</v>
      </c>
      <c r="K163" s="397">
        <v>3.2585513968485569</v>
      </c>
    </row>
    <row r="164" spans="1:11">
      <c r="A164" s="2280"/>
      <c r="B164" s="2283"/>
      <c r="C164" s="991" t="s">
        <v>112</v>
      </c>
      <c r="D164" s="803">
        <f>1.14*1.64*D163/SQRT(D161)</f>
        <v>3.3039562153214015</v>
      </c>
      <c r="E164" s="803">
        <f t="shared" ref="E164:K164" si="17">1.14*1.64*E163/SQRT(E161)</f>
        <v>8.142898200022481</v>
      </c>
      <c r="F164" s="803">
        <f t="shared" si="17"/>
        <v>4.4711687903195187</v>
      </c>
      <c r="G164" s="805">
        <f t="shared" si="17"/>
        <v>1.5247606425573168</v>
      </c>
      <c r="H164" s="803">
        <f t="shared" si="17"/>
        <v>0.95616231819157105</v>
      </c>
      <c r="I164" s="803">
        <f t="shared" si="17"/>
        <v>0.51938816017720935</v>
      </c>
      <c r="J164" s="805">
        <f t="shared" si="17"/>
        <v>0.46787985270215726</v>
      </c>
      <c r="K164" s="805">
        <f t="shared" si="17"/>
        <v>0.40888086586828293</v>
      </c>
    </row>
    <row r="165" spans="1:11">
      <c r="A165" s="2280"/>
      <c r="B165" s="2195" t="s">
        <v>897</v>
      </c>
      <c r="C165" s="945" t="s">
        <v>109</v>
      </c>
      <c r="D165" s="731">
        <v>4.7278657790112923</v>
      </c>
      <c r="E165" s="731">
        <v>11.279839327518925</v>
      </c>
      <c r="F165" s="731">
        <v>8.6814495907135196</v>
      </c>
      <c r="G165" s="731">
        <v>16.292056738239502</v>
      </c>
      <c r="H165" s="731">
        <v>15.220005942488868</v>
      </c>
      <c r="I165" s="731">
        <v>15.671019224499032</v>
      </c>
      <c r="J165" s="731">
        <v>17.618618884741846</v>
      </c>
      <c r="K165" s="731">
        <v>13.274001404755859</v>
      </c>
    </row>
    <row r="166" spans="1:11">
      <c r="A166" s="2280"/>
      <c r="B166" s="2195"/>
      <c r="C166" s="945" t="s">
        <v>75</v>
      </c>
      <c r="D166" s="591">
        <v>579.29162172561746</v>
      </c>
      <c r="E166" s="591">
        <v>209.64383663872309</v>
      </c>
      <c r="F166" s="591">
        <v>570.91578589168137</v>
      </c>
      <c r="G166" s="591">
        <v>981.12747003577761</v>
      </c>
      <c r="H166" s="591">
        <v>1031.9038108524596</v>
      </c>
      <c r="I166" s="591">
        <v>2089.4194476996518</v>
      </c>
      <c r="J166" s="591">
        <v>1116.8536461921958</v>
      </c>
      <c r="K166" s="591">
        <v>451.04143970839027</v>
      </c>
    </row>
    <row r="167" spans="1:11">
      <c r="A167" s="2280"/>
      <c r="B167" s="2195"/>
      <c r="C167" s="945" t="s">
        <v>92</v>
      </c>
      <c r="D167" s="591">
        <v>460</v>
      </c>
      <c r="E167" s="591">
        <v>167</v>
      </c>
      <c r="F167" s="591">
        <v>322</v>
      </c>
      <c r="G167" s="591">
        <v>454</v>
      </c>
      <c r="H167" s="591">
        <v>584</v>
      </c>
      <c r="I167" s="591">
        <v>1430</v>
      </c>
      <c r="J167" s="591">
        <v>845</v>
      </c>
      <c r="K167" s="591">
        <v>222</v>
      </c>
    </row>
    <row r="168" spans="1:11">
      <c r="A168" s="2280"/>
      <c r="B168" s="2195"/>
      <c r="C168" s="945" t="s">
        <v>110</v>
      </c>
      <c r="D168" s="727">
        <v>0</v>
      </c>
      <c r="E168" s="727">
        <v>0</v>
      </c>
      <c r="F168" s="727">
        <v>0</v>
      </c>
      <c r="G168" s="727">
        <v>0</v>
      </c>
      <c r="H168" s="727">
        <v>0</v>
      </c>
      <c r="I168" s="727">
        <v>0</v>
      </c>
      <c r="J168" s="727">
        <v>0</v>
      </c>
      <c r="K168" s="727">
        <v>0</v>
      </c>
    </row>
    <row r="169" spans="1:11">
      <c r="A169" s="2280"/>
      <c r="B169" s="2195"/>
      <c r="C169" s="945" t="s">
        <v>121</v>
      </c>
      <c r="D169" s="731">
        <v>14.07292668077619</v>
      </c>
      <c r="E169" s="731">
        <v>33.383222590964181</v>
      </c>
      <c r="F169" s="731">
        <v>26.924510510868718</v>
      </c>
      <c r="G169" s="731">
        <v>38.42201446398132</v>
      </c>
      <c r="H169" s="731">
        <v>39.549629954953566</v>
      </c>
      <c r="I169" s="731">
        <v>39.181499459214606</v>
      </c>
      <c r="J169" s="731">
        <v>34.891009061213168</v>
      </c>
      <c r="K169" s="731">
        <v>24.710736376007898</v>
      </c>
    </row>
    <row r="170" spans="1:11">
      <c r="A170" s="2280"/>
      <c r="B170" s="2283"/>
      <c r="C170" s="991" t="s">
        <v>112</v>
      </c>
      <c r="D170" s="804">
        <f>1.14*1.64*D169/SQRT(D167)</f>
        <v>1.2267447514748611</v>
      </c>
      <c r="E170" s="804">
        <f t="shared" ref="E170:K170" si="18">1.14*1.64*E169/SQRT(E167)</f>
        <v>4.8296840631898892</v>
      </c>
      <c r="F170" s="804">
        <f t="shared" si="18"/>
        <v>2.8052306804734428</v>
      </c>
      <c r="G170" s="804">
        <f t="shared" si="18"/>
        <v>3.371327197137497</v>
      </c>
      <c r="H170" s="804">
        <f t="shared" si="18"/>
        <v>3.0597412409655944</v>
      </c>
      <c r="I170" s="804">
        <f t="shared" si="18"/>
        <v>1.9371432290342057</v>
      </c>
      <c r="J170" s="804">
        <f t="shared" si="18"/>
        <v>2.244056950973313</v>
      </c>
      <c r="K170" s="804">
        <f t="shared" si="18"/>
        <v>3.1006867945789112</v>
      </c>
    </row>
    <row r="171" spans="1:11">
      <c r="A171" s="2280"/>
      <c r="B171" s="2195" t="s">
        <v>900</v>
      </c>
      <c r="C171" s="945" t="s">
        <v>109</v>
      </c>
      <c r="D171" s="727">
        <v>0</v>
      </c>
      <c r="E171" s="397">
        <v>0.41084211429294115</v>
      </c>
      <c r="F171" s="792">
        <v>2.4539493591109425</v>
      </c>
      <c r="G171" s="731">
        <v>5.5380236631548758</v>
      </c>
      <c r="H171" s="731">
        <v>6.2810515823475512</v>
      </c>
      <c r="I171" s="731">
        <v>6.4574086963417452</v>
      </c>
      <c r="J171" s="792">
        <v>1.1304348264115847</v>
      </c>
      <c r="K171" s="727">
        <v>0</v>
      </c>
    </row>
    <row r="172" spans="1:11">
      <c r="A172" s="2280"/>
      <c r="B172" s="2195"/>
      <c r="C172" s="945" t="s">
        <v>75</v>
      </c>
      <c r="D172" s="591">
        <v>579.29162172561792</v>
      </c>
      <c r="E172" s="226">
        <v>209.6438366387232</v>
      </c>
      <c r="F172" s="226">
        <v>570.91578589168125</v>
      </c>
      <c r="G172" s="591">
        <v>981.12747003577715</v>
      </c>
      <c r="H172" s="591">
        <v>1031.9038108524594</v>
      </c>
      <c r="I172" s="591">
        <v>2089.4194476996522</v>
      </c>
      <c r="J172" s="226">
        <v>1116.8536461921958</v>
      </c>
      <c r="K172" s="591">
        <v>451.04143970839021</v>
      </c>
    </row>
    <row r="173" spans="1:11">
      <c r="A173" s="2280"/>
      <c r="B173" s="2195"/>
      <c r="C173" s="945" t="s">
        <v>92</v>
      </c>
      <c r="D173" s="591">
        <v>460</v>
      </c>
      <c r="E173" s="226">
        <v>167</v>
      </c>
      <c r="F173" s="226">
        <v>322</v>
      </c>
      <c r="G173" s="591">
        <v>454</v>
      </c>
      <c r="H173" s="591">
        <v>584</v>
      </c>
      <c r="I173" s="591">
        <v>1430</v>
      </c>
      <c r="J173" s="226">
        <v>845</v>
      </c>
      <c r="K173" s="591">
        <v>222</v>
      </c>
    </row>
    <row r="174" spans="1:11">
      <c r="A174" s="2280"/>
      <c r="B174" s="2195"/>
      <c r="C174" s="945" t="s">
        <v>110</v>
      </c>
      <c r="D174" s="727">
        <v>0</v>
      </c>
      <c r="E174" s="397">
        <v>0</v>
      </c>
      <c r="F174" s="397">
        <v>0</v>
      </c>
      <c r="G174" s="727">
        <v>0</v>
      </c>
      <c r="H174" s="727">
        <v>0</v>
      </c>
      <c r="I174" s="727">
        <v>0</v>
      </c>
      <c r="J174" s="397">
        <v>0</v>
      </c>
      <c r="K174" s="727">
        <v>0</v>
      </c>
    </row>
    <row r="175" spans="1:11">
      <c r="A175" s="2280"/>
      <c r="B175" s="2195"/>
      <c r="C175" s="945" t="s">
        <v>121</v>
      </c>
      <c r="D175" s="727">
        <v>0</v>
      </c>
      <c r="E175" s="397">
        <v>5.5489856180066459</v>
      </c>
      <c r="F175" s="397">
        <v>16.558941702104487</v>
      </c>
      <c r="G175" s="727">
        <v>28.138158545956284</v>
      </c>
      <c r="H175" s="727">
        <v>34.314112323891592</v>
      </c>
      <c r="I175" s="727">
        <v>42.473326086696595</v>
      </c>
      <c r="J175" s="397">
        <v>13.735157228891639</v>
      </c>
      <c r="K175" s="727">
        <v>0</v>
      </c>
    </row>
    <row r="176" spans="1:11">
      <c r="A176" s="2280"/>
      <c r="B176" s="2283"/>
      <c r="C176" s="991" t="s">
        <v>112</v>
      </c>
      <c r="D176" s="803">
        <f>1.14*1.64*D175/SQRT(D173)</f>
        <v>0</v>
      </c>
      <c r="E176" s="805">
        <f t="shared" ref="E176:K176" si="19">1.14*1.64*E175/SQRT(E173)</f>
        <v>0.80279389843599158</v>
      </c>
      <c r="F176" s="805">
        <f t="shared" si="19"/>
        <v>1.7252551826397484</v>
      </c>
      <c r="G176" s="803">
        <f t="shared" si="19"/>
        <v>2.4689735951319904</v>
      </c>
      <c r="H176" s="803">
        <f t="shared" si="19"/>
        <v>2.6546975216739455</v>
      </c>
      <c r="I176" s="803">
        <f t="shared" si="19"/>
        <v>2.0998919688883046</v>
      </c>
      <c r="J176" s="805">
        <f t="shared" si="19"/>
        <v>0.88339305401372437</v>
      </c>
      <c r="K176" s="803">
        <f t="shared" si="19"/>
        <v>0</v>
      </c>
    </row>
    <row r="177" spans="1:11">
      <c r="A177" s="2280"/>
      <c r="B177" s="2195" t="s">
        <v>585</v>
      </c>
      <c r="C177" s="945" t="s">
        <v>109</v>
      </c>
      <c r="D177" s="731">
        <v>50.558460751537375</v>
      </c>
      <c r="E177" s="731">
        <v>42.348121393102133</v>
      </c>
      <c r="F177" s="731">
        <v>55.063111335401523</v>
      </c>
      <c r="G177" s="731">
        <v>45.072409123061611</v>
      </c>
      <c r="H177" s="731">
        <v>39.534066827890697</v>
      </c>
      <c r="I177" s="731">
        <v>47.695297164597719</v>
      </c>
      <c r="J177" s="731">
        <v>62.386337338955592</v>
      </c>
      <c r="K177" s="731">
        <v>35.110756751410946</v>
      </c>
    </row>
    <row r="178" spans="1:11">
      <c r="A178" s="2280"/>
      <c r="B178" s="2195"/>
      <c r="C178" s="945" t="s">
        <v>75</v>
      </c>
      <c r="D178" s="591">
        <v>579.29162172561701</v>
      </c>
      <c r="E178" s="591">
        <v>209.64383663872314</v>
      </c>
      <c r="F178" s="591">
        <v>570.91578589168091</v>
      </c>
      <c r="G178" s="591">
        <v>981.12747003577749</v>
      </c>
      <c r="H178" s="591">
        <v>1031.9038108524594</v>
      </c>
      <c r="I178" s="591">
        <v>2089.4194476996504</v>
      </c>
      <c r="J178" s="591">
        <v>1116.8536461921954</v>
      </c>
      <c r="K178" s="591">
        <v>451.04143970839016</v>
      </c>
    </row>
    <row r="179" spans="1:11">
      <c r="A179" s="2280"/>
      <c r="B179" s="2195"/>
      <c r="C179" s="945" t="s">
        <v>92</v>
      </c>
      <c r="D179" s="591">
        <v>460</v>
      </c>
      <c r="E179" s="591">
        <v>167</v>
      </c>
      <c r="F179" s="591">
        <v>322</v>
      </c>
      <c r="G179" s="591">
        <v>454</v>
      </c>
      <c r="H179" s="591">
        <v>584</v>
      </c>
      <c r="I179" s="591">
        <v>1430</v>
      </c>
      <c r="J179" s="591">
        <v>845</v>
      </c>
      <c r="K179" s="591">
        <v>222</v>
      </c>
    </row>
    <row r="180" spans="1:11">
      <c r="A180" s="2280"/>
      <c r="B180" s="2195"/>
      <c r="C180" s="945" t="s">
        <v>110</v>
      </c>
      <c r="D180" s="731">
        <v>20</v>
      </c>
      <c r="E180" s="731">
        <v>11</v>
      </c>
      <c r="F180" s="731">
        <v>25</v>
      </c>
      <c r="G180" s="731">
        <v>14</v>
      </c>
      <c r="H180" s="731">
        <v>2</v>
      </c>
      <c r="I180" s="731">
        <v>10</v>
      </c>
      <c r="J180" s="731">
        <v>29</v>
      </c>
      <c r="K180" s="727">
        <v>0</v>
      </c>
    </row>
    <row r="181" spans="1:11">
      <c r="A181" s="2280"/>
      <c r="B181" s="2195"/>
      <c r="C181" s="945" t="s">
        <v>121</v>
      </c>
      <c r="D181" s="731">
        <v>77.144383325250942</v>
      </c>
      <c r="E181" s="731">
        <v>64.561723055217684</v>
      </c>
      <c r="F181" s="731">
        <v>83.69014936749798</v>
      </c>
      <c r="G181" s="731">
        <v>75.592301239176564</v>
      </c>
      <c r="H181" s="731">
        <v>71.004326980581169</v>
      </c>
      <c r="I181" s="731">
        <v>77.338656405426917</v>
      </c>
      <c r="J181" s="731">
        <v>95.543509325389593</v>
      </c>
      <c r="K181" s="731">
        <v>63.242742595189092</v>
      </c>
    </row>
    <row r="182" spans="1:11">
      <c r="A182" s="2280"/>
      <c r="B182" s="2283"/>
      <c r="C182" s="991" t="s">
        <v>112</v>
      </c>
      <c r="D182" s="804">
        <f>1.14*1.64*D181/SQRT(D179)</f>
        <v>6.7247182833184995</v>
      </c>
      <c r="E182" s="804">
        <f t="shared" ref="E182:K182" si="20">1.14*1.64*E181/SQRT(E179)</f>
        <v>9.3404021760398379</v>
      </c>
      <c r="F182" s="804">
        <f t="shared" si="20"/>
        <v>8.7195707630168382</v>
      </c>
      <c r="G182" s="804">
        <f t="shared" si="20"/>
        <v>6.6328219542146067</v>
      </c>
      <c r="H182" s="804">
        <f t="shared" si="20"/>
        <v>5.4932212462402381</v>
      </c>
      <c r="I182" s="804">
        <f t="shared" si="20"/>
        <v>3.8236427055152502</v>
      </c>
      <c r="J182" s="804">
        <f t="shared" si="20"/>
        <v>6.144994999882905</v>
      </c>
      <c r="K182" s="804">
        <f t="shared" si="20"/>
        <v>7.9356573529006269</v>
      </c>
    </row>
    <row r="183" spans="1:11">
      <c r="A183" s="2280"/>
      <c r="B183" s="2195" t="s">
        <v>682</v>
      </c>
      <c r="C183" s="945" t="s">
        <v>109</v>
      </c>
      <c r="D183" s="397">
        <v>0.60398779783859391</v>
      </c>
      <c r="E183" s="792">
        <v>1.9535141037975703</v>
      </c>
      <c r="F183" s="731">
        <v>2.0238122305784887</v>
      </c>
      <c r="G183" s="731">
        <v>4.5603185948101306</v>
      </c>
      <c r="H183" s="731">
        <v>5.8173178517337183</v>
      </c>
      <c r="I183" s="731">
        <v>2.3815436438353483</v>
      </c>
      <c r="J183" s="731">
        <v>2.88462886336373</v>
      </c>
      <c r="K183" s="792">
        <v>1.7756702385609344</v>
      </c>
    </row>
    <row r="184" spans="1:11">
      <c r="A184" s="2280"/>
      <c r="B184" s="2195"/>
      <c r="C184" s="945" t="s">
        <v>75</v>
      </c>
      <c r="D184" s="226">
        <v>579.2916217256178</v>
      </c>
      <c r="E184" s="226">
        <v>209.6438366387232</v>
      </c>
      <c r="F184" s="591">
        <v>570.91578589168125</v>
      </c>
      <c r="G184" s="591">
        <v>981.12747003577738</v>
      </c>
      <c r="H184" s="591">
        <v>1031.9038108524596</v>
      </c>
      <c r="I184" s="591">
        <v>2089.4194476996522</v>
      </c>
      <c r="J184" s="591">
        <v>1116.8536461921963</v>
      </c>
      <c r="K184" s="226">
        <v>451.04143970839021</v>
      </c>
    </row>
    <row r="185" spans="1:11">
      <c r="A185" s="2280"/>
      <c r="B185" s="2195"/>
      <c r="C185" s="945" t="s">
        <v>92</v>
      </c>
      <c r="D185" s="226">
        <v>460</v>
      </c>
      <c r="E185" s="226">
        <v>167</v>
      </c>
      <c r="F185" s="591">
        <v>322</v>
      </c>
      <c r="G185" s="591">
        <v>454</v>
      </c>
      <c r="H185" s="591">
        <v>584</v>
      </c>
      <c r="I185" s="591">
        <v>1430</v>
      </c>
      <c r="J185" s="591">
        <v>845</v>
      </c>
      <c r="K185" s="226">
        <v>222</v>
      </c>
    </row>
    <row r="186" spans="1:11">
      <c r="A186" s="2280"/>
      <c r="B186" s="2195"/>
      <c r="C186" s="945" t="s">
        <v>110</v>
      </c>
      <c r="D186" s="397">
        <v>0</v>
      </c>
      <c r="E186" s="397">
        <v>0</v>
      </c>
      <c r="F186" s="727">
        <v>0</v>
      </c>
      <c r="G186" s="727">
        <v>0</v>
      </c>
      <c r="H186" s="727">
        <v>0</v>
      </c>
      <c r="I186" s="727">
        <v>0</v>
      </c>
      <c r="J186" s="727">
        <v>0</v>
      </c>
      <c r="K186" s="397">
        <v>0</v>
      </c>
    </row>
    <row r="187" spans="1:11">
      <c r="A187" s="2280"/>
      <c r="B187" s="2195"/>
      <c r="C187" s="945" t="s">
        <v>121</v>
      </c>
      <c r="D187" s="792">
        <v>5.0119848877042337</v>
      </c>
      <c r="E187" s="792">
        <v>11.653013922081911</v>
      </c>
      <c r="F187" s="731">
        <v>9.6992308482901191</v>
      </c>
      <c r="G187" s="731">
        <v>18.715907694976728</v>
      </c>
      <c r="H187" s="731">
        <v>17.899977966183531</v>
      </c>
      <c r="I187" s="731">
        <v>12.791048610518406</v>
      </c>
      <c r="J187" s="731">
        <v>15.166993150000813</v>
      </c>
      <c r="K187" s="792">
        <v>15.584470289397672</v>
      </c>
    </row>
    <row r="188" spans="1:11">
      <c r="A188" s="2280"/>
      <c r="B188" s="2283"/>
      <c r="C188" s="991" t="s">
        <v>112</v>
      </c>
      <c r="D188" s="805">
        <f>1.14*1.64*D187/SQRT(D185)</f>
        <v>0.43689747661808848</v>
      </c>
      <c r="E188" s="1001">
        <f t="shared" ref="E188:K188" si="21">1.14*1.64*E187/SQRT(E185)</f>
        <v>1.6858880377487071</v>
      </c>
      <c r="F188" s="804">
        <f t="shared" si="21"/>
        <v>1.0105505889005675</v>
      </c>
      <c r="G188" s="804">
        <f t="shared" si="21"/>
        <v>1.6422212502767297</v>
      </c>
      <c r="H188" s="804">
        <f t="shared" si="21"/>
        <v>1.3848246079138695</v>
      </c>
      <c r="I188" s="803">
        <f t="shared" si="21"/>
        <v>0.63239267384101772</v>
      </c>
      <c r="J188" s="803">
        <f t="shared" si="21"/>
        <v>0.97548329267037026</v>
      </c>
      <c r="K188" s="1001">
        <f t="shared" si="21"/>
        <v>1.9555289851159596</v>
      </c>
    </row>
    <row r="189" spans="1:11">
      <c r="A189" s="2280"/>
      <c r="B189" s="2195" t="s">
        <v>538</v>
      </c>
      <c r="C189" s="945" t="s">
        <v>109</v>
      </c>
      <c r="D189" s="792">
        <v>1.0758687235188533</v>
      </c>
      <c r="E189" s="397">
        <v>0.69118163418056511</v>
      </c>
      <c r="F189" s="397">
        <v>1.5517844545525374</v>
      </c>
      <c r="G189" s="397">
        <v>1.5905512004615745</v>
      </c>
      <c r="H189" s="397">
        <v>2.7667025769951934</v>
      </c>
      <c r="I189" s="397">
        <v>0.67120247399123834</v>
      </c>
      <c r="J189" s="397">
        <v>1.3079833028118497</v>
      </c>
      <c r="K189" s="397">
        <v>0.35925593281109469</v>
      </c>
    </row>
    <row r="190" spans="1:11">
      <c r="A190" s="2280"/>
      <c r="B190" s="2195"/>
      <c r="C190" s="945" t="s">
        <v>75</v>
      </c>
      <c r="D190" s="226">
        <v>579.29162172561792</v>
      </c>
      <c r="E190" s="226">
        <v>209.6438366387232</v>
      </c>
      <c r="F190" s="226">
        <v>570.91578589168103</v>
      </c>
      <c r="G190" s="226">
        <v>981.12747003577749</v>
      </c>
      <c r="H190" s="226">
        <v>1031.9038108524599</v>
      </c>
      <c r="I190" s="226">
        <v>2089.4194476996531</v>
      </c>
      <c r="J190" s="226">
        <v>1116.8536461921958</v>
      </c>
      <c r="K190" s="226">
        <v>451.04143970839021</v>
      </c>
    </row>
    <row r="191" spans="1:11">
      <c r="A191" s="2280"/>
      <c r="B191" s="2195"/>
      <c r="C191" s="945" t="s">
        <v>92</v>
      </c>
      <c r="D191" s="226">
        <v>460</v>
      </c>
      <c r="E191" s="226">
        <v>167</v>
      </c>
      <c r="F191" s="226">
        <v>322</v>
      </c>
      <c r="G191" s="226">
        <v>454</v>
      </c>
      <c r="H191" s="226">
        <v>584</v>
      </c>
      <c r="I191" s="226">
        <v>1430</v>
      </c>
      <c r="J191" s="226">
        <v>845</v>
      </c>
      <c r="K191" s="226">
        <v>222</v>
      </c>
    </row>
    <row r="192" spans="1:11">
      <c r="A192" s="2280"/>
      <c r="B192" s="2195"/>
      <c r="C192" s="945" t="s">
        <v>110</v>
      </c>
      <c r="D192" s="397">
        <v>0</v>
      </c>
      <c r="E192" s="397">
        <v>0</v>
      </c>
      <c r="F192" s="397">
        <v>0</v>
      </c>
      <c r="G192" s="397">
        <v>0</v>
      </c>
      <c r="H192" s="397">
        <v>0</v>
      </c>
      <c r="I192" s="397">
        <v>0</v>
      </c>
      <c r="J192" s="397">
        <v>0</v>
      </c>
      <c r="K192" s="397">
        <v>0</v>
      </c>
    </row>
    <row r="193" spans="1:11">
      <c r="A193" s="2280"/>
      <c r="B193" s="2195"/>
      <c r="C193" s="945" t="s">
        <v>121</v>
      </c>
      <c r="D193" s="792">
        <v>10.298717651626943</v>
      </c>
      <c r="E193" s="792">
        <v>4.7277216298763669</v>
      </c>
      <c r="F193" s="792">
        <v>16.189675329341195</v>
      </c>
      <c r="G193" s="792">
        <v>14.825476051441973</v>
      </c>
      <c r="H193" s="792">
        <v>20.890720274004675</v>
      </c>
      <c r="I193" s="792">
        <v>7.9393007042527559</v>
      </c>
      <c r="J193" s="792">
        <v>14.405883409047858</v>
      </c>
      <c r="K193" s="792">
        <v>5.3211775623410151</v>
      </c>
    </row>
    <row r="194" spans="1:11">
      <c r="A194" s="2280"/>
      <c r="B194" s="2283"/>
      <c r="C194" s="991" t="s">
        <v>112</v>
      </c>
      <c r="D194" s="805">
        <f>1.14*1.64*D193/SQRT(D191)</f>
        <v>0.8977448765730397</v>
      </c>
      <c r="E194" s="805">
        <f t="shared" ref="E194:K194" si="22">1.14*1.64*E193/SQRT(E191)</f>
        <v>0.68397835915314908</v>
      </c>
      <c r="F194" s="805">
        <f t="shared" si="22"/>
        <v>1.6867817865226837</v>
      </c>
      <c r="G194" s="805">
        <f t="shared" si="22"/>
        <v>1.3008565875584708</v>
      </c>
      <c r="H194" s="805">
        <f t="shared" si="22"/>
        <v>1.6162021856753732</v>
      </c>
      <c r="I194" s="805">
        <f t="shared" si="22"/>
        <v>0.39252103198650812</v>
      </c>
      <c r="J194" s="805">
        <f t="shared" si="22"/>
        <v>0.92653160997060979</v>
      </c>
      <c r="K194" s="805">
        <f t="shared" si="22"/>
        <v>0.66769782770131703</v>
      </c>
    </row>
    <row r="195" spans="1:11">
      <c r="A195" s="2280"/>
      <c r="B195" s="2195" t="s">
        <v>696</v>
      </c>
      <c r="C195" s="945" t="s">
        <v>109</v>
      </c>
      <c r="D195" s="731">
        <v>79.465827392253075</v>
      </c>
      <c r="E195" s="731">
        <v>103.43477998207243</v>
      </c>
      <c r="F195" s="731">
        <v>110.83602509683344</v>
      </c>
      <c r="G195" s="731">
        <v>103.12887151677158</v>
      </c>
      <c r="H195" s="731">
        <v>96.043393544415025</v>
      </c>
      <c r="I195" s="731">
        <v>96.565221669480735</v>
      </c>
      <c r="J195" s="731">
        <v>87.188679115610569</v>
      </c>
      <c r="K195" s="731">
        <v>50.924451149070549</v>
      </c>
    </row>
    <row r="196" spans="1:11">
      <c r="A196" s="2280"/>
      <c r="B196" s="2195"/>
      <c r="C196" s="945" t="s">
        <v>75</v>
      </c>
      <c r="D196" s="591">
        <v>579.29162172561689</v>
      </c>
      <c r="E196" s="591">
        <v>209.64383663872312</v>
      </c>
      <c r="F196" s="591">
        <v>570.91578589168103</v>
      </c>
      <c r="G196" s="591">
        <v>981.12747003577783</v>
      </c>
      <c r="H196" s="591">
        <v>1031.9038108524592</v>
      </c>
      <c r="I196" s="591">
        <v>2089.4194476996499</v>
      </c>
      <c r="J196" s="591">
        <v>1116.8536461921956</v>
      </c>
      <c r="K196" s="591">
        <v>451.04143970839027</v>
      </c>
    </row>
    <row r="197" spans="1:11">
      <c r="A197" s="2280"/>
      <c r="B197" s="2195"/>
      <c r="C197" s="945" t="s">
        <v>92</v>
      </c>
      <c r="D197" s="591">
        <v>460</v>
      </c>
      <c r="E197" s="591">
        <v>167</v>
      </c>
      <c r="F197" s="591">
        <v>322</v>
      </c>
      <c r="G197" s="591">
        <v>454</v>
      </c>
      <c r="H197" s="591">
        <v>584</v>
      </c>
      <c r="I197" s="591">
        <v>1430</v>
      </c>
      <c r="J197" s="591">
        <v>845</v>
      </c>
      <c r="K197" s="591">
        <v>222</v>
      </c>
    </row>
    <row r="198" spans="1:11">
      <c r="A198" s="2280"/>
      <c r="B198" s="2195"/>
      <c r="C198" s="945" t="s">
        <v>110</v>
      </c>
      <c r="D198" s="731">
        <v>60</v>
      </c>
      <c r="E198" s="731">
        <v>87.8732552618836</v>
      </c>
      <c r="F198" s="731">
        <v>95</v>
      </c>
      <c r="G198" s="731">
        <v>80</v>
      </c>
      <c r="H198" s="731">
        <v>78.484609051716461</v>
      </c>
      <c r="I198" s="731">
        <v>70</v>
      </c>
      <c r="J198" s="731">
        <v>60</v>
      </c>
      <c r="K198" s="731">
        <v>30</v>
      </c>
    </row>
    <row r="199" spans="1:11">
      <c r="A199" s="2280"/>
      <c r="B199" s="2195"/>
      <c r="C199" s="945" t="s">
        <v>121</v>
      </c>
      <c r="D199" s="731">
        <v>78.341080314573475</v>
      </c>
      <c r="E199" s="731">
        <v>81.301974230346218</v>
      </c>
      <c r="F199" s="731">
        <v>93.254185818354017</v>
      </c>
      <c r="G199" s="731">
        <v>96.039522362024002</v>
      </c>
      <c r="H199" s="731">
        <v>86.763073478589945</v>
      </c>
      <c r="I199" s="731">
        <v>96.927051316706581</v>
      </c>
      <c r="J199" s="731">
        <v>98.818977117742179</v>
      </c>
      <c r="K199" s="731">
        <v>69.90712908285002</v>
      </c>
    </row>
    <row r="200" spans="1:11" ht="13.5" thickBot="1">
      <c r="A200" s="2281"/>
      <c r="B200" s="2196"/>
      <c r="C200" s="996" t="s">
        <v>112</v>
      </c>
      <c r="D200" s="1006">
        <f>1.14*1.64*D199/SQRT(D197)</f>
        <v>6.8290350174319903</v>
      </c>
      <c r="E200" s="1006">
        <f t="shared" ref="E200:K200" si="23">1.14*1.64*E199/SQRT(E197)</f>
        <v>11.762281133171967</v>
      </c>
      <c r="F200" s="1006">
        <f t="shared" si="23"/>
        <v>9.7160356187206176</v>
      </c>
      <c r="G200" s="1006">
        <f t="shared" si="23"/>
        <v>8.4269567396762639</v>
      </c>
      <c r="H200" s="1006">
        <f t="shared" si="23"/>
        <v>6.7123903413948272</v>
      </c>
      <c r="I200" s="1006">
        <f t="shared" si="23"/>
        <v>4.792097897219497</v>
      </c>
      <c r="J200" s="1006">
        <f t="shared" si="23"/>
        <v>6.3556606259249193</v>
      </c>
      <c r="K200" s="1006">
        <f t="shared" si="23"/>
        <v>8.7719001447715979</v>
      </c>
    </row>
    <row r="201" spans="1:11" ht="65.25" customHeight="1">
      <c r="A201" s="2245" t="s">
        <v>1053</v>
      </c>
      <c r="B201" s="2246"/>
      <c r="C201" s="2246"/>
      <c r="D201" s="2246"/>
      <c r="E201" s="2246"/>
    </row>
    <row r="202" spans="1:11" s="20" customFormat="1">
      <c r="A202" s="504" t="s">
        <v>347</v>
      </c>
      <c r="D202" s="492"/>
      <c r="E202" s="492"/>
      <c r="F202" s="492"/>
      <c r="G202" s="492"/>
    </row>
    <row r="203" spans="1:11" s="20" customFormat="1">
      <c r="A203" s="505" t="s">
        <v>348</v>
      </c>
      <c r="D203" s="506"/>
      <c r="E203" s="492"/>
      <c r="F203" s="506"/>
      <c r="G203" s="492"/>
    </row>
  </sheetData>
  <mergeCells count="40">
    <mergeCell ref="A6:K6"/>
    <mergeCell ref="A7:C8"/>
    <mergeCell ref="D7:K7"/>
    <mergeCell ref="A9:A56"/>
    <mergeCell ref="B9:B14"/>
    <mergeCell ref="B15:B20"/>
    <mergeCell ref="B21:B26"/>
    <mergeCell ref="B27:B32"/>
    <mergeCell ref="B33:B38"/>
    <mergeCell ref="B39:B44"/>
    <mergeCell ref="B45:B50"/>
    <mergeCell ref="B51:B56"/>
    <mergeCell ref="A57:A104"/>
    <mergeCell ref="B57:B62"/>
    <mergeCell ref="B63:B68"/>
    <mergeCell ref="B69:B74"/>
    <mergeCell ref="B75:B80"/>
    <mergeCell ref="B81:B86"/>
    <mergeCell ref="B87:B92"/>
    <mergeCell ref="B93:B98"/>
    <mergeCell ref="B99:B104"/>
    <mergeCell ref="A105:A152"/>
    <mergeCell ref="B105:B110"/>
    <mergeCell ref="B111:B116"/>
    <mergeCell ref="B117:B122"/>
    <mergeCell ref="B123:B128"/>
    <mergeCell ref="B129:B134"/>
    <mergeCell ref="B135:B140"/>
    <mergeCell ref="B141:B146"/>
    <mergeCell ref="B147:B152"/>
    <mergeCell ref="A201:E201"/>
    <mergeCell ref="A153:A200"/>
    <mergeCell ref="B153:B158"/>
    <mergeCell ref="B159:B164"/>
    <mergeCell ref="B165:B170"/>
    <mergeCell ref="B171:B176"/>
    <mergeCell ref="B177:B182"/>
    <mergeCell ref="B183:B188"/>
    <mergeCell ref="B189:B194"/>
    <mergeCell ref="B195:B200"/>
  </mergeCells>
  <hyperlinks>
    <hyperlink ref="A3" location="Übersicht!A1" display="&lt;&lt; Zurück zur Übersicht"/>
  </hyperlinks>
  <pageMargins left="0.7" right="0.7" top="0.78740157499999996" bottom="0.78740157499999996"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8"/>
  <sheetViews>
    <sheetView zoomScaleNormal="100" workbookViewId="0">
      <selection activeCell="A3" sqref="A3"/>
    </sheetView>
  </sheetViews>
  <sheetFormatPr baseColWidth="10" defaultRowHeight="12.75"/>
  <cols>
    <col min="1" max="1" width="18.28515625" style="790" customWidth="1"/>
    <col min="2" max="2" width="11.42578125" style="790"/>
    <col min="3" max="3" width="17.85546875" style="790" bestFit="1" customWidth="1"/>
    <col min="4" max="16384" width="11.42578125" style="790"/>
  </cols>
  <sheetData>
    <row r="1" spans="1:8" customFormat="1" ht="25.5">
      <c r="A1" s="8" t="s">
        <v>1057</v>
      </c>
    </row>
    <row r="2" spans="1:8" customFormat="1">
      <c r="A2" s="9"/>
    </row>
    <row r="3" spans="1:8" customFormat="1" ht="15.75">
      <c r="A3" s="26" t="s">
        <v>69</v>
      </c>
    </row>
    <row r="4" spans="1:8" customFormat="1" ht="15.75">
      <c r="A4" s="26"/>
    </row>
    <row r="6" spans="1:8">
      <c r="A6" s="2164" t="s">
        <v>1058</v>
      </c>
      <c r="B6" s="2164"/>
      <c r="C6" s="1827"/>
      <c r="D6" s="1827"/>
      <c r="E6" s="1827"/>
      <c r="F6" s="1827"/>
      <c r="G6" s="1827"/>
      <c r="H6" s="1827"/>
    </row>
    <row r="7" spans="1:8" ht="13.5" thickBot="1">
      <c r="A7" s="1960" t="s">
        <v>71</v>
      </c>
      <c r="B7" s="1774"/>
      <c r="C7" s="1774"/>
      <c r="D7" s="2193" t="s">
        <v>197</v>
      </c>
      <c r="E7" s="1922"/>
      <c r="F7" s="1922"/>
      <c r="G7" s="1922"/>
      <c r="H7" s="1922"/>
    </row>
    <row r="8" spans="1:8" ht="36">
      <c r="A8" s="1775"/>
      <c r="B8" s="1775"/>
      <c r="C8" s="1775"/>
      <c r="D8" s="1467" t="s">
        <v>198</v>
      </c>
      <c r="E8" s="1467" t="s">
        <v>199</v>
      </c>
      <c r="F8" s="1467" t="s">
        <v>200</v>
      </c>
      <c r="G8" s="1467" t="s">
        <v>201</v>
      </c>
      <c r="H8" s="1467" t="s">
        <v>202</v>
      </c>
    </row>
    <row r="9" spans="1:8">
      <c r="A9" s="2268" t="s">
        <v>748</v>
      </c>
      <c r="B9" s="2155" t="s">
        <v>589</v>
      </c>
      <c r="C9" s="762" t="s">
        <v>109</v>
      </c>
      <c r="D9" s="45">
        <v>1.965174771015703</v>
      </c>
      <c r="E9" s="45">
        <v>2.0923076179987157</v>
      </c>
      <c r="F9" s="45">
        <v>1.8617697099984665</v>
      </c>
      <c r="G9" s="45">
        <v>1.7938847457754625</v>
      </c>
      <c r="H9" s="45">
        <v>1.9703921326750671</v>
      </c>
    </row>
    <row r="10" spans="1:8">
      <c r="A10" s="2268"/>
      <c r="B10" s="2155"/>
      <c r="C10" s="762" t="s">
        <v>75</v>
      </c>
      <c r="D10" s="15">
        <v>1736.8767462078933</v>
      </c>
      <c r="E10" s="15">
        <v>920.33140390938365</v>
      </c>
      <c r="F10" s="15">
        <v>2210.9692993522353</v>
      </c>
      <c r="G10" s="15">
        <v>1335.9535088854429</v>
      </c>
      <c r="H10" s="15">
        <v>826.06610038954523</v>
      </c>
    </row>
    <row r="11" spans="1:8">
      <c r="A11" s="2268"/>
      <c r="B11" s="2155"/>
      <c r="C11" s="762" t="s">
        <v>92</v>
      </c>
      <c r="D11" s="15">
        <v>1225</v>
      </c>
      <c r="E11" s="15">
        <v>546</v>
      </c>
      <c r="F11" s="15">
        <v>1357</v>
      </c>
      <c r="G11" s="15">
        <v>825</v>
      </c>
      <c r="H11" s="15">
        <v>531</v>
      </c>
    </row>
    <row r="12" spans="1:8">
      <c r="A12" s="2268"/>
      <c r="B12" s="2155"/>
      <c r="C12" s="762" t="s">
        <v>110</v>
      </c>
      <c r="D12" s="390">
        <v>0.90014227470275565</v>
      </c>
      <c r="E12" s="390">
        <v>0.6</v>
      </c>
      <c r="F12" s="390">
        <v>0.27521700449777153</v>
      </c>
      <c r="G12" s="390">
        <v>0.49328035175443252</v>
      </c>
      <c r="H12" s="390">
        <v>0.89178069999999998</v>
      </c>
    </row>
    <row r="13" spans="1:8">
      <c r="A13" s="2268"/>
      <c r="B13" s="2155"/>
      <c r="C13" s="762" t="s">
        <v>121</v>
      </c>
      <c r="D13" s="390">
        <v>2.9579837691192186</v>
      </c>
      <c r="E13" s="390">
        <v>3.4988582582433199</v>
      </c>
      <c r="F13" s="390">
        <v>3.4945945641763139</v>
      </c>
      <c r="G13" s="390">
        <v>2.7664451944927828</v>
      </c>
      <c r="H13" s="390">
        <v>2.9520655838436043</v>
      </c>
    </row>
    <row r="14" spans="1:8">
      <c r="A14" s="2268"/>
      <c r="B14" s="2278"/>
      <c r="C14" s="976" t="s">
        <v>112</v>
      </c>
      <c r="D14" s="796">
        <v>0.15800704156415116</v>
      </c>
      <c r="E14" s="796">
        <v>0.27994887541609226</v>
      </c>
      <c r="F14" s="796">
        <v>0.17735995609070015</v>
      </c>
      <c r="G14" s="796">
        <v>0.18007100814683288</v>
      </c>
      <c r="H14" s="796">
        <v>0.23951209002404725</v>
      </c>
    </row>
    <row r="15" spans="1:8">
      <c r="A15" s="2268"/>
      <c r="B15" s="2154" t="s">
        <v>590</v>
      </c>
      <c r="C15" s="972" t="s">
        <v>109</v>
      </c>
      <c r="D15" s="813">
        <v>1.2817879445217444</v>
      </c>
      <c r="E15" s="813">
        <v>0.55723610286065328</v>
      </c>
      <c r="F15" s="813">
        <v>1.1781038688620498</v>
      </c>
      <c r="G15" s="813">
        <v>1.5165877751043828</v>
      </c>
      <c r="H15" s="813">
        <v>2.0495526430371229</v>
      </c>
    </row>
    <row r="16" spans="1:8">
      <c r="A16" s="2268"/>
      <c r="B16" s="2155"/>
      <c r="C16" s="762" t="s">
        <v>75</v>
      </c>
      <c r="D16" s="15">
        <v>1736.8767462078933</v>
      </c>
      <c r="E16" s="15">
        <v>920.33140390938365</v>
      </c>
      <c r="F16" s="15">
        <v>2210.9692993522353</v>
      </c>
      <c r="G16" s="15">
        <v>1335.9535088854429</v>
      </c>
      <c r="H16" s="15">
        <v>826.06610038954523</v>
      </c>
    </row>
    <row r="17" spans="1:8">
      <c r="A17" s="2268"/>
      <c r="B17" s="2155"/>
      <c r="C17" s="762" t="s">
        <v>92</v>
      </c>
      <c r="D17" s="15">
        <v>1225</v>
      </c>
      <c r="E17" s="15">
        <v>546</v>
      </c>
      <c r="F17" s="15">
        <v>1357</v>
      </c>
      <c r="G17" s="15">
        <v>825</v>
      </c>
      <c r="H17" s="15">
        <v>531</v>
      </c>
    </row>
    <row r="18" spans="1:8">
      <c r="A18" s="2268"/>
      <c r="B18" s="2155"/>
      <c r="C18" s="762" t="s">
        <v>110</v>
      </c>
      <c r="D18" s="390">
        <v>0</v>
      </c>
      <c r="E18" s="390">
        <v>0</v>
      </c>
      <c r="F18" s="390">
        <v>0</v>
      </c>
      <c r="G18" s="390">
        <v>0</v>
      </c>
      <c r="H18" s="390">
        <v>0</v>
      </c>
    </row>
    <row r="19" spans="1:8">
      <c r="A19" s="2268"/>
      <c r="B19" s="2155"/>
      <c r="C19" s="762" t="s">
        <v>121</v>
      </c>
      <c r="D19" s="390">
        <v>6.768942126664494</v>
      </c>
      <c r="E19" s="390">
        <v>3.1392678614486607</v>
      </c>
      <c r="F19" s="390">
        <v>5.6042551257352686</v>
      </c>
      <c r="G19" s="390">
        <v>6.109273799100186</v>
      </c>
      <c r="H19" s="390">
        <v>8.9607205972021582</v>
      </c>
    </row>
    <row r="20" spans="1:8">
      <c r="A20" s="2268"/>
      <c r="B20" s="2278"/>
      <c r="C20" s="976" t="s">
        <v>112</v>
      </c>
      <c r="D20" s="796">
        <v>0.3615775485717696</v>
      </c>
      <c r="E20" s="796">
        <v>0.25117751065562516</v>
      </c>
      <c r="F20" s="796">
        <v>0.28443083303878774</v>
      </c>
      <c r="G20" s="796">
        <v>0.39765945634455335</v>
      </c>
      <c r="H20" s="796">
        <v>0.72701667947466586</v>
      </c>
    </row>
    <row r="21" spans="1:8">
      <c r="A21" s="2268"/>
      <c r="B21" s="2154" t="s">
        <v>591</v>
      </c>
      <c r="C21" s="972" t="s">
        <v>109</v>
      </c>
      <c r="D21" s="813">
        <v>22.824046780491138</v>
      </c>
      <c r="E21" s="813">
        <v>12.050015433370666</v>
      </c>
      <c r="F21" s="813">
        <v>25.532166966609683</v>
      </c>
      <c r="G21" s="813">
        <v>30.983477855059995</v>
      </c>
      <c r="H21" s="813">
        <v>32.883821324608355</v>
      </c>
    </row>
    <row r="22" spans="1:8">
      <c r="A22" s="2268"/>
      <c r="B22" s="2155"/>
      <c r="C22" s="762" t="s">
        <v>75</v>
      </c>
      <c r="D22" s="15">
        <v>1736.8767462078933</v>
      </c>
      <c r="E22" s="15">
        <v>920.33140390938365</v>
      </c>
      <c r="F22" s="15">
        <v>2210.9692993522353</v>
      </c>
      <c r="G22" s="15">
        <v>1335.9535088854429</v>
      </c>
      <c r="H22" s="15">
        <v>826.06610038954523</v>
      </c>
    </row>
    <row r="23" spans="1:8">
      <c r="A23" s="2268"/>
      <c r="B23" s="2155"/>
      <c r="C23" s="762" t="s">
        <v>92</v>
      </c>
      <c r="D23" s="15">
        <v>1225</v>
      </c>
      <c r="E23" s="15">
        <v>546</v>
      </c>
      <c r="F23" s="15">
        <v>1357</v>
      </c>
      <c r="G23" s="15">
        <v>825</v>
      </c>
      <c r="H23" s="15">
        <v>531</v>
      </c>
    </row>
    <row r="24" spans="1:8">
      <c r="A24" s="2268"/>
      <c r="B24" s="2155"/>
      <c r="C24" s="762" t="s">
        <v>110</v>
      </c>
      <c r="D24" s="390">
        <v>0</v>
      </c>
      <c r="E24" s="390">
        <v>0</v>
      </c>
      <c r="F24" s="45">
        <v>3.0201993297697722</v>
      </c>
      <c r="G24" s="45">
        <v>7.6709999999999994</v>
      </c>
      <c r="H24" s="45">
        <v>12.124000000000001</v>
      </c>
    </row>
    <row r="25" spans="1:8">
      <c r="A25" s="2268"/>
      <c r="B25" s="2155"/>
      <c r="C25" s="762" t="s">
        <v>121</v>
      </c>
      <c r="D25" s="45">
        <v>53.440739242732491</v>
      </c>
      <c r="E25" s="45">
        <v>28.596106252754797</v>
      </c>
      <c r="F25" s="45">
        <v>53.16442435269817</v>
      </c>
      <c r="G25" s="45">
        <v>54.700339536110398</v>
      </c>
      <c r="H25" s="45">
        <v>51.272520614948789</v>
      </c>
    </row>
    <row r="26" spans="1:8">
      <c r="A26" s="2268"/>
      <c r="B26" s="2278"/>
      <c r="C26" s="976" t="s">
        <v>112</v>
      </c>
      <c r="D26" s="977">
        <v>2.8546516025203612</v>
      </c>
      <c r="E26" s="977">
        <v>2.2880171747103311</v>
      </c>
      <c r="F26" s="977">
        <v>2.6982357454116843</v>
      </c>
      <c r="G26" s="977">
        <v>3.5605062069727391</v>
      </c>
      <c r="H26" s="977">
        <v>4.1599308092939804</v>
      </c>
    </row>
    <row r="27" spans="1:8">
      <c r="A27" s="2268"/>
      <c r="B27" s="2154" t="s">
        <v>592</v>
      </c>
      <c r="C27" s="972" t="s">
        <v>109</v>
      </c>
      <c r="D27" s="813">
        <v>10.064898513786684</v>
      </c>
      <c r="E27" s="813">
        <v>6.0941592118009602</v>
      </c>
      <c r="F27" s="813">
        <v>10.542810809830458</v>
      </c>
      <c r="G27" s="813">
        <v>10.884839808042097</v>
      </c>
      <c r="H27" s="813">
        <v>17.536798132424551</v>
      </c>
    </row>
    <row r="28" spans="1:8">
      <c r="A28" s="2268"/>
      <c r="B28" s="2155"/>
      <c r="C28" s="762" t="s">
        <v>75</v>
      </c>
      <c r="D28" s="15">
        <v>1736.8767462078933</v>
      </c>
      <c r="E28" s="15">
        <v>920.33140390938365</v>
      </c>
      <c r="F28" s="15">
        <v>2210.9692993522353</v>
      </c>
      <c r="G28" s="15">
        <v>1335.9535088854429</v>
      </c>
      <c r="H28" s="15">
        <v>826.06610038954523</v>
      </c>
    </row>
    <row r="29" spans="1:8">
      <c r="A29" s="2268"/>
      <c r="B29" s="2155"/>
      <c r="C29" s="762" t="s">
        <v>92</v>
      </c>
      <c r="D29" s="15">
        <v>1225</v>
      </c>
      <c r="E29" s="15">
        <v>546</v>
      </c>
      <c r="F29" s="15">
        <v>1357</v>
      </c>
      <c r="G29" s="15">
        <v>825</v>
      </c>
      <c r="H29" s="15">
        <v>531</v>
      </c>
    </row>
    <row r="30" spans="1:8">
      <c r="A30" s="2268"/>
      <c r="B30" s="2155"/>
      <c r="C30" s="762" t="s">
        <v>110</v>
      </c>
      <c r="D30" s="390">
        <v>0</v>
      </c>
      <c r="E30" s="390">
        <v>0</v>
      </c>
      <c r="F30" s="390">
        <v>0</v>
      </c>
      <c r="G30" s="390">
        <v>0</v>
      </c>
      <c r="H30" s="390">
        <v>0</v>
      </c>
    </row>
    <row r="31" spans="1:8">
      <c r="A31" s="2268"/>
      <c r="B31" s="2155"/>
      <c r="C31" s="762" t="s">
        <v>121</v>
      </c>
      <c r="D31" s="390">
        <v>36.854394682809222</v>
      </c>
      <c r="E31" s="390">
        <v>33.306980281507116</v>
      </c>
      <c r="F31" s="390">
        <v>42.927114006304585</v>
      </c>
      <c r="G31" s="390">
        <v>36.847044116412846</v>
      </c>
      <c r="H31" s="390">
        <v>49.62165573895961</v>
      </c>
    </row>
    <row r="32" spans="1:8">
      <c r="A32" s="2268"/>
      <c r="B32" s="2278"/>
      <c r="C32" s="976" t="s">
        <v>112</v>
      </c>
      <c r="D32" s="796">
        <v>1.968656465685146</v>
      </c>
      <c r="E32" s="796">
        <v>2.6649412422883709</v>
      </c>
      <c r="F32" s="796">
        <v>2.1786650541114194</v>
      </c>
      <c r="G32" s="796">
        <v>2.3984152639213248</v>
      </c>
      <c r="H32" s="796">
        <v>4.0259899852962153</v>
      </c>
    </row>
    <row r="33" spans="1:8">
      <c r="A33" s="2268"/>
      <c r="B33" s="2154" t="s">
        <v>538</v>
      </c>
      <c r="C33" s="972" t="s">
        <v>109</v>
      </c>
      <c r="D33" s="1002">
        <v>0.61370953041755982</v>
      </c>
      <c r="E33" s="1002">
        <v>0.59230707042934339</v>
      </c>
      <c r="F33" s="1002">
        <v>0.80262602833931729</v>
      </c>
      <c r="G33" s="1002">
        <v>0.64191161938606811</v>
      </c>
      <c r="H33" s="1002">
        <v>0.34247316204278044</v>
      </c>
    </row>
    <row r="34" spans="1:8">
      <c r="A34" s="2268"/>
      <c r="B34" s="2155"/>
      <c r="C34" s="762" t="s">
        <v>75</v>
      </c>
      <c r="D34" s="226">
        <v>1736.8767462078933</v>
      </c>
      <c r="E34" s="226">
        <v>920.33140390938365</v>
      </c>
      <c r="F34" s="226">
        <v>2210.9692993522353</v>
      </c>
      <c r="G34" s="226">
        <v>1335.9535088854429</v>
      </c>
      <c r="H34" s="226">
        <v>826.06610038954523</v>
      </c>
    </row>
    <row r="35" spans="1:8">
      <c r="A35" s="2268"/>
      <c r="B35" s="2155"/>
      <c r="C35" s="762" t="s">
        <v>92</v>
      </c>
      <c r="D35" s="226">
        <v>1225</v>
      </c>
      <c r="E35" s="226">
        <v>546</v>
      </c>
      <c r="F35" s="226">
        <v>1357</v>
      </c>
      <c r="G35" s="226">
        <v>825</v>
      </c>
      <c r="H35" s="226">
        <v>531</v>
      </c>
    </row>
    <row r="36" spans="1:8">
      <c r="A36" s="2268"/>
      <c r="B36" s="2155"/>
      <c r="C36" s="762" t="s">
        <v>110</v>
      </c>
      <c r="D36" s="397">
        <v>0</v>
      </c>
      <c r="E36" s="397">
        <v>0</v>
      </c>
      <c r="F36" s="397">
        <v>0</v>
      </c>
      <c r="G36" s="397">
        <v>0</v>
      </c>
      <c r="H36" s="397">
        <v>0</v>
      </c>
    </row>
    <row r="37" spans="1:8">
      <c r="A37" s="2268"/>
      <c r="B37" s="2155"/>
      <c r="C37" s="762" t="s">
        <v>121</v>
      </c>
      <c r="D37" s="397">
        <v>8.2544668992836296</v>
      </c>
      <c r="E37" s="397">
        <v>5.5807660269851906</v>
      </c>
      <c r="F37" s="397">
        <v>13.92196158056951</v>
      </c>
      <c r="G37" s="397">
        <v>11.858883117283535</v>
      </c>
      <c r="H37" s="397">
        <v>3.1844122965967907</v>
      </c>
    </row>
    <row r="38" spans="1:8">
      <c r="A38" s="2268"/>
      <c r="B38" s="2278"/>
      <c r="C38" s="976" t="s">
        <v>112</v>
      </c>
      <c r="D38" s="805">
        <v>0.44093003756859062</v>
      </c>
      <c r="E38" s="805">
        <v>0.44652542569679288</v>
      </c>
      <c r="F38" s="805">
        <v>0.70657652820112471</v>
      </c>
      <c r="G38" s="805">
        <v>0.7719079498396596</v>
      </c>
      <c r="H38" s="805">
        <v>0.25836324532571103</v>
      </c>
    </row>
    <row r="39" spans="1:8" ht="12.75" customHeight="1">
      <c r="A39" s="2268"/>
      <c r="B39" s="2154" t="s">
        <v>593</v>
      </c>
      <c r="C39" s="972" t="s">
        <v>109</v>
      </c>
      <c r="D39" s="813">
        <v>36.749617540232826</v>
      </c>
      <c r="E39" s="813">
        <v>21.386025436460343</v>
      </c>
      <c r="F39" s="813">
        <v>39.917477383639941</v>
      </c>
      <c r="G39" s="813">
        <v>45.820701803368053</v>
      </c>
      <c r="H39" s="813">
        <v>54.783037394787883</v>
      </c>
    </row>
    <row r="40" spans="1:8">
      <c r="A40" s="2268"/>
      <c r="B40" s="2155"/>
      <c r="C40" s="762" t="s">
        <v>75</v>
      </c>
      <c r="D40" s="15">
        <v>1736.8767462078933</v>
      </c>
      <c r="E40" s="15">
        <v>920.33140390938365</v>
      </c>
      <c r="F40" s="15">
        <v>2210.9692993522353</v>
      </c>
      <c r="G40" s="15">
        <v>1335.9535088854429</v>
      </c>
      <c r="H40" s="15">
        <v>826.06610038954523</v>
      </c>
    </row>
    <row r="41" spans="1:8">
      <c r="A41" s="2268"/>
      <c r="B41" s="2155"/>
      <c r="C41" s="762" t="s">
        <v>92</v>
      </c>
      <c r="D41" s="15">
        <v>1225</v>
      </c>
      <c r="E41" s="15">
        <v>546</v>
      </c>
      <c r="F41" s="15">
        <v>1357</v>
      </c>
      <c r="G41" s="15">
        <v>825</v>
      </c>
      <c r="H41" s="15">
        <v>531</v>
      </c>
    </row>
    <row r="42" spans="1:8">
      <c r="A42" s="2268"/>
      <c r="B42" s="2155"/>
      <c r="C42" s="762" t="s">
        <v>110</v>
      </c>
      <c r="D42" s="45">
        <v>12.408770977967</v>
      </c>
      <c r="E42" s="45">
        <v>7.3076718278949793</v>
      </c>
      <c r="F42" s="45">
        <v>14.981470482490709</v>
      </c>
      <c r="G42" s="45">
        <v>21.337904000000002</v>
      </c>
      <c r="H42" s="45">
        <v>29.590555200000001</v>
      </c>
    </row>
    <row r="43" spans="1:8">
      <c r="A43" s="2268"/>
      <c r="B43" s="2155"/>
      <c r="C43" s="762" t="s">
        <v>121</v>
      </c>
      <c r="D43" s="45">
        <v>62.158506908111946</v>
      </c>
      <c r="E43" s="45">
        <v>44.187377578366977</v>
      </c>
      <c r="F43" s="45">
        <v>66.407758475386331</v>
      </c>
      <c r="G43" s="45">
        <v>63.212897358353416</v>
      </c>
      <c r="H43" s="45">
        <v>65.351464889884284</v>
      </c>
    </row>
    <row r="44" spans="1:8" ht="13.5" thickBot="1">
      <c r="A44" s="2287"/>
      <c r="B44" s="2278"/>
      <c r="C44" s="976" t="s">
        <v>112</v>
      </c>
      <c r="D44" s="977">
        <v>3.3203298432973165</v>
      </c>
      <c r="E44" s="977">
        <v>3.5354980818402248</v>
      </c>
      <c r="F44" s="977">
        <v>3.370370127629517</v>
      </c>
      <c r="G44" s="977">
        <v>4.1145981051281817</v>
      </c>
      <c r="H44" s="977">
        <v>5.3022080632537092</v>
      </c>
    </row>
    <row r="45" spans="1:8" ht="12" customHeight="1">
      <c r="A45" s="2275" t="s">
        <v>1056</v>
      </c>
      <c r="B45" s="2271" t="s">
        <v>589</v>
      </c>
      <c r="C45" s="1198" t="s">
        <v>109</v>
      </c>
      <c r="D45" s="1201">
        <v>29.790104992757694</v>
      </c>
      <c r="E45" s="1201">
        <v>35.013168452703873</v>
      </c>
      <c r="F45" s="1201">
        <v>29.276509744742235</v>
      </c>
      <c r="G45" s="1201">
        <v>28.807469698485317</v>
      </c>
      <c r="H45" s="1201">
        <v>26.772299312590615</v>
      </c>
    </row>
    <row r="46" spans="1:8">
      <c r="A46" s="2276"/>
      <c r="B46" s="2155"/>
      <c r="C46" s="762" t="s">
        <v>75</v>
      </c>
      <c r="D46" s="591">
        <v>1736.8767462078915</v>
      </c>
      <c r="E46" s="591">
        <v>920.33140390938343</v>
      </c>
      <c r="F46" s="591">
        <v>2210.9692993522335</v>
      </c>
      <c r="G46" s="591">
        <v>1335.9535088854414</v>
      </c>
      <c r="H46" s="591">
        <v>826.06610038954545</v>
      </c>
    </row>
    <row r="47" spans="1:8">
      <c r="A47" s="2276"/>
      <c r="B47" s="2155"/>
      <c r="C47" s="762" t="s">
        <v>92</v>
      </c>
      <c r="D47" s="15">
        <v>1225</v>
      </c>
      <c r="E47" s="15">
        <v>546</v>
      </c>
      <c r="F47" s="15">
        <v>1357</v>
      </c>
      <c r="G47" s="15">
        <v>825</v>
      </c>
      <c r="H47" s="15">
        <v>531</v>
      </c>
    </row>
    <row r="48" spans="1:8">
      <c r="A48" s="2276"/>
      <c r="B48" s="2155"/>
      <c r="C48" s="762" t="s">
        <v>110</v>
      </c>
      <c r="D48" s="731">
        <v>10</v>
      </c>
      <c r="E48" s="731">
        <v>10</v>
      </c>
      <c r="F48" s="731">
        <v>5</v>
      </c>
      <c r="G48" s="731">
        <v>6</v>
      </c>
      <c r="H48" s="731">
        <v>10</v>
      </c>
    </row>
    <row r="49" spans="1:8">
      <c r="A49" s="2276"/>
      <c r="B49" s="2155"/>
      <c r="C49" s="762" t="s">
        <v>121</v>
      </c>
      <c r="D49" s="731">
        <v>47.629376636170456</v>
      </c>
      <c r="E49" s="731">
        <v>60.330831692862823</v>
      </c>
      <c r="F49" s="731">
        <v>50.547692113623761</v>
      </c>
      <c r="G49" s="731">
        <v>52.223784732069326</v>
      </c>
      <c r="H49" s="731">
        <v>43.88621270799792</v>
      </c>
    </row>
    <row r="50" spans="1:8">
      <c r="A50" s="2276"/>
      <c r="B50" s="2278"/>
      <c r="C50" s="976" t="s">
        <v>112</v>
      </c>
      <c r="D50" s="804">
        <f>1.14*1.64*D49/SQRT(D47)</f>
        <v>2.5442252159709793</v>
      </c>
      <c r="E50" s="804">
        <f t="shared" ref="E50:G50" si="0">1.14*1.64*E49/SQRT(E47)</f>
        <v>4.8271599586930005</v>
      </c>
      <c r="F50" s="804">
        <f t="shared" si="0"/>
        <v>2.5654296340015192</v>
      </c>
      <c r="G50" s="804">
        <f t="shared" si="0"/>
        <v>3.3993044881812984</v>
      </c>
      <c r="H50" s="804">
        <f>1.14*1.64*H49/SQRT(H47)</f>
        <v>3.5606521028732518</v>
      </c>
    </row>
    <row r="51" spans="1:8">
      <c r="A51" s="2276"/>
      <c r="B51" s="2154" t="s">
        <v>590</v>
      </c>
      <c r="C51" s="972" t="s">
        <v>109</v>
      </c>
      <c r="D51" s="993">
        <v>7.1195405628034338</v>
      </c>
      <c r="E51" s="993">
        <v>2.5834642016770615</v>
      </c>
      <c r="F51" s="993">
        <v>5.1254487082481663</v>
      </c>
      <c r="G51" s="993">
        <v>6.8004310420290865</v>
      </c>
      <c r="H51" s="993">
        <v>7.7197088431557388</v>
      </c>
    </row>
    <row r="52" spans="1:8">
      <c r="A52" s="2276"/>
      <c r="B52" s="2155"/>
      <c r="C52" s="762" t="s">
        <v>75</v>
      </c>
      <c r="D52" s="591">
        <v>1736.8767462078943</v>
      </c>
      <c r="E52" s="591">
        <v>920.3314039093832</v>
      </c>
      <c r="F52" s="591">
        <v>2210.9692993522349</v>
      </c>
      <c r="G52" s="591">
        <v>1335.9535088854425</v>
      </c>
      <c r="H52" s="591">
        <v>826.06610038954557</v>
      </c>
    </row>
    <row r="53" spans="1:8">
      <c r="A53" s="2276"/>
      <c r="B53" s="2155"/>
      <c r="C53" s="762" t="s">
        <v>92</v>
      </c>
      <c r="D53" s="15">
        <v>1225</v>
      </c>
      <c r="E53" s="15">
        <v>546</v>
      </c>
      <c r="F53" s="15">
        <v>1357</v>
      </c>
      <c r="G53" s="15">
        <v>825</v>
      </c>
      <c r="H53" s="15">
        <v>531</v>
      </c>
    </row>
    <row r="54" spans="1:8">
      <c r="A54" s="2276"/>
      <c r="B54" s="2155"/>
      <c r="C54" s="762" t="s">
        <v>110</v>
      </c>
      <c r="D54" s="727">
        <v>0</v>
      </c>
      <c r="E54" s="727">
        <v>0</v>
      </c>
      <c r="F54" s="727">
        <v>0</v>
      </c>
      <c r="G54" s="727">
        <v>0</v>
      </c>
      <c r="H54" s="727">
        <v>0</v>
      </c>
    </row>
    <row r="55" spans="1:8">
      <c r="A55" s="2276"/>
      <c r="B55" s="2155"/>
      <c r="C55" s="762" t="s">
        <v>121</v>
      </c>
      <c r="D55" s="731">
        <v>28.893130004473317</v>
      </c>
      <c r="E55" s="731">
        <v>13.284802460317014</v>
      </c>
      <c r="F55" s="731">
        <v>23.378703648686304</v>
      </c>
      <c r="G55" s="731">
        <v>26.86192342807864</v>
      </c>
      <c r="H55" s="731">
        <v>28.484033162169109</v>
      </c>
    </row>
    <row r="56" spans="1:8">
      <c r="A56" s="2276"/>
      <c r="B56" s="2278"/>
      <c r="C56" s="976" t="s">
        <v>112</v>
      </c>
      <c r="D56" s="804">
        <f>1.14*1.64*D55/SQRT(D53)</f>
        <v>1.5433884530389517</v>
      </c>
      <c r="E56" s="804">
        <f t="shared" ref="E56:G56" si="1">1.14*1.64*E55/SQRT(E53)</f>
        <v>1.062936888091581</v>
      </c>
      <c r="F56" s="804">
        <f t="shared" si="1"/>
        <v>1.1865313061190041</v>
      </c>
      <c r="G56" s="804">
        <f t="shared" si="1"/>
        <v>1.7484726037900076</v>
      </c>
      <c r="H56" s="804">
        <f>1.14*1.64*H55/SQRT(H53)</f>
        <v>2.3110158366138887</v>
      </c>
    </row>
    <row r="57" spans="1:8">
      <c r="A57" s="2276"/>
      <c r="B57" s="2154" t="s">
        <v>591</v>
      </c>
      <c r="C57" s="972" t="s">
        <v>109</v>
      </c>
      <c r="D57" s="993">
        <v>28.456132231015488</v>
      </c>
      <c r="E57" s="993">
        <v>19.76529676052056</v>
      </c>
      <c r="F57" s="993">
        <v>36.769786183292673</v>
      </c>
      <c r="G57" s="993">
        <v>40.933700712163727</v>
      </c>
      <c r="H57" s="993">
        <v>48.322741866782088</v>
      </c>
    </row>
    <row r="58" spans="1:8">
      <c r="A58" s="2276"/>
      <c r="B58" s="2155"/>
      <c r="C58" s="762" t="s">
        <v>75</v>
      </c>
      <c r="D58" s="591">
        <v>1736.8767462078902</v>
      </c>
      <c r="E58" s="591">
        <v>920.33140390938354</v>
      </c>
      <c r="F58" s="591">
        <v>2210.9692993522335</v>
      </c>
      <c r="G58" s="591">
        <v>1335.9535088854416</v>
      </c>
      <c r="H58" s="591">
        <v>826.06610038954534</v>
      </c>
    </row>
    <row r="59" spans="1:8">
      <c r="A59" s="2276"/>
      <c r="B59" s="2155"/>
      <c r="C59" s="762" t="s">
        <v>92</v>
      </c>
      <c r="D59" s="15">
        <v>1225</v>
      </c>
      <c r="E59" s="15">
        <v>546</v>
      </c>
      <c r="F59" s="15">
        <v>1357</v>
      </c>
      <c r="G59" s="15">
        <v>825</v>
      </c>
      <c r="H59" s="15">
        <v>531</v>
      </c>
    </row>
    <row r="60" spans="1:8">
      <c r="A60" s="2276"/>
      <c r="B60" s="2155"/>
      <c r="C60" s="762" t="s">
        <v>110</v>
      </c>
      <c r="D60" s="727">
        <v>0</v>
      </c>
      <c r="E60" s="727">
        <v>0</v>
      </c>
      <c r="F60" s="731">
        <v>10</v>
      </c>
      <c r="G60" s="731">
        <v>20</v>
      </c>
      <c r="H60" s="731">
        <v>30</v>
      </c>
    </row>
    <row r="61" spans="1:8">
      <c r="A61" s="2276"/>
      <c r="B61" s="2155"/>
      <c r="C61" s="762" t="s">
        <v>121</v>
      </c>
      <c r="D61" s="731">
        <v>53.925534134663231</v>
      </c>
      <c r="E61" s="731">
        <v>39.934690441045355</v>
      </c>
      <c r="F61" s="731">
        <v>60.090307538771711</v>
      </c>
      <c r="G61" s="731">
        <v>57.072901550201664</v>
      </c>
      <c r="H61" s="731">
        <v>66.472444958634028</v>
      </c>
    </row>
    <row r="62" spans="1:8">
      <c r="A62" s="2276"/>
      <c r="B62" s="2278"/>
      <c r="C62" s="976" t="s">
        <v>112</v>
      </c>
      <c r="D62" s="804">
        <f>1.14*1.64*D61/SQRT(D59)</f>
        <v>2.8805479605190389</v>
      </c>
      <c r="E62" s="804">
        <f t="shared" ref="E62:G62" si="2">1.14*1.64*E61/SQRT(E59)</f>
        <v>3.1952342318300779</v>
      </c>
      <c r="F62" s="804">
        <f t="shared" si="2"/>
        <v>3.0497427128761214</v>
      </c>
      <c r="G62" s="804">
        <f t="shared" si="2"/>
        <v>3.7149389188944464</v>
      </c>
      <c r="H62" s="804">
        <f>1.14*1.64*H61/SQRT(H59)</f>
        <v>5.3931573567284081</v>
      </c>
    </row>
    <row r="63" spans="1:8">
      <c r="A63" s="2276"/>
      <c r="B63" s="2154" t="s">
        <v>592</v>
      </c>
      <c r="C63" s="972" t="s">
        <v>109</v>
      </c>
      <c r="D63" s="993">
        <v>12.677375683810613</v>
      </c>
      <c r="E63" s="993">
        <v>9.1261416523847512</v>
      </c>
      <c r="F63" s="993">
        <v>11.836315111623973</v>
      </c>
      <c r="G63" s="993">
        <v>12.227857827989913</v>
      </c>
      <c r="H63" s="993">
        <v>16.770341189229018</v>
      </c>
    </row>
    <row r="64" spans="1:8">
      <c r="A64" s="2276"/>
      <c r="B64" s="2155"/>
      <c r="C64" s="762" t="s">
        <v>75</v>
      </c>
      <c r="D64" s="591">
        <v>1736.8767462078943</v>
      </c>
      <c r="E64" s="591">
        <v>920.33140390938331</v>
      </c>
      <c r="F64" s="591">
        <v>2210.9692993522372</v>
      </c>
      <c r="G64" s="591">
        <v>1335.9535088854432</v>
      </c>
      <c r="H64" s="591">
        <v>826.06610038954545</v>
      </c>
    </row>
    <row r="65" spans="1:8">
      <c r="A65" s="2276"/>
      <c r="B65" s="2155"/>
      <c r="C65" s="762" t="s">
        <v>92</v>
      </c>
      <c r="D65" s="15">
        <v>1225</v>
      </c>
      <c r="E65" s="15">
        <v>546</v>
      </c>
      <c r="F65" s="15">
        <v>1357</v>
      </c>
      <c r="G65" s="15">
        <v>825</v>
      </c>
      <c r="H65" s="15">
        <v>531</v>
      </c>
    </row>
    <row r="66" spans="1:8">
      <c r="A66" s="2276"/>
      <c r="B66" s="2155"/>
      <c r="C66" s="762" t="s">
        <v>110</v>
      </c>
      <c r="D66" s="727">
        <v>0</v>
      </c>
      <c r="E66" s="727">
        <v>0</v>
      </c>
      <c r="F66" s="727">
        <v>0</v>
      </c>
      <c r="G66" s="727">
        <v>0</v>
      </c>
      <c r="H66" s="727">
        <v>0</v>
      </c>
    </row>
    <row r="67" spans="1:8">
      <c r="A67" s="2276"/>
      <c r="B67" s="2155"/>
      <c r="C67" s="762" t="s">
        <v>121</v>
      </c>
      <c r="D67" s="731">
        <v>33.538251961045972</v>
      </c>
      <c r="E67" s="731">
        <v>29.029941986196341</v>
      </c>
      <c r="F67" s="731">
        <v>37.760300917010305</v>
      </c>
      <c r="G67" s="731">
        <v>31.432316903162043</v>
      </c>
      <c r="H67" s="731">
        <v>37.736934238901625</v>
      </c>
    </row>
    <row r="68" spans="1:8">
      <c r="A68" s="2276"/>
      <c r="B68" s="2278"/>
      <c r="C68" s="976" t="s">
        <v>112</v>
      </c>
      <c r="D68" s="804">
        <f>1.14*1.64*D67/SQRT(D65)</f>
        <v>1.791517596182044</v>
      </c>
      <c r="E68" s="804">
        <f t="shared" ref="E68:G68" si="3">1.14*1.64*E67/SQRT(E65)</f>
        <v>2.3227290197546777</v>
      </c>
      <c r="F68" s="804">
        <f t="shared" si="3"/>
        <v>1.916435566307565</v>
      </c>
      <c r="G68" s="804">
        <f t="shared" si="3"/>
        <v>2.0459646207380855</v>
      </c>
      <c r="H68" s="804">
        <f>1.14*1.64*H67/SQRT(H65)</f>
        <v>3.061738208028308</v>
      </c>
    </row>
    <row r="69" spans="1:8">
      <c r="A69" s="2276"/>
      <c r="B69" s="2154" t="s">
        <v>538</v>
      </c>
      <c r="C69" s="972" t="s">
        <v>109</v>
      </c>
      <c r="D69" s="993">
        <v>2.6400085225553176</v>
      </c>
      <c r="E69" s="999">
        <v>2.0788852339089003</v>
      </c>
      <c r="F69" s="993">
        <v>1.55105371506877</v>
      </c>
      <c r="G69" s="999">
        <v>1.5693143400472176</v>
      </c>
      <c r="H69" s="999">
        <v>2.4670130854850614</v>
      </c>
    </row>
    <row r="70" spans="1:8">
      <c r="A70" s="2276"/>
      <c r="B70" s="2155"/>
      <c r="C70" s="762" t="s">
        <v>75</v>
      </c>
      <c r="D70" s="591">
        <v>1736.8767462078931</v>
      </c>
      <c r="E70" s="226">
        <v>920.33140390938331</v>
      </c>
      <c r="F70" s="591">
        <v>2210.969299352234</v>
      </c>
      <c r="G70" s="226">
        <v>1335.9535088854434</v>
      </c>
      <c r="H70" s="226">
        <v>826.06610038954568</v>
      </c>
    </row>
    <row r="71" spans="1:8">
      <c r="A71" s="2276"/>
      <c r="B71" s="2155"/>
      <c r="C71" s="762" t="s">
        <v>92</v>
      </c>
      <c r="D71" s="15">
        <v>1225</v>
      </c>
      <c r="E71" s="226">
        <v>546</v>
      </c>
      <c r="F71" s="15">
        <v>1357</v>
      </c>
      <c r="G71" s="226">
        <v>825</v>
      </c>
      <c r="H71" s="226">
        <v>531</v>
      </c>
    </row>
    <row r="72" spans="1:8">
      <c r="A72" s="2276"/>
      <c r="B72" s="2155"/>
      <c r="C72" s="762" t="s">
        <v>110</v>
      </c>
      <c r="D72" s="727">
        <v>0</v>
      </c>
      <c r="E72" s="397">
        <v>0</v>
      </c>
      <c r="F72" s="727">
        <v>0</v>
      </c>
      <c r="G72" s="397">
        <v>0</v>
      </c>
      <c r="H72" s="397">
        <v>0</v>
      </c>
    </row>
    <row r="73" spans="1:8">
      <c r="A73" s="2276"/>
      <c r="B73" s="2155"/>
      <c r="C73" s="762" t="s">
        <v>121</v>
      </c>
      <c r="D73" s="731">
        <v>21.475574406073996</v>
      </c>
      <c r="E73" s="792">
        <v>16.235542215381379</v>
      </c>
      <c r="F73" s="731">
        <v>14.674559450249074</v>
      </c>
      <c r="G73" s="792">
        <v>18.242038518143712</v>
      </c>
      <c r="H73" s="792">
        <v>24.929626607728174</v>
      </c>
    </row>
    <row r="74" spans="1:8">
      <c r="A74" s="2276"/>
      <c r="B74" s="2278"/>
      <c r="C74" s="976" t="s">
        <v>112</v>
      </c>
      <c r="D74" s="804">
        <f>1.14*1.64*D73/SQRT(D71)</f>
        <v>1.1471638259884553</v>
      </c>
      <c r="E74" s="1001">
        <f t="shared" ref="E74:G74" si="4">1.14*1.64*E73/SQRT(E71)</f>
        <v>1.2990299833547669</v>
      </c>
      <c r="F74" s="803">
        <f t="shared" si="4"/>
        <v>0.74477286905527007</v>
      </c>
      <c r="G74" s="1001">
        <f t="shared" si="4"/>
        <v>1.1873946656000038</v>
      </c>
      <c r="H74" s="1001">
        <f>1.14*1.64*H73/SQRT(H71)</f>
        <v>2.0226335773210939</v>
      </c>
    </row>
    <row r="75" spans="1:8">
      <c r="A75" s="2276"/>
      <c r="B75" s="2154" t="s">
        <v>593</v>
      </c>
      <c r="C75" s="972" t="s">
        <v>109</v>
      </c>
      <c r="D75" s="993">
        <v>80.683161992942672</v>
      </c>
      <c r="E75" s="993">
        <v>68.566956301195148</v>
      </c>
      <c r="F75" s="993">
        <v>84.559113462975901</v>
      </c>
      <c r="G75" s="993">
        <v>90.338773620715301</v>
      </c>
      <c r="H75" s="993">
        <v>102.05210429724255</v>
      </c>
    </row>
    <row r="76" spans="1:8">
      <c r="A76" s="2276"/>
      <c r="B76" s="2155"/>
      <c r="C76" s="762" t="s">
        <v>75</v>
      </c>
      <c r="D76" s="591">
        <v>1736.8767462078899</v>
      </c>
      <c r="E76" s="591">
        <v>920.33140390938354</v>
      </c>
      <c r="F76" s="591">
        <v>2210.9692993522335</v>
      </c>
      <c r="G76" s="591">
        <v>1335.9535088854414</v>
      </c>
      <c r="H76" s="591">
        <v>826.06610038954534</v>
      </c>
    </row>
    <row r="77" spans="1:8">
      <c r="A77" s="2276"/>
      <c r="B77" s="2155"/>
      <c r="C77" s="762" t="s">
        <v>92</v>
      </c>
      <c r="D77" s="15">
        <v>1225</v>
      </c>
      <c r="E77" s="15">
        <v>546</v>
      </c>
      <c r="F77" s="15">
        <v>1357</v>
      </c>
      <c r="G77" s="15">
        <v>825</v>
      </c>
      <c r="H77" s="15">
        <v>531</v>
      </c>
    </row>
    <row r="78" spans="1:8">
      <c r="A78" s="2276"/>
      <c r="B78" s="2155"/>
      <c r="C78" s="762" t="s">
        <v>110</v>
      </c>
      <c r="D78" s="731">
        <v>61.106575270949293</v>
      </c>
      <c r="E78" s="731">
        <v>46.316028928936014</v>
      </c>
      <c r="F78" s="731">
        <v>62</v>
      </c>
      <c r="G78" s="731">
        <v>70</v>
      </c>
      <c r="H78" s="731">
        <v>81</v>
      </c>
    </row>
    <row r="79" spans="1:8">
      <c r="A79" s="2276"/>
      <c r="B79" s="2155"/>
      <c r="C79" s="762" t="s">
        <v>121</v>
      </c>
      <c r="D79" s="731">
        <v>79.264920260354188</v>
      </c>
      <c r="E79" s="731">
        <v>81.257170011157626</v>
      </c>
      <c r="F79" s="731">
        <v>85.250800625761784</v>
      </c>
      <c r="G79" s="731">
        <v>82.766286545291777</v>
      </c>
      <c r="H79" s="731">
        <v>84.965103652300314</v>
      </c>
    </row>
    <row r="80" spans="1:8" ht="13.5" thickBot="1">
      <c r="A80" s="2277"/>
      <c r="B80" s="2157"/>
      <c r="C80" s="765" t="s">
        <v>112</v>
      </c>
      <c r="D80" s="1006">
        <f>1.14*1.64*D79/SQRT(D77)</f>
        <v>4.2341055691073759</v>
      </c>
      <c r="E80" s="1006">
        <f t="shared" ref="E80:G80" si="5">1.14*1.64*E79/SQRT(E77)</f>
        <v>6.5015075447894439</v>
      </c>
      <c r="F80" s="1006">
        <f t="shared" si="5"/>
        <v>4.3267045655827001</v>
      </c>
      <c r="G80" s="1006">
        <f t="shared" si="5"/>
        <v>5.3873500506894718</v>
      </c>
      <c r="H80" s="1006">
        <f>1.14*1.64*H79/SQRT(H77)</f>
        <v>6.8935357216475639</v>
      </c>
    </row>
    <row r="81" spans="1:7" ht="54.75" customHeight="1">
      <c r="A81" s="2245" t="s">
        <v>1053</v>
      </c>
      <c r="B81" s="2246"/>
      <c r="C81" s="2246"/>
      <c r="D81" s="2246"/>
      <c r="E81" s="2246"/>
    </row>
    <row r="82" spans="1:7" s="20" customFormat="1">
      <c r="A82" s="504" t="s">
        <v>347</v>
      </c>
      <c r="D82" s="492"/>
      <c r="E82" s="492"/>
      <c r="F82" s="492"/>
      <c r="G82" s="492"/>
    </row>
    <row r="83" spans="1:7" s="20" customFormat="1">
      <c r="A83" s="505" t="s">
        <v>348</v>
      </c>
      <c r="D83" s="506"/>
      <c r="E83" s="492"/>
      <c r="F83" s="506"/>
      <c r="G83" s="492"/>
    </row>
    <row r="98" ht="12.75" customHeight="1"/>
    <row r="104" ht="12.75" customHeight="1"/>
    <row r="128" ht="12.75" customHeight="1"/>
  </sheetData>
  <mergeCells count="18">
    <mergeCell ref="A6:H6"/>
    <mergeCell ref="A7:C8"/>
    <mergeCell ref="D7:H7"/>
    <mergeCell ref="A9:A44"/>
    <mergeCell ref="B9:B14"/>
    <mergeCell ref="B15:B20"/>
    <mergeCell ref="B21:B26"/>
    <mergeCell ref="B27:B32"/>
    <mergeCell ref="B33:B38"/>
    <mergeCell ref="B39:B44"/>
    <mergeCell ref="A81:E81"/>
    <mergeCell ref="A45:A80"/>
    <mergeCell ref="B45:B50"/>
    <mergeCell ref="B51:B56"/>
    <mergeCell ref="B57:B62"/>
    <mergeCell ref="B63:B68"/>
    <mergeCell ref="B69:B74"/>
    <mergeCell ref="B75:B80"/>
  </mergeCells>
  <hyperlinks>
    <hyperlink ref="A3" location="Übersicht!A1" display="&lt;&lt; Zurück zur Übersicht"/>
  </hyperlinks>
  <pageMargins left="0.7" right="0.7" top="0.78740157499999996" bottom="0.78740157499999996"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8"/>
  <sheetViews>
    <sheetView zoomScaleNormal="100" workbookViewId="0">
      <selection activeCell="K27" sqref="K27"/>
    </sheetView>
  </sheetViews>
  <sheetFormatPr baseColWidth="10" defaultRowHeight="12.75"/>
  <cols>
    <col min="1" max="1" width="11.42578125" style="1206"/>
    <col min="2" max="2" width="22.28515625" style="790" bestFit="1" customWidth="1"/>
    <col min="3" max="3" width="17.85546875" style="790" bestFit="1" customWidth="1"/>
    <col min="4" max="16384" width="11.42578125" style="790"/>
  </cols>
  <sheetData>
    <row r="1" spans="1:8" customFormat="1" ht="25.5">
      <c r="A1" s="1205" t="s">
        <v>1059</v>
      </c>
    </row>
    <row r="2" spans="1:8" customFormat="1">
      <c r="A2" s="1206"/>
    </row>
    <row r="3" spans="1:8" customFormat="1" ht="15.75">
      <c r="A3" s="1207" t="s">
        <v>69</v>
      </c>
    </row>
    <row r="4" spans="1:8" customFormat="1">
      <c r="A4" s="1208"/>
    </row>
    <row r="5" spans="1:8" customFormat="1">
      <c r="A5" s="1206"/>
    </row>
    <row r="6" spans="1:8">
      <c r="A6" s="2164" t="s">
        <v>1060</v>
      </c>
      <c r="B6" s="2164"/>
      <c r="C6" s="1827"/>
      <c r="D6" s="1827"/>
      <c r="E6" s="1827"/>
      <c r="F6" s="1827"/>
      <c r="G6" s="1827"/>
      <c r="H6" s="1827"/>
    </row>
    <row r="7" spans="1:8" ht="13.5" thickBot="1">
      <c r="A7" s="1960" t="s">
        <v>71</v>
      </c>
      <c r="B7" s="1774"/>
      <c r="C7" s="1774"/>
      <c r="D7" s="2193" t="s">
        <v>197</v>
      </c>
      <c r="E7" s="1922"/>
      <c r="F7" s="1922"/>
      <c r="G7" s="1922"/>
      <c r="H7" s="1922"/>
    </row>
    <row r="8" spans="1:8" ht="36">
      <c r="A8" s="1775"/>
      <c r="B8" s="1775"/>
      <c r="C8" s="1775"/>
      <c r="D8" s="1467" t="s">
        <v>198</v>
      </c>
      <c r="E8" s="1467" t="s">
        <v>199</v>
      </c>
      <c r="F8" s="1467" t="s">
        <v>200</v>
      </c>
      <c r="G8" s="1467" t="s">
        <v>201</v>
      </c>
      <c r="H8" s="1467" t="s">
        <v>202</v>
      </c>
    </row>
    <row r="9" spans="1:8">
      <c r="A9" s="2284" t="s">
        <v>748</v>
      </c>
      <c r="B9" s="2154" t="s">
        <v>810</v>
      </c>
      <c r="C9" s="972" t="s">
        <v>109</v>
      </c>
      <c r="D9" s="813">
        <v>4.6078447134168865</v>
      </c>
      <c r="E9" s="813">
        <v>2.2309500453593731</v>
      </c>
      <c r="F9" s="813">
        <v>8.339959651472082</v>
      </c>
      <c r="G9" s="813">
        <v>12.782406509747826</v>
      </c>
      <c r="H9" s="813">
        <v>18.770198338910355</v>
      </c>
    </row>
    <row r="10" spans="1:8">
      <c r="A10" s="2285"/>
      <c r="B10" s="1774"/>
      <c r="C10" s="762" t="s">
        <v>75</v>
      </c>
      <c r="D10" s="15">
        <v>1736.8767462078933</v>
      </c>
      <c r="E10" s="15">
        <v>920.33140390938365</v>
      </c>
      <c r="F10" s="15">
        <v>2210.9692993522353</v>
      </c>
      <c r="G10" s="15">
        <v>1335.9535088854429</v>
      </c>
      <c r="H10" s="15">
        <v>826.06610038954523</v>
      </c>
    </row>
    <row r="11" spans="1:8">
      <c r="A11" s="2285"/>
      <c r="B11" s="1774"/>
      <c r="C11" s="762" t="s">
        <v>92</v>
      </c>
      <c r="D11" s="15">
        <v>1225</v>
      </c>
      <c r="E11" s="15">
        <v>546</v>
      </c>
      <c r="F11" s="15">
        <v>1357</v>
      </c>
      <c r="G11" s="15">
        <v>825</v>
      </c>
      <c r="H11" s="15">
        <v>531</v>
      </c>
    </row>
    <row r="12" spans="1:8">
      <c r="A12" s="2285"/>
      <c r="B12" s="1774"/>
      <c r="C12" s="762" t="s">
        <v>110</v>
      </c>
      <c r="D12" s="390">
        <v>0</v>
      </c>
      <c r="E12" s="390">
        <v>0</v>
      </c>
      <c r="F12" s="390">
        <v>0</v>
      </c>
      <c r="G12" s="390">
        <v>0</v>
      </c>
      <c r="H12" s="390">
        <v>0</v>
      </c>
    </row>
    <row r="13" spans="1:8">
      <c r="A13" s="2285"/>
      <c r="B13" s="1774"/>
      <c r="C13" s="762" t="s">
        <v>121</v>
      </c>
      <c r="D13" s="390">
        <v>17.394640341749032</v>
      </c>
      <c r="E13" s="390">
        <v>9.9292004374062284</v>
      </c>
      <c r="F13" s="390">
        <v>24.948628603676337</v>
      </c>
      <c r="G13" s="390">
        <v>31.029356346893341</v>
      </c>
      <c r="H13" s="390">
        <v>39.454358922064614</v>
      </c>
    </row>
    <row r="14" spans="1:8">
      <c r="A14" s="2285"/>
      <c r="B14" s="1775"/>
      <c r="C14" s="976" t="s">
        <v>112</v>
      </c>
      <c r="D14" s="796">
        <v>0.92917198808382806</v>
      </c>
      <c r="E14" s="796">
        <v>0.79445015804339558</v>
      </c>
      <c r="F14" s="796">
        <v>1.2662091674472056</v>
      </c>
      <c r="G14" s="796">
        <v>2.0197354679772919</v>
      </c>
      <c r="H14" s="796">
        <v>3.2010792774051211</v>
      </c>
    </row>
    <row r="15" spans="1:8">
      <c r="A15" s="2285"/>
      <c r="B15" s="2155" t="s">
        <v>583</v>
      </c>
      <c r="C15" s="762" t="s">
        <v>109</v>
      </c>
      <c r="D15" s="45">
        <v>3.3150042602032155</v>
      </c>
      <c r="E15" s="397">
        <v>0.77061797065482651</v>
      </c>
      <c r="F15" s="390">
        <v>0.97550021626310746</v>
      </c>
      <c r="G15" s="792">
        <v>1.8124161251723616</v>
      </c>
      <c r="H15" s="792">
        <v>2.1517582232195429</v>
      </c>
    </row>
    <row r="16" spans="1:8">
      <c r="A16" s="2285"/>
      <c r="B16" s="1774"/>
      <c r="C16" s="762" t="s">
        <v>75</v>
      </c>
      <c r="D16" s="15">
        <v>1736.8767462078933</v>
      </c>
      <c r="E16" s="226">
        <v>920.33140390938365</v>
      </c>
      <c r="F16" s="15">
        <v>2210.9692993522353</v>
      </c>
      <c r="G16" s="226">
        <v>1335.9535088854429</v>
      </c>
      <c r="H16" s="226">
        <v>826.06610038954523</v>
      </c>
    </row>
    <row r="17" spans="1:8">
      <c r="A17" s="2285"/>
      <c r="B17" s="1774"/>
      <c r="C17" s="762" t="s">
        <v>92</v>
      </c>
      <c r="D17" s="15">
        <v>1225</v>
      </c>
      <c r="E17" s="226">
        <v>546</v>
      </c>
      <c r="F17" s="15">
        <v>1357</v>
      </c>
      <c r="G17" s="226">
        <v>825</v>
      </c>
      <c r="H17" s="226">
        <v>531</v>
      </c>
    </row>
    <row r="18" spans="1:8">
      <c r="A18" s="2285"/>
      <c r="B18" s="1774"/>
      <c r="C18" s="762" t="s">
        <v>110</v>
      </c>
      <c r="D18" s="390">
        <v>0</v>
      </c>
      <c r="E18" s="397">
        <v>0</v>
      </c>
      <c r="F18" s="390">
        <v>0</v>
      </c>
      <c r="G18" s="397">
        <v>0</v>
      </c>
      <c r="H18" s="397">
        <v>0</v>
      </c>
    </row>
    <row r="19" spans="1:8">
      <c r="A19" s="2285"/>
      <c r="B19" s="1774"/>
      <c r="C19" s="762" t="s">
        <v>121</v>
      </c>
      <c r="D19" s="390">
        <v>15.96720146785951</v>
      </c>
      <c r="E19" s="397">
        <v>6.1118493870864192</v>
      </c>
      <c r="F19" s="390">
        <v>8.7032747914082211</v>
      </c>
      <c r="G19" s="397">
        <v>15.043234437284035</v>
      </c>
      <c r="H19" s="397">
        <v>15.230189718560341</v>
      </c>
    </row>
    <row r="20" spans="1:8">
      <c r="A20" s="2285"/>
      <c r="B20" s="1775"/>
      <c r="C20" s="976" t="s">
        <v>112</v>
      </c>
      <c r="D20" s="796">
        <v>0.85292228183743246</v>
      </c>
      <c r="E20" s="805">
        <v>0.48901819860700063</v>
      </c>
      <c r="F20" s="796">
        <v>0.4417143123477883</v>
      </c>
      <c r="G20" s="805">
        <v>0.97918093454497224</v>
      </c>
      <c r="H20" s="805">
        <v>1.235682090167411</v>
      </c>
    </row>
    <row r="21" spans="1:8">
      <c r="A21" s="2285"/>
      <c r="B21" s="2155" t="s">
        <v>897</v>
      </c>
      <c r="C21" s="762" t="s">
        <v>109</v>
      </c>
      <c r="D21" s="45">
        <v>4.3845832091626775</v>
      </c>
      <c r="E21" s="45">
        <v>4.2206771639744476</v>
      </c>
      <c r="F21" s="45">
        <v>5.6202250494966934</v>
      </c>
      <c r="G21" s="45">
        <v>5.9551606389454212</v>
      </c>
      <c r="H21" s="45">
        <v>5.6706983932746402</v>
      </c>
    </row>
    <row r="22" spans="1:8">
      <c r="A22" s="2285"/>
      <c r="B22" s="1774"/>
      <c r="C22" s="762" t="s">
        <v>75</v>
      </c>
      <c r="D22" s="15">
        <v>1736.8767462078933</v>
      </c>
      <c r="E22" s="15">
        <v>920.33140390938365</v>
      </c>
      <c r="F22" s="15">
        <v>2210.9692993522353</v>
      </c>
      <c r="G22" s="15">
        <v>1335.9535088854429</v>
      </c>
      <c r="H22" s="15">
        <v>826.06610038954523</v>
      </c>
    </row>
    <row r="23" spans="1:8">
      <c r="A23" s="2285"/>
      <c r="B23" s="1774"/>
      <c r="C23" s="762" t="s">
        <v>92</v>
      </c>
      <c r="D23" s="15">
        <v>1225</v>
      </c>
      <c r="E23" s="15">
        <v>546</v>
      </c>
      <c r="F23" s="15">
        <v>1357</v>
      </c>
      <c r="G23" s="15">
        <v>825</v>
      </c>
      <c r="H23" s="15">
        <v>531</v>
      </c>
    </row>
    <row r="24" spans="1:8">
      <c r="A24" s="2285"/>
      <c r="B24" s="1774"/>
      <c r="C24" s="762" t="s">
        <v>110</v>
      </c>
      <c r="D24" s="390">
        <v>0</v>
      </c>
      <c r="E24" s="390">
        <v>0</v>
      </c>
      <c r="F24" s="390">
        <v>0</v>
      </c>
      <c r="G24" s="390">
        <v>0</v>
      </c>
      <c r="H24" s="390">
        <v>0</v>
      </c>
    </row>
    <row r="25" spans="1:8">
      <c r="A25" s="2285"/>
      <c r="B25" s="1774"/>
      <c r="C25" s="762" t="s">
        <v>121</v>
      </c>
      <c r="D25" s="390">
        <v>17.110982239868253</v>
      </c>
      <c r="E25" s="390">
        <v>14.941115060230786</v>
      </c>
      <c r="F25" s="390">
        <v>18.455781698750705</v>
      </c>
      <c r="G25" s="390">
        <v>21.538774836753305</v>
      </c>
      <c r="H25" s="390">
        <v>23.675623338551805</v>
      </c>
    </row>
    <row r="26" spans="1:8">
      <c r="A26" s="2285"/>
      <c r="B26" s="1775"/>
      <c r="C26" s="976" t="s">
        <v>112</v>
      </c>
      <c r="D26" s="796">
        <v>0.9140197827330766</v>
      </c>
      <c r="E26" s="796">
        <v>1.1954609332114217</v>
      </c>
      <c r="F26" s="796">
        <v>0.9366799414344944</v>
      </c>
      <c r="G26" s="796">
        <v>1.4019829154117449</v>
      </c>
      <c r="H26" s="796">
        <v>1.920891615509269</v>
      </c>
    </row>
    <row r="27" spans="1:8">
      <c r="A27" s="2285"/>
      <c r="B27" s="2155" t="s">
        <v>900</v>
      </c>
      <c r="C27" s="762" t="s">
        <v>109</v>
      </c>
      <c r="D27" s="397">
        <v>0.66960364910706638</v>
      </c>
      <c r="E27" s="792">
        <v>1.1445901921314199</v>
      </c>
      <c r="F27" s="45">
        <v>3.0113527267746107</v>
      </c>
      <c r="G27" s="45">
        <v>2.9816623676261393</v>
      </c>
      <c r="H27" s="45">
        <v>4.7052176505168584</v>
      </c>
    </row>
    <row r="28" spans="1:8">
      <c r="A28" s="2285"/>
      <c r="B28" s="1774"/>
      <c r="C28" s="762" t="s">
        <v>75</v>
      </c>
      <c r="D28" s="226">
        <v>1736.8767462078933</v>
      </c>
      <c r="E28" s="226">
        <v>920.33140390938365</v>
      </c>
      <c r="F28" s="15">
        <v>2210.9692993522353</v>
      </c>
      <c r="G28" s="15">
        <v>1335.9535088854429</v>
      </c>
      <c r="H28" s="15">
        <v>826.06610038954523</v>
      </c>
    </row>
    <row r="29" spans="1:8">
      <c r="A29" s="2285"/>
      <c r="B29" s="1774"/>
      <c r="C29" s="762" t="s">
        <v>92</v>
      </c>
      <c r="D29" s="226">
        <v>1225</v>
      </c>
      <c r="E29" s="226">
        <v>546</v>
      </c>
      <c r="F29" s="15">
        <v>1357</v>
      </c>
      <c r="G29" s="15">
        <v>825</v>
      </c>
      <c r="H29" s="15">
        <v>531</v>
      </c>
    </row>
    <row r="30" spans="1:8">
      <c r="A30" s="2285"/>
      <c r="B30" s="1774"/>
      <c r="C30" s="762" t="s">
        <v>110</v>
      </c>
      <c r="D30" s="397">
        <v>0</v>
      </c>
      <c r="E30" s="397">
        <v>0</v>
      </c>
      <c r="F30" s="390">
        <v>0</v>
      </c>
      <c r="G30" s="390">
        <v>0</v>
      </c>
      <c r="H30" s="390">
        <v>0</v>
      </c>
    </row>
    <row r="31" spans="1:8">
      <c r="A31" s="2285"/>
      <c r="B31" s="1774"/>
      <c r="C31" s="762" t="s">
        <v>121</v>
      </c>
      <c r="D31" s="397">
        <v>9.5169655018440658</v>
      </c>
      <c r="E31" s="397">
        <v>9.7053962143249404</v>
      </c>
      <c r="F31" s="390">
        <v>26.483355154546615</v>
      </c>
      <c r="G31" s="390">
        <v>19.508675590424048</v>
      </c>
      <c r="H31" s="390">
        <v>23.863504865224538</v>
      </c>
    </row>
    <row r="32" spans="1:8">
      <c r="A32" s="2285"/>
      <c r="B32" s="1775"/>
      <c r="C32" s="976" t="s">
        <v>112</v>
      </c>
      <c r="D32" s="805">
        <v>0.50836910577850458</v>
      </c>
      <c r="E32" s="805">
        <v>0.7765432478628056</v>
      </c>
      <c r="F32" s="796">
        <v>1.3441006162761893</v>
      </c>
      <c r="G32" s="796">
        <v>1.2698414876139463</v>
      </c>
      <c r="H32" s="796">
        <v>1.9361351444391732</v>
      </c>
    </row>
    <row r="33" spans="1:8">
      <c r="A33" s="2285"/>
      <c r="B33" s="2155" t="s">
        <v>585</v>
      </c>
      <c r="C33" s="762" t="s">
        <v>109</v>
      </c>
      <c r="D33" s="45">
        <v>22.274134305851597</v>
      </c>
      <c r="E33" s="45">
        <v>12.22108153945018</v>
      </c>
      <c r="F33" s="45">
        <v>18.819390887148046</v>
      </c>
      <c r="G33" s="45">
        <v>19.773742360298812</v>
      </c>
      <c r="H33" s="45">
        <v>19.5620817051113</v>
      </c>
    </row>
    <row r="34" spans="1:8">
      <c r="A34" s="2285"/>
      <c r="B34" s="1774"/>
      <c r="C34" s="762" t="s">
        <v>75</v>
      </c>
      <c r="D34" s="15">
        <v>1736.8767462078933</v>
      </c>
      <c r="E34" s="15">
        <v>920.33140390938365</v>
      </c>
      <c r="F34" s="15">
        <v>2210.9692993522353</v>
      </c>
      <c r="G34" s="15">
        <v>1335.9535088854429</v>
      </c>
      <c r="H34" s="15">
        <v>826.06610038954523</v>
      </c>
    </row>
    <row r="35" spans="1:8">
      <c r="A35" s="2285"/>
      <c r="B35" s="1774"/>
      <c r="C35" s="762" t="s">
        <v>92</v>
      </c>
      <c r="D35" s="15">
        <v>1225</v>
      </c>
      <c r="E35" s="15">
        <v>546</v>
      </c>
      <c r="F35" s="15">
        <v>1357</v>
      </c>
      <c r="G35" s="15">
        <v>825</v>
      </c>
      <c r="H35" s="15">
        <v>531</v>
      </c>
    </row>
    <row r="36" spans="1:8">
      <c r="A36" s="2285"/>
      <c r="B36" s="1774"/>
      <c r="C36" s="762" t="s">
        <v>110</v>
      </c>
      <c r="D36" s="45">
        <v>2</v>
      </c>
      <c r="E36" s="390">
        <v>0</v>
      </c>
      <c r="F36" s="45">
        <v>1.5</v>
      </c>
      <c r="G36" s="45">
        <v>2</v>
      </c>
      <c r="H36" s="45">
        <v>3.5</v>
      </c>
    </row>
    <row r="37" spans="1:8">
      <c r="A37" s="2285"/>
      <c r="B37" s="1774"/>
      <c r="C37" s="762" t="s">
        <v>121</v>
      </c>
      <c r="D37" s="45">
        <v>55.538494808316116</v>
      </c>
      <c r="E37" s="45">
        <v>39.414976725634091</v>
      </c>
      <c r="F37" s="45">
        <v>49.603232572683666</v>
      </c>
      <c r="G37" s="45">
        <v>47.16282180349944</v>
      </c>
      <c r="H37" s="45">
        <v>37.76605915226969</v>
      </c>
    </row>
    <row r="38" spans="1:8">
      <c r="A38" s="2285"/>
      <c r="B38" s="1775"/>
      <c r="C38" s="976" t="s">
        <v>112</v>
      </c>
      <c r="D38" s="977">
        <v>2.9667077112465083</v>
      </c>
      <c r="E38" s="977">
        <v>3.1536511611741229</v>
      </c>
      <c r="F38" s="977">
        <v>2.5174958037289765</v>
      </c>
      <c r="G38" s="977">
        <v>3.0698807574833129</v>
      </c>
      <c r="H38" s="977">
        <v>3.0641012208660752</v>
      </c>
    </row>
    <row r="39" spans="1:8">
      <c r="A39" s="2285"/>
      <c r="B39" s="2155" t="s">
        <v>682</v>
      </c>
      <c r="C39" s="762" t="s">
        <v>109</v>
      </c>
      <c r="D39" s="390">
        <v>0.97919224808392469</v>
      </c>
      <c r="E39" s="397">
        <v>0.44130055176788602</v>
      </c>
      <c r="F39" s="390">
        <v>2.0481353488608418</v>
      </c>
      <c r="G39" s="45">
        <v>1.8960324017814796</v>
      </c>
      <c r="H39" s="45">
        <v>2.8722251633566773</v>
      </c>
    </row>
    <row r="40" spans="1:8">
      <c r="A40" s="2285"/>
      <c r="B40" s="1774"/>
      <c r="C40" s="762" t="s">
        <v>75</v>
      </c>
      <c r="D40" s="15">
        <v>1736.8767462078933</v>
      </c>
      <c r="E40" s="226">
        <v>920.33140390938365</v>
      </c>
      <c r="F40" s="15">
        <v>2210.9692993522353</v>
      </c>
      <c r="G40" s="15">
        <v>1335.9535088854429</v>
      </c>
      <c r="H40" s="15">
        <v>826.06610038954523</v>
      </c>
    </row>
    <row r="41" spans="1:8">
      <c r="A41" s="2285"/>
      <c r="B41" s="1774"/>
      <c r="C41" s="762" t="s">
        <v>92</v>
      </c>
      <c r="D41" s="15">
        <v>1225</v>
      </c>
      <c r="E41" s="226">
        <v>546</v>
      </c>
      <c r="F41" s="15">
        <v>1357</v>
      </c>
      <c r="G41" s="15">
        <v>825</v>
      </c>
      <c r="H41" s="15">
        <v>531</v>
      </c>
    </row>
    <row r="42" spans="1:8">
      <c r="A42" s="2285"/>
      <c r="B42" s="1774"/>
      <c r="C42" s="762" t="s">
        <v>110</v>
      </c>
      <c r="D42" s="390">
        <v>0</v>
      </c>
      <c r="E42" s="397">
        <v>0</v>
      </c>
      <c r="F42" s="390">
        <v>0</v>
      </c>
      <c r="G42" s="390">
        <v>0</v>
      </c>
      <c r="H42" s="390">
        <v>0</v>
      </c>
    </row>
    <row r="43" spans="1:8">
      <c r="A43" s="2285"/>
      <c r="B43" s="1774"/>
      <c r="C43" s="762" t="s">
        <v>121</v>
      </c>
      <c r="D43" s="390">
        <v>7.96901314629228</v>
      </c>
      <c r="E43" s="397">
        <v>3.3267201376388824</v>
      </c>
      <c r="F43" s="390">
        <v>15.020264096168887</v>
      </c>
      <c r="G43" s="390">
        <v>11.202220152299272</v>
      </c>
      <c r="H43" s="390">
        <v>15.21594834044132</v>
      </c>
    </row>
    <row r="44" spans="1:8">
      <c r="A44" s="2285"/>
      <c r="B44" s="1775"/>
      <c r="C44" s="976" t="s">
        <v>112</v>
      </c>
      <c r="D44" s="796">
        <v>0.4256819136659441</v>
      </c>
      <c r="E44" s="805">
        <v>0.26617584726729077</v>
      </c>
      <c r="F44" s="796">
        <v>0.76231829805846008</v>
      </c>
      <c r="G44" s="796">
        <v>0.72916502388081561</v>
      </c>
      <c r="H44" s="796">
        <v>1.2345266340499124</v>
      </c>
    </row>
    <row r="45" spans="1:8">
      <c r="A45" s="2285"/>
      <c r="B45" s="2155" t="s">
        <v>538</v>
      </c>
      <c r="C45" s="762" t="s">
        <v>109</v>
      </c>
      <c r="D45" s="397">
        <v>0.51925515440747905</v>
      </c>
      <c r="E45" s="397">
        <v>0.35680797312221024</v>
      </c>
      <c r="F45" s="397">
        <v>1.102913503624577</v>
      </c>
      <c r="G45" s="397">
        <v>0.61928139979594399</v>
      </c>
      <c r="H45" s="397">
        <v>1.0508579203985129</v>
      </c>
    </row>
    <row r="46" spans="1:8">
      <c r="A46" s="2285"/>
      <c r="B46" s="1774"/>
      <c r="C46" s="762" t="s">
        <v>75</v>
      </c>
      <c r="D46" s="226">
        <v>1736.8767462078933</v>
      </c>
      <c r="E46" s="226">
        <v>920.33140390938365</v>
      </c>
      <c r="F46" s="226">
        <v>2210.9692993522353</v>
      </c>
      <c r="G46" s="226">
        <v>1335.9535088854429</v>
      </c>
      <c r="H46" s="226">
        <v>826.06610038954523</v>
      </c>
    </row>
    <row r="47" spans="1:8">
      <c r="A47" s="2285"/>
      <c r="B47" s="1774"/>
      <c r="C47" s="762" t="s">
        <v>92</v>
      </c>
      <c r="D47" s="226">
        <v>1225</v>
      </c>
      <c r="E47" s="226">
        <v>546</v>
      </c>
      <c r="F47" s="226">
        <v>1357</v>
      </c>
      <c r="G47" s="226">
        <v>825</v>
      </c>
      <c r="H47" s="226">
        <v>531</v>
      </c>
    </row>
    <row r="48" spans="1:8">
      <c r="A48" s="2285"/>
      <c r="B48" s="1774"/>
      <c r="C48" s="762" t="s">
        <v>110</v>
      </c>
      <c r="D48" s="397">
        <v>0</v>
      </c>
      <c r="E48" s="397">
        <v>0</v>
      </c>
      <c r="F48" s="397">
        <v>0</v>
      </c>
      <c r="G48" s="397">
        <v>0</v>
      </c>
      <c r="H48" s="397">
        <v>0</v>
      </c>
    </row>
    <row r="49" spans="1:8">
      <c r="A49" s="2285"/>
      <c r="B49" s="1774"/>
      <c r="C49" s="762" t="s">
        <v>121</v>
      </c>
      <c r="D49" s="397">
        <v>8.8505934901683645</v>
      </c>
      <c r="E49" s="397">
        <v>4.5275472107732417</v>
      </c>
      <c r="F49" s="397">
        <v>16.532263644747296</v>
      </c>
      <c r="G49" s="397">
        <v>7.3227672164162048</v>
      </c>
      <c r="H49" s="397">
        <v>11.509669369702946</v>
      </c>
    </row>
    <row r="50" spans="1:8">
      <c r="A50" s="2285"/>
      <c r="B50" s="1775"/>
      <c r="C50" s="976" t="s">
        <v>112</v>
      </c>
      <c r="D50" s="805">
        <v>0.47277341683482205</v>
      </c>
      <c r="E50" s="805">
        <v>0.36225581503996163</v>
      </c>
      <c r="F50" s="805">
        <v>0.83905629115616098</v>
      </c>
      <c r="G50" s="805">
        <v>0.47664709848929671</v>
      </c>
      <c r="H50" s="805">
        <v>0.93382239924157362</v>
      </c>
    </row>
    <row r="51" spans="1:8">
      <c r="A51" s="2285"/>
      <c r="B51" s="2155" t="s">
        <v>696</v>
      </c>
      <c r="C51" s="762" t="s">
        <v>109</v>
      </c>
      <c r="D51" s="45">
        <v>36.749617540232826</v>
      </c>
      <c r="E51" s="45">
        <v>21.386025436460343</v>
      </c>
      <c r="F51" s="45">
        <v>39.917477383639941</v>
      </c>
      <c r="G51" s="45">
        <v>45.820701803368053</v>
      </c>
      <c r="H51" s="45">
        <v>54.783037394787883</v>
      </c>
    </row>
    <row r="52" spans="1:8">
      <c r="A52" s="2285"/>
      <c r="B52" s="1774"/>
      <c r="C52" s="762" t="s">
        <v>75</v>
      </c>
      <c r="D52" s="15">
        <v>1736.8767462078933</v>
      </c>
      <c r="E52" s="15">
        <v>920.33140390938365</v>
      </c>
      <c r="F52" s="15">
        <v>2210.9692993522353</v>
      </c>
      <c r="G52" s="15">
        <v>1335.9535088854429</v>
      </c>
      <c r="H52" s="15">
        <v>826.06610038954523</v>
      </c>
    </row>
    <row r="53" spans="1:8">
      <c r="A53" s="2285"/>
      <c r="B53" s="1774"/>
      <c r="C53" s="762" t="s">
        <v>92</v>
      </c>
      <c r="D53" s="15">
        <v>1225</v>
      </c>
      <c r="E53" s="15">
        <v>546</v>
      </c>
      <c r="F53" s="15">
        <v>1357</v>
      </c>
      <c r="G53" s="15">
        <v>825</v>
      </c>
      <c r="H53" s="15">
        <v>531</v>
      </c>
    </row>
    <row r="54" spans="1:8">
      <c r="A54" s="2285"/>
      <c r="B54" s="1774"/>
      <c r="C54" s="762" t="s">
        <v>110</v>
      </c>
      <c r="D54" s="45">
        <v>12.408770977967</v>
      </c>
      <c r="E54" s="45">
        <v>7.3076718278949793</v>
      </c>
      <c r="F54" s="45">
        <v>14.981470482490709</v>
      </c>
      <c r="G54" s="45">
        <v>21.337904000000002</v>
      </c>
      <c r="H54" s="45">
        <v>29.590555200000001</v>
      </c>
    </row>
    <row r="55" spans="1:8">
      <c r="A55" s="2285"/>
      <c r="B55" s="1774"/>
      <c r="C55" s="762" t="s">
        <v>121</v>
      </c>
      <c r="D55" s="45">
        <v>62.158506908111946</v>
      </c>
      <c r="E55" s="45">
        <v>44.187377578366977</v>
      </c>
      <c r="F55" s="45">
        <v>66.407758475386331</v>
      </c>
      <c r="G55" s="45">
        <v>63.212897358353416</v>
      </c>
      <c r="H55" s="45">
        <v>65.351464889884284</v>
      </c>
    </row>
    <row r="56" spans="1:8" ht="13.5" thickBot="1">
      <c r="A56" s="2286"/>
      <c r="B56" s="2046"/>
      <c r="C56" s="765" t="s">
        <v>112</v>
      </c>
      <c r="D56" s="766">
        <v>3.3203298432973165</v>
      </c>
      <c r="E56" s="766">
        <v>3.5354980818402248</v>
      </c>
      <c r="F56" s="766">
        <v>3.370370127629517</v>
      </c>
      <c r="G56" s="766">
        <v>4.1145981051281817</v>
      </c>
      <c r="H56" s="766">
        <v>5.3022080632537092</v>
      </c>
    </row>
    <row r="57" spans="1:8">
      <c r="A57" s="2276" t="s">
        <v>508</v>
      </c>
      <c r="B57" s="2155" t="s">
        <v>810</v>
      </c>
      <c r="C57" s="762" t="s">
        <v>109</v>
      </c>
      <c r="D57" s="390">
        <v>0.40163695646956715</v>
      </c>
      <c r="E57" s="390">
        <v>0.32261907004491813</v>
      </c>
      <c r="F57" s="390">
        <v>0.75609537012876493</v>
      </c>
      <c r="G57" s="390">
        <v>0.94416354287824011</v>
      </c>
      <c r="H57" s="390">
        <v>1.1686087941449996</v>
      </c>
    </row>
    <row r="58" spans="1:8">
      <c r="A58" s="2276"/>
      <c r="B58" s="1774"/>
      <c r="C58" s="762" t="s">
        <v>75</v>
      </c>
      <c r="D58" s="15">
        <v>1736.8767462078938</v>
      </c>
      <c r="E58" s="15">
        <v>920.3314039093832</v>
      </c>
      <c r="F58" s="15">
        <v>2210.9692993522353</v>
      </c>
      <c r="G58" s="15">
        <v>1335.9535088854425</v>
      </c>
      <c r="H58" s="15">
        <v>826.06610038954545</v>
      </c>
    </row>
    <row r="59" spans="1:8">
      <c r="A59" s="2276"/>
      <c r="B59" s="1774"/>
      <c r="C59" s="762" t="s">
        <v>92</v>
      </c>
      <c r="D59" s="15">
        <v>1225</v>
      </c>
      <c r="E59" s="15">
        <v>546</v>
      </c>
      <c r="F59" s="15">
        <v>1357</v>
      </c>
      <c r="G59" s="15">
        <v>825</v>
      </c>
      <c r="H59" s="15">
        <v>531</v>
      </c>
    </row>
    <row r="60" spans="1:8">
      <c r="A60" s="2276"/>
      <c r="B60" s="1774"/>
      <c r="C60" s="762" t="s">
        <v>110</v>
      </c>
      <c r="D60" s="390">
        <v>0</v>
      </c>
      <c r="E60" s="390">
        <v>0</v>
      </c>
      <c r="F60" s="390">
        <v>0</v>
      </c>
      <c r="G60" s="390">
        <v>0</v>
      </c>
      <c r="H60" s="390">
        <v>0</v>
      </c>
    </row>
    <row r="61" spans="1:8">
      <c r="A61" s="2276"/>
      <c r="B61" s="1774"/>
      <c r="C61" s="762" t="s">
        <v>121</v>
      </c>
      <c r="D61" s="390">
        <v>0.94584712791545456</v>
      </c>
      <c r="E61" s="390">
        <v>0.87452808730487008</v>
      </c>
      <c r="F61" s="390">
        <v>1.2398269717757524</v>
      </c>
      <c r="G61" s="390">
        <v>1.2305324253018561</v>
      </c>
      <c r="H61" s="390">
        <v>1.3156670748353574</v>
      </c>
    </row>
    <row r="62" spans="1:8">
      <c r="A62" s="2276"/>
      <c r="B62" s="1775"/>
      <c r="C62" s="976" t="s">
        <v>112</v>
      </c>
      <c r="D62" s="796">
        <v>5.0524451152878104E-2</v>
      </c>
      <c r="E62" s="796">
        <v>6.9972298530236399E-2</v>
      </c>
      <c r="F62" s="796">
        <v>6.292451191002274E-2</v>
      </c>
      <c r="G62" s="796">
        <v>8.0096730209072153E-2</v>
      </c>
      <c r="H62" s="796">
        <v>0.10674497632920321</v>
      </c>
    </row>
    <row r="63" spans="1:8">
      <c r="A63" s="2276"/>
      <c r="B63" s="2155" t="s">
        <v>583</v>
      </c>
      <c r="C63" s="762" t="s">
        <v>109</v>
      </c>
      <c r="D63" s="390">
        <v>0.68884418043178264</v>
      </c>
      <c r="E63" s="390">
        <v>6.2419829547248354E-2</v>
      </c>
      <c r="F63" s="390">
        <v>4.6253432732505102E-2</v>
      </c>
      <c r="G63" s="390">
        <v>9.1761826829183671E-2</v>
      </c>
      <c r="H63" s="390">
        <v>9.2846188493076534E-2</v>
      </c>
    </row>
    <row r="64" spans="1:8">
      <c r="A64" s="2276"/>
      <c r="B64" s="1774"/>
      <c r="C64" s="762" t="s">
        <v>75</v>
      </c>
      <c r="D64" s="15">
        <v>1736.8767462078929</v>
      </c>
      <c r="E64" s="15">
        <v>920.33140390938331</v>
      </c>
      <c r="F64" s="15">
        <v>2210.9692993522349</v>
      </c>
      <c r="G64" s="15">
        <v>1335.9535088854432</v>
      </c>
      <c r="H64" s="15">
        <v>826.06610038954602</v>
      </c>
    </row>
    <row r="65" spans="1:8">
      <c r="A65" s="2276"/>
      <c r="B65" s="1774"/>
      <c r="C65" s="762" t="s">
        <v>92</v>
      </c>
      <c r="D65" s="15">
        <v>1225</v>
      </c>
      <c r="E65" s="15">
        <v>546</v>
      </c>
      <c r="F65" s="15">
        <v>1357</v>
      </c>
      <c r="G65" s="15">
        <v>825</v>
      </c>
      <c r="H65" s="15">
        <v>531</v>
      </c>
    </row>
    <row r="66" spans="1:8">
      <c r="A66" s="2276"/>
      <c r="B66" s="1774"/>
      <c r="C66" s="762" t="s">
        <v>110</v>
      </c>
      <c r="D66" s="390">
        <v>0</v>
      </c>
      <c r="E66" s="390">
        <v>0</v>
      </c>
      <c r="F66" s="390">
        <v>0</v>
      </c>
      <c r="G66" s="390">
        <v>0</v>
      </c>
      <c r="H66" s="390">
        <v>0</v>
      </c>
    </row>
    <row r="67" spans="1:8">
      <c r="A67" s="2276"/>
      <c r="B67" s="1774"/>
      <c r="C67" s="762" t="s">
        <v>121</v>
      </c>
      <c r="D67" s="390">
        <v>1.300073029489579</v>
      </c>
      <c r="E67" s="390">
        <v>0.33620952702449297</v>
      </c>
      <c r="F67" s="390">
        <v>0.30478577468286489</v>
      </c>
      <c r="G67" s="390">
        <v>0.4588386071691663</v>
      </c>
      <c r="H67" s="390">
        <v>0.42033714084343965</v>
      </c>
    </row>
    <row r="68" spans="1:8">
      <c r="A68" s="2276"/>
      <c r="B68" s="1775"/>
      <c r="C68" s="976" t="s">
        <v>112</v>
      </c>
      <c r="D68" s="796">
        <v>6.9446186740963325E-2</v>
      </c>
      <c r="E68" s="796">
        <v>2.6900626446622302E-2</v>
      </c>
      <c r="F68" s="796">
        <v>1.5468687603697536E-2</v>
      </c>
      <c r="G68" s="796">
        <v>2.9866317516110817E-2</v>
      </c>
      <c r="H68" s="796">
        <v>3.4103519809700195E-2</v>
      </c>
    </row>
    <row r="69" spans="1:8">
      <c r="A69" s="2276"/>
      <c r="B69" s="2155" t="s">
        <v>897</v>
      </c>
      <c r="C69" s="762" t="s">
        <v>109</v>
      </c>
      <c r="D69" s="390">
        <v>0.55541350522720956</v>
      </c>
      <c r="E69" s="390">
        <v>0.97337012479500951</v>
      </c>
      <c r="F69" s="390">
        <v>0.88154996044991285</v>
      </c>
      <c r="G69" s="390">
        <v>0.76916909557740931</v>
      </c>
      <c r="H69" s="390">
        <v>0.65756421211634553</v>
      </c>
    </row>
    <row r="70" spans="1:8">
      <c r="A70" s="2276"/>
      <c r="B70" s="1774"/>
      <c r="C70" s="762" t="s">
        <v>75</v>
      </c>
      <c r="D70" s="15">
        <v>1736.876746207894</v>
      </c>
      <c r="E70" s="15">
        <v>920.33140390938343</v>
      </c>
      <c r="F70" s="15">
        <v>2210.9692993522326</v>
      </c>
      <c r="G70" s="15">
        <v>1335.9535088854427</v>
      </c>
      <c r="H70" s="15">
        <v>826.06610038954557</v>
      </c>
    </row>
    <row r="71" spans="1:8">
      <c r="A71" s="2276"/>
      <c r="B71" s="1774"/>
      <c r="C71" s="762" t="s">
        <v>92</v>
      </c>
      <c r="D71" s="15">
        <v>1225</v>
      </c>
      <c r="E71" s="15">
        <v>546</v>
      </c>
      <c r="F71" s="15">
        <v>1357</v>
      </c>
      <c r="G71" s="15">
        <v>825</v>
      </c>
      <c r="H71" s="15">
        <v>531</v>
      </c>
    </row>
    <row r="72" spans="1:8">
      <c r="A72" s="2276"/>
      <c r="B72" s="1774"/>
      <c r="C72" s="762" t="s">
        <v>110</v>
      </c>
      <c r="D72" s="390">
        <v>0</v>
      </c>
      <c r="E72" s="390">
        <v>0</v>
      </c>
      <c r="F72" s="390">
        <v>0</v>
      </c>
      <c r="G72" s="390">
        <v>0</v>
      </c>
      <c r="H72" s="390">
        <v>0</v>
      </c>
    </row>
    <row r="73" spans="1:8">
      <c r="A73" s="2276"/>
      <c r="B73" s="1774"/>
      <c r="C73" s="762" t="s">
        <v>121</v>
      </c>
      <c r="D73" s="390">
        <v>0.99916500789351226</v>
      </c>
      <c r="E73" s="390">
        <v>1.3847831583426715</v>
      </c>
      <c r="F73" s="390">
        <v>1.1747691261327244</v>
      </c>
      <c r="G73" s="390">
        <v>1.1272602728592687</v>
      </c>
      <c r="H73" s="390">
        <v>1.0246447858769521</v>
      </c>
    </row>
    <row r="74" spans="1:8">
      <c r="A74" s="2276"/>
      <c r="B74" s="1775"/>
      <c r="C74" s="976" t="s">
        <v>112</v>
      </c>
      <c r="D74" s="796">
        <v>5.3372539964506006E-2</v>
      </c>
      <c r="E74" s="796">
        <v>0.1107985689216839</v>
      </c>
      <c r="F74" s="796">
        <v>5.9622653444125789E-2</v>
      </c>
      <c r="G74" s="796">
        <v>7.3374630439718258E-2</v>
      </c>
      <c r="H74" s="796">
        <v>8.3133252709819486E-2</v>
      </c>
    </row>
    <row r="75" spans="1:8">
      <c r="A75" s="2276"/>
      <c r="B75" s="2155" t="s">
        <v>900</v>
      </c>
      <c r="C75" s="762" t="s">
        <v>109</v>
      </c>
      <c r="D75" s="390">
        <v>3.5370286976884463E-2</v>
      </c>
      <c r="E75" s="397">
        <v>4.9488131711282024E-2</v>
      </c>
      <c r="F75" s="390">
        <v>0.13590670085577111</v>
      </c>
      <c r="G75" s="390">
        <v>0.14053464668802945</v>
      </c>
      <c r="H75" s="390">
        <v>0.20043030090067396</v>
      </c>
    </row>
    <row r="76" spans="1:8">
      <c r="A76" s="2276"/>
      <c r="B76" s="1774"/>
      <c r="C76" s="762" t="s">
        <v>75</v>
      </c>
      <c r="D76" s="15">
        <v>1736.8767462078931</v>
      </c>
      <c r="E76" s="226">
        <v>920.33140390938331</v>
      </c>
      <c r="F76" s="15">
        <v>2210.9692993522349</v>
      </c>
      <c r="G76" s="15">
        <v>1335.9535088854429</v>
      </c>
      <c r="H76" s="15">
        <v>826.0661003895458</v>
      </c>
    </row>
    <row r="77" spans="1:8">
      <c r="A77" s="2276"/>
      <c r="B77" s="1774"/>
      <c r="C77" s="762" t="s">
        <v>92</v>
      </c>
      <c r="D77" s="15">
        <v>1225</v>
      </c>
      <c r="E77" s="226">
        <v>546</v>
      </c>
      <c r="F77" s="15">
        <v>1357</v>
      </c>
      <c r="G77" s="15">
        <v>825</v>
      </c>
      <c r="H77" s="15">
        <v>531</v>
      </c>
    </row>
    <row r="78" spans="1:8">
      <c r="A78" s="2276"/>
      <c r="B78" s="1774"/>
      <c r="C78" s="762" t="s">
        <v>110</v>
      </c>
      <c r="D78" s="390">
        <v>0</v>
      </c>
      <c r="E78" s="397">
        <v>0</v>
      </c>
      <c r="F78" s="390">
        <v>0</v>
      </c>
      <c r="G78" s="390">
        <v>0</v>
      </c>
      <c r="H78" s="390">
        <v>0</v>
      </c>
    </row>
    <row r="79" spans="1:8">
      <c r="A79" s="2276"/>
      <c r="B79" s="1774"/>
      <c r="C79" s="762" t="s">
        <v>121</v>
      </c>
      <c r="D79" s="390">
        <v>0.2852585158374813</v>
      </c>
      <c r="E79" s="397">
        <v>0.32673618032353058</v>
      </c>
      <c r="F79" s="390">
        <v>0.65921427232146257</v>
      </c>
      <c r="G79" s="390">
        <v>0.58947766214840558</v>
      </c>
      <c r="H79" s="390">
        <v>0.71321390131980611</v>
      </c>
    </row>
    <row r="80" spans="1:8">
      <c r="A80" s="2276"/>
      <c r="B80" s="1775"/>
      <c r="C80" s="976" t="s">
        <v>112</v>
      </c>
      <c r="D80" s="796">
        <v>1.5237694891707286E-2</v>
      </c>
      <c r="E80" s="805">
        <v>2.6142649826931312E-2</v>
      </c>
      <c r="F80" s="796">
        <v>3.3456875252953815E-2</v>
      </c>
      <c r="G80" s="796">
        <v>3.8369759543551471E-2</v>
      </c>
      <c r="H80" s="796">
        <v>5.786570361925987E-2</v>
      </c>
    </row>
    <row r="81" spans="1:8">
      <c r="A81" s="2276"/>
      <c r="B81" s="2155" t="s">
        <v>585</v>
      </c>
      <c r="C81" s="762" t="s">
        <v>109</v>
      </c>
      <c r="D81" s="45">
        <v>1.3572505966705284</v>
      </c>
      <c r="E81" s="45">
        <v>1.1321369186221002</v>
      </c>
      <c r="F81" s="45">
        <v>1.2798423189430992</v>
      </c>
      <c r="G81" s="45">
        <v>1.3088465917558025</v>
      </c>
      <c r="H81" s="45">
        <v>1.4820184741252511</v>
      </c>
    </row>
    <row r="82" spans="1:8">
      <c r="A82" s="2276"/>
      <c r="B82" s="1774"/>
      <c r="C82" s="762" t="s">
        <v>75</v>
      </c>
      <c r="D82" s="15">
        <v>1736.8767462078913</v>
      </c>
      <c r="E82" s="15">
        <v>920.33140390938388</v>
      </c>
      <c r="F82" s="15">
        <v>2210.9692993522344</v>
      </c>
      <c r="G82" s="15">
        <v>1335.9535088854418</v>
      </c>
      <c r="H82" s="15">
        <v>826.06610038954534</v>
      </c>
    </row>
    <row r="83" spans="1:8">
      <c r="A83" s="2276"/>
      <c r="B83" s="1774"/>
      <c r="C83" s="762" t="s">
        <v>92</v>
      </c>
      <c r="D83" s="15">
        <v>1225</v>
      </c>
      <c r="E83" s="15">
        <v>546</v>
      </c>
      <c r="F83" s="15">
        <v>1357</v>
      </c>
      <c r="G83" s="15">
        <v>825</v>
      </c>
      <c r="H83" s="15">
        <v>531</v>
      </c>
    </row>
    <row r="84" spans="1:8">
      <c r="A84" s="2276"/>
      <c r="B84" s="1774"/>
      <c r="C84" s="762" t="s">
        <v>110</v>
      </c>
      <c r="D84" s="45">
        <v>1</v>
      </c>
      <c r="E84" s="390">
        <v>0</v>
      </c>
      <c r="F84" s="45">
        <v>1</v>
      </c>
      <c r="G84" s="45">
        <v>1</v>
      </c>
      <c r="H84" s="45">
        <v>1</v>
      </c>
    </row>
    <row r="85" spans="1:8">
      <c r="A85" s="2276"/>
      <c r="B85" s="1774"/>
      <c r="C85" s="762" t="s">
        <v>121</v>
      </c>
      <c r="D85" s="45">
        <v>1.4112006101979577</v>
      </c>
      <c r="E85" s="45">
        <v>1.4367827132705056</v>
      </c>
      <c r="F85" s="45">
        <v>1.4247691377999969</v>
      </c>
      <c r="G85" s="45">
        <v>1.3888561235209629</v>
      </c>
      <c r="H85" s="45">
        <v>1.5635852025177266</v>
      </c>
    </row>
    <row r="86" spans="1:8">
      <c r="A86" s="2276"/>
      <c r="B86" s="1775"/>
      <c r="C86" s="976" t="s">
        <v>112</v>
      </c>
      <c r="D86" s="796">
        <v>7.538230459503148E-2</v>
      </c>
      <c r="E86" s="796">
        <v>0.11495913098214679</v>
      </c>
      <c r="F86" s="796">
        <v>7.2310818058847856E-2</v>
      </c>
      <c r="G86" s="796">
        <v>9.0402196591924736E-2</v>
      </c>
      <c r="H86" s="796">
        <v>0.12685949859491136</v>
      </c>
    </row>
    <row r="87" spans="1:8">
      <c r="A87" s="2276"/>
      <c r="B87" s="2155" t="s">
        <v>682</v>
      </c>
      <c r="C87" s="762" t="s">
        <v>109</v>
      </c>
      <c r="D87" s="390">
        <v>0.1176529439089465</v>
      </c>
      <c r="E87" s="390">
        <v>7.4615377705042063E-2</v>
      </c>
      <c r="F87" s="390">
        <v>0.22153437722939995</v>
      </c>
      <c r="G87" s="390">
        <v>0.22293515571833003</v>
      </c>
      <c r="H87" s="390">
        <v>0.24597631190771346</v>
      </c>
    </row>
    <row r="88" spans="1:8">
      <c r="A88" s="2276"/>
      <c r="B88" s="1774"/>
      <c r="C88" s="762" t="s">
        <v>75</v>
      </c>
      <c r="D88" s="15">
        <v>1736.8767462078936</v>
      </c>
      <c r="E88" s="15">
        <v>920.33140390938331</v>
      </c>
      <c r="F88" s="15">
        <v>2210.9692993522353</v>
      </c>
      <c r="G88" s="15">
        <v>1335.9535088854423</v>
      </c>
      <c r="H88" s="15">
        <v>826.06610038954557</v>
      </c>
    </row>
    <row r="89" spans="1:8">
      <c r="A89" s="2276"/>
      <c r="B89" s="1774"/>
      <c r="C89" s="762" t="s">
        <v>92</v>
      </c>
      <c r="D89" s="15">
        <v>1225</v>
      </c>
      <c r="E89" s="15">
        <v>546</v>
      </c>
      <c r="F89" s="15">
        <v>1357</v>
      </c>
      <c r="G89" s="15">
        <v>825</v>
      </c>
      <c r="H89" s="15">
        <v>531</v>
      </c>
    </row>
    <row r="90" spans="1:8">
      <c r="A90" s="2276"/>
      <c r="B90" s="1774"/>
      <c r="C90" s="762" t="s">
        <v>110</v>
      </c>
      <c r="D90" s="390">
        <v>0</v>
      </c>
      <c r="E90" s="390">
        <v>0</v>
      </c>
      <c r="F90" s="390">
        <v>0</v>
      </c>
      <c r="G90" s="390">
        <v>0</v>
      </c>
      <c r="H90" s="390">
        <v>0</v>
      </c>
    </row>
    <row r="91" spans="1:8">
      <c r="A91" s="2276"/>
      <c r="B91" s="1774"/>
      <c r="C91" s="762" t="s">
        <v>121</v>
      </c>
      <c r="D91" s="390">
        <v>0.64471871935323455</v>
      </c>
      <c r="E91" s="390">
        <v>0.39661162553042967</v>
      </c>
      <c r="F91" s="390">
        <v>0.81846327375880779</v>
      </c>
      <c r="G91" s="390">
        <v>0.76134279174369357</v>
      </c>
      <c r="H91" s="390">
        <v>0.71231376618915598</v>
      </c>
    </row>
    <row r="92" spans="1:8">
      <c r="A92" s="2276"/>
      <c r="B92" s="1775"/>
      <c r="C92" s="976" t="s">
        <v>112</v>
      </c>
      <c r="D92" s="796">
        <v>3.443903193436592E-2</v>
      </c>
      <c r="E92" s="796">
        <v>3.1733488569479142E-2</v>
      </c>
      <c r="F92" s="796">
        <v>4.1539185055628362E-2</v>
      </c>
      <c r="G92" s="796">
        <v>4.9556652822015192E-2</v>
      </c>
      <c r="H92" s="796">
        <v>5.779267229921535E-2</v>
      </c>
    </row>
    <row r="93" spans="1:8">
      <c r="A93" s="2276"/>
      <c r="B93" s="2155" t="s">
        <v>538</v>
      </c>
      <c r="C93" s="762" t="s">
        <v>109</v>
      </c>
      <c r="D93" s="390">
        <v>2.9911360376631335E-2</v>
      </c>
      <c r="E93" s="397">
        <v>3.2871938842195483E-2</v>
      </c>
      <c r="F93" s="390">
        <v>2.6786675100550435E-2</v>
      </c>
      <c r="G93" s="397">
        <v>4.9360175686959419E-2</v>
      </c>
      <c r="H93" s="390">
        <v>6.9133248443882883E-2</v>
      </c>
    </row>
    <row r="94" spans="1:8">
      <c r="A94" s="2276"/>
      <c r="B94" s="1774"/>
      <c r="C94" s="762" t="s">
        <v>75</v>
      </c>
      <c r="D94" s="15">
        <v>1736.8767462078931</v>
      </c>
      <c r="E94" s="226">
        <v>920.33140390938354</v>
      </c>
      <c r="F94" s="15">
        <v>2210.9692993522344</v>
      </c>
      <c r="G94" s="226">
        <v>1335.9535088854423</v>
      </c>
      <c r="H94" s="15">
        <v>826.0661003895458</v>
      </c>
    </row>
    <row r="95" spans="1:8">
      <c r="A95" s="2276"/>
      <c r="B95" s="1774"/>
      <c r="C95" s="762" t="s">
        <v>92</v>
      </c>
      <c r="D95" s="15">
        <v>1225</v>
      </c>
      <c r="E95" s="226">
        <v>546</v>
      </c>
      <c r="F95" s="15">
        <v>1357</v>
      </c>
      <c r="G95" s="226">
        <v>825</v>
      </c>
      <c r="H95" s="15">
        <v>531</v>
      </c>
    </row>
    <row r="96" spans="1:8">
      <c r="A96" s="2276"/>
      <c r="B96" s="1774"/>
      <c r="C96" s="762" t="s">
        <v>110</v>
      </c>
      <c r="D96" s="390">
        <v>0</v>
      </c>
      <c r="E96" s="397">
        <v>0</v>
      </c>
      <c r="F96" s="390">
        <v>0</v>
      </c>
      <c r="G96" s="397">
        <v>0</v>
      </c>
      <c r="H96" s="390">
        <v>0</v>
      </c>
    </row>
    <row r="97" spans="1:8">
      <c r="A97" s="2276"/>
      <c r="B97" s="1774"/>
      <c r="C97" s="762" t="s">
        <v>121</v>
      </c>
      <c r="D97" s="390">
        <v>0.23363533972682124</v>
      </c>
      <c r="E97" s="397">
        <v>0.2633904442376675</v>
      </c>
      <c r="F97" s="390">
        <v>0.20071950591767279</v>
      </c>
      <c r="G97" s="397">
        <v>0.39840585945453183</v>
      </c>
      <c r="H97" s="390">
        <v>0.39954946075663</v>
      </c>
    </row>
    <row r="98" spans="1:8">
      <c r="A98" s="2276"/>
      <c r="B98" s="1775"/>
      <c r="C98" s="976" t="s">
        <v>112</v>
      </c>
      <c r="D98" s="796">
        <v>1.2480132318664711E-2</v>
      </c>
      <c r="E98" s="805">
        <v>2.107426286445245E-2</v>
      </c>
      <c r="F98" s="796">
        <v>1.0187048054456183E-2</v>
      </c>
      <c r="G98" s="805">
        <v>2.5932682457039044E-2</v>
      </c>
      <c r="H98" s="796">
        <v>3.2416937800278683E-2</v>
      </c>
    </row>
    <row r="99" spans="1:8">
      <c r="A99" s="2276"/>
      <c r="B99" s="2155" t="s">
        <v>696</v>
      </c>
      <c r="C99" s="762" t="s">
        <v>109</v>
      </c>
      <c r="D99" s="45">
        <v>3.186079830061554</v>
      </c>
      <c r="E99" s="45">
        <v>2.6475213912677948</v>
      </c>
      <c r="F99" s="45">
        <v>3.3479688354400068</v>
      </c>
      <c r="G99" s="45">
        <v>3.5267710351339567</v>
      </c>
      <c r="H99" s="45">
        <v>3.9165775301319452</v>
      </c>
    </row>
    <row r="100" spans="1:8">
      <c r="A100" s="2276"/>
      <c r="B100" s="1774"/>
      <c r="C100" s="762" t="s">
        <v>75</v>
      </c>
      <c r="D100" s="15">
        <v>1736.8767462078906</v>
      </c>
      <c r="E100" s="15">
        <v>920.33140390938354</v>
      </c>
      <c r="F100" s="15">
        <v>2210.9692993522326</v>
      </c>
      <c r="G100" s="15">
        <v>1335.9535088854411</v>
      </c>
      <c r="H100" s="15">
        <v>826.06610038954511</v>
      </c>
    </row>
    <row r="101" spans="1:8">
      <c r="A101" s="2276"/>
      <c r="B101" s="1774"/>
      <c r="C101" s="762" t="s">
        <v>92</v>
      </c>
      <c r="D101" s="15">
        <v>1225</v>
      </c>
      <c r="E101" s="15">
        <v>546</v>
      </c>
      <c r="F101" s="15">
        <v>1357</v>
      </c>
      <c r="G101" s="15">
        <v>825</v>
      </c>
      <c r="H101" s="15">
        <v>531</v>
      </c>
    </row>
    <row r="102" spans="1:8">
      <c r="A102" s="2276"/>
      <c r="B102" s="1774"/>
      <c r="C102" s="762" t="s">
        <v>110</v>
      </c>
      <c r="D102" s="45">
        <v>3</v>
      </c>
      <c r="E102" s="45">
        <v>2</v>
      </c>
      <c r="F102" s="45">
        <v>3</v>
      </c>
      <c r="G102" s="45">
        <v>3</v>
      </c>
      <c r="H102" s="45">
        <v>4</v>
      </c>
    </row>
    <row r="103" spans="1:8">
      <c r="A103" s="2276"/>
      <c r="B103" s="1774"/>
      <c r="C103" s="762" t="s">
        <v>121</v>
      </c>
      <c r="D103" s="45">
        <v>2.0868343443853501</v>
      </c>
      <c r="E103" s="45">
        <v>2.1661344399067262</v>
      </c>
      <c r="F103" s="45">
        <v>2.2328892521939117</v>
      </c>
      <c r="G103" s="45">
        <v>2.1694174792547942</v>
      </c>
      <c r="H103" s="45">
        <v>2.2686784101612574</v>
      </c>
    </row>
    <row r="104" spans="1:8" ht="13.5" thickBot="1">
      <c r="A104" s="2277"/>
      <c r="B104" s="2046"/>
      <c r="C104" s="765" t="s">
        <v>112</v>
      </c>
      <c r="D104" s="714">
        <v>0.11147272829322429</v>
      </c>
      <c r="E104" s="714">
        <v>0.17331565204828137</v>
      </c>
      <c r="F104" s="714">
        <v>0.11332506030434254</v>
      </c>
      <c r="G104" s="714">
        <v>0.14120980721340326</v>
      </c>
      <c r="H104" s="714">
        <v>0.18406634005152328</v>
      </c>
    </row>
    <row r="105" spans="1:8">
      <c r="A105" s="2288" t="s">
        <v>1056</v>
      </c>
      <c r="B105" s="2155" t="s">
        <v>810</v>
      </c>
      <c r="C105" s="762" t="s">
        <v>109</v>
      </c>
      <c r="D105" s="45">
        <v>8.8010912198674873</v>
      </c>
      <c r="E105" s="45">
        <v>6.4764694908283618</v>
      </c>
      <c r="F105" s="45">
        <v>15.141880405289593</v>
      </c>
      <c r="G105" s="45">
        <v>20.988813675619692</v>
      </c>
      <c r="H105" s="45">
        <v>28.544400752007746</v>
      </c>
    </row>
    <row r="106" spans="1:8">
      <c r="A106" s="2276"/>
      <c r="B106" s="1774"/>
      <c r="C106" s="762" t="s">
        <v>75</v>
      </c>
      <c r="D106" s="15">
        <v>1736.8767462078936</v>
      </c>
      <c r="E106" s="15">
        <v>920.33140390938331</v>
      </c>
      <c r="F106" s="15">
        <v>2210.9692993522353</v>
      </c>
      <c r="G106" s="15">
        <v>1335.9535088854427</v>
      </c>
      <c r="H106" s="15">
        <v>826.06610038954545</v>
      </c>
    </row>
    <row r="107" spans="1:8">
      <c r="A107" s="2276"/>
      <c r="B107" s="1774"/>
      <c r="C107" s="762" t="s">
        <v>92</v>
      </c>
      <c r="D107" s="15">
        <v>1225</v>
      </c>
      <c r="E107" s="15">
        <v>546</v>
      </c>
      <c r="F107" s="15">
        <v>1357</v>
      </c>
      <c r="G107" s="15">
        <v>825</v>
      </c>
      <c r="H107" s="15">
        <v>531</v>
      </c>
    </row>
    <row r="108" spans="1:8">
      <c r="A108" s="2276"/>
      <c r="B108" s="1774"/>
      <c r="C108" s="762" t="s">
        <v>110</v>
      </c>
      <c r="D108" s="390">
        <v>0</v>
      </c>
      <c r="E108" s="390">
        <v>0</v>
      </c>
      <c r="F108" s="390">
        <v>0</v>
      </c>
      <c r="G108" s="390">
        <v>0</v>
      </c>
      <c r="H108" s="390">
        <v>0</v>
      </c>
    </row>
    <row r="109" spans="1:8">
      <c r="A109" s="2276"/>
      <c r="B109" s="1774"/>
      <c r="C109" s="762" t="s">
        <v>121</v>
      </c>
      <c r="D109" s="45">
        <v>29.445879676761571</v>
      </c>
      <c r="E109" s="45">
        <v>33.975363637761113</v>
      </c>
      <c r="F109" s="45">
        <v>32.097710114153521</v>
      </c>
      <c r="G109" s="45">
        <v>37.951574303898781</v>
      </c>
      <c r="H109" s="45">
        <v>45.470575989472231</v>
      </c>
    </row>
    <row r="110" spans="1:8">
      <c r="A110" s="2276"/>
      <c r="B110" s="1775"/>
      <c r="C110" s="976" t="s">
        <v>112</v>
      </c>
      <c r="D110" s="977">
        <v>1.5729147612478123</v>
      </c>
      <c r="E110" s="977">
        <v>2.7184195929729982</v>
      </c>
      <c r="F110" s="977">
        <v>1.6290440427100337</v>
      </c>
      <c r="G110" s="977">
        <v>2.4703103677119742</v>
      </c>
      <c r="H110" s="977">
        <v>3.6891974045020839</v>
      </c>
    </row>
    <row r="111" spans="1:8">
      <c r="A111" s="2276"/>
      <c r="B111" s="2155" t="s">
        <v>583</v>
      </c>
      <c r="C111" s="762" t="s">
        <v>109</v>
      </c>
      <c r="D111" s="45">
        <v>11.409084654557544</v>
      </c>
      <c r="E111" s="792">
        <v>1.7489472270901625</v>
      </c>
      <c r="F111" s="45">
        <v>1.3810282441048718</v>
      </c>
      <c r="G111" s="45">
        <v>2.559136447351972</v>
      </c>
      <c r="H111" s="45">
        <v>2.9606958449520229</v>
      </c>
    </row>
    <row r="112" spans="1:8">
      <c r="A112" s="2276"/>
      <c r="B112" s="1774"/>
      <c r="C112" s="762" t="s">
        <v>75</v>
      </c>
      <c r="D112" s="15">
        <v>1736.8767462078924</v>
      </c>
      <c r="E112" s="226">
        <v>920.33140390938331</v>
      </c>
      <c r="F112" s="15">
        <v>2210.9692993522353</v>
      </c>
      <c r="G112" s="15">
        <v>1335.9535088854434</v>
      </c>
      <c r="H112" s="15">
        <v>826.06610038954602</v>
      </c>
    </row>
    <row r="113" spans="1:8">
      <c r="A113" s="2276"/>
      <c r="B113" s="1774"/>
      <c r="C113" s="762" t="s">
        <v>92</v>
      </c>
      <c r="D113" s="15">
        <v>1225</v>
      </c>
      <c r="E113" s="226">
        <v>546</v>
      </c>
      <c r="F113" s="15">
        <v>1357</v>
      </c>
      <c r="G113" s="15">
        <v>825</v>
      </c>
      <c r="H113" s="15">
        <v>531</v>
      </c>
    </row>
    <row r="114" spans="1:8">
      <c r="A114" s="2276"/>
      <c r="B114" s="1774"/>
      <c r="C114" s="762" t="s">
        <v>110</v>
      </c>
      <c r="D114" s="390">
        <v>0</v>
      </c>
      <c r="E114" s="397">
        <v>0</v>
      </c>
      <c r="F114" s="390">
        <v>0</v>
      </c>
      <c r="G114" s="390">
        <v>0</v>
      </c>
      <c r="H114" s="390">
        <v>0</v>
      </c>
    </row>
    <row r="115" spans="1:8">
      <c r="A115" s="2276"/>
      <c r="B115" s="1774"/>
      <c r="C115" s="762" t="s">
        <v>121</v>
      </c>
      <c r="D115" s="45">
        <v>26.67542559760928</v>
      </c>
      <c r="E115" s="792">
        <v>11.647349565142299</v>
      </c>
      <c r="F115" s="45">
        <v>10.626895395144267</v>
      </c>
      <c r="G115" s="45">
        <v>14.299289097809872</v>
      </c>
      <c r="H115" s="45">
        <v>16.715152792656479</v>
      </c>
    </row>
    <row r="116" spans="1:8">
      <c r="A116" s="2276"/>
      <c r="B116" s="1775"/>
      <c r="C116" s="976" t="s">
        <v>112</v>
      </c>
      <c r="D116" s="977">
        <v>1.42492501992258</v>
      </c>
      <c r="E116" s="805">
        <v>0.93192183611827339</v>
      </c>
      <c r="F116" s="796">
        <v>0.53934316729743448</v>
      </c>
      <c r="G116" s="796">
        <v>0.93075670132613486</v>
      </c>
      <c r="H116" s="977">
        <v>1.3561626822761472</v>
      </c>
    </row>
    <row r="117" spans="1:8">
      <c r="A117" s="2276"/>
      <c r="B117" s="2155" t="s">
        <v>897</v>
      </c>
      <c r="C117" s="762" t="s">
        <v>109</v>
      </c>
      <c r="D117" s="45">
        <v>10.056061738786543</v>
      </c>
      <c r="E117" s="45">
        <v>14.206293621701816</v>
      </c>
      <c r="F117" s="45">
        <v>14.427362712319546</v>
      </c>
      <c r="G117" s="45">
        <v>12.720303592175433</v>
      </c>
      <c r="H117" s="45">
        <v>10.650799845018787</v>
      </c>
    </row>
    <row r="118" spans="1:8">
      <c r="A118" s="2276"/>
      <c r="B118" s="1774"/>
      <c r="C118" s="762" t="s">
        <v>75</v>
      </c>
      <c r="D118" s="15">
        <v>1736.8767462078943</v>
      </c>
      <c r="E118" s="15">
        <v>920.33140390938354</v>
      </c>
      <c r="F118" s="15">
        <v>2210.9692993522331</v>
      </c>
      <c r="G118" s="15">
        <v>1335.9535088854427</v>
      </c>
      <c r="H118" s="15">
        <v>826.06610038954557</v>
      </c>
    </row>
    <row r="119" spans="1:8">
      <c r="A119" s="2276"/>
      <c r="B119" s="1774"/>
      <c r="C119" s="762" t="s">
        <v>92</v>
      </c>
      <c r="D119" s="15">
        <v>1225</v>
      </c>
      <c r="E119" s="15">
        <v>546</v>
      </c>
      <c r="F119" s="15">
        <v>1357</v>
      </c>
      <c r="G119" s="15">
        <v>825</v>
      </c>
      <c r="H119" s="15">
        <v>531</v>
      </c>
    </row>
    <row r="120" spans="1:8">
      <c r="A120" s="2276"/>
      <c r="B120" s="1774"/>
      <c r="C120" s="762" t="s">
        <v>110</v>
      </c>
      <c r="D120" s="390">
        <v>0</v>
      </c>
      <c r="E120" s="390">
        <v>0</v>
      </c>
      <c r="F120" s="390">
        <v>0</v>
      </c>
      <c r="G120" s="390">
        <v>0</v>
      </c>
      <c r="H120" s="390">
        <v>0</v>
      </c>
    </row>
    <row r="121" spans="1:8">
      <c r="A121" s="2276"/>
      <c r="B121" s="1774"/>
      <c r="C121" s="762" t="s">
        <v>121</v>
      </c>
      <c r="D121" s="45">
        <v>31.817106867262613</v>
      </c>
      <c r="E121" s="45">
        <v>27.990352071930271</v>
      </c>
      <c r="F121" s="45">
        <v>33.495583501752904</v>
      </c>
      <c r="G121" s="45">
        <v>28.461191322572162</v>
      </c>
      <c r="H121" s="45">
        <v>29.684602084816781</v>
      </c>
    </row>
    <row r="122" spans="1:8">
      <c r="A122" s="2276"/>
      <c r="B122" s="1775"/>
      <c r="C122" s="976" t="s">
        <v>112</v>
      </c>
      <c r="D122" s="977">
        <v>1.6995789428295478</v>
      </c>
      <c r="E122" s="977">
        <v>2.2395498778997527</v>
      </c>
      <c r="F122" s="977">
        <v>1.6999898300086589</v>
      </c>
      <c r="G122" s="977">
        <v>1.8525707376086722</v>
      </c>
      <c r="H122" s="977">
        <v>2.4084224706178898</v>
      </c>
    </row>
    <row r="123" spans="1:8">
      <c r="A123" s="2276"/>
      <c r="B123" s="2155" t="s">
        <v>900</v>
      </c>
      <c r="C123" s="762" t="s">
        <v>109</v>
      </c>
      <c r="D123" s="792">
        <v>1.5355984930825708</v>
      </c>
      <c r="E123" s="792">
        <v>2.5005581725087893</v>
      </c>
      <c r="F123" s="45">
        <v>4.1205870341311721</v>
      </c>
      <c r="G123" s="45">
        <v>3.5022443835908739</v>
      </c>
      <c r="H123" s="45">
        <v>7.2592181312251789</v>
      </c>
    </row>
    <row r="124" spans="1:8">
      <c r="A124" s="2276"/>
      <c r="B124" s="1774"/>
      <c r="C124" s="762" t="s">
        <v>75</v>
      </c>
      <c r="D124" s="226">
        <v>1736.8767462078927</v>
      </c>
      <c r="E124" s="226">
        <v>920.3314039093832</v>
      </c>
      <c r="F124" s="15">
        <v>2210.9692993522349</v>
      </c>
      <c r="G124" s="15">
        <v>1335.9535088854432</v>
      </c>
      <c r="H124" s="15">
        <v>826.06610038954568</v>
      </c>
    </row>
    <row r="125" spans="1:8">
      <c r="A125" s="2276"/>
      <c r="B125" s="1774"/>
      <c r="C125" s="762" t="s">
        <v>92</v>
      </c>
      <c r="D125" s="226">
        <v>1225</v>
      </c>
      <c r="E125" s="226">
        <v>546</v>
      </c>
      <c r="F125" s="15">
        <v>1357</v>
      </c>
      <c r="G125" s="15">
        <v>825</v>
      </c>
      <c r="H125" s="15">
        <v>531</v>
      </c>
    </row>
    <row r="126" spans="1:8">
      <c r="A126" s="2276"/>
      <c r="B126" s="1774"/>
      <c r="C126" s="762" t="s">
        <v>110</v>
      </c>
      <c r="D126" s="397">
        <v>0</v>
      </c>
      <c r="E126" s="397">
        <v>0</v>
      </c>
      <c r="F126" s="390">
        <v>0</v>
      </c>
      <c r="G126" s="390">
        <v>0</v>
      </c>
      <c r="H126" s="390">
        <v>0</v>
      </c>
    </row>
    <row r="127" spans="1:8">
      <c r="A127" s="2276"/>
      <c r="B127" s="1774"/>
      <c r="C127" s="762" t="s">
        <v>121</v>
      </c>
      <c r="D127" s="792">
        <v>24.504781733048645</v>
      </c>
      <c r="E127" s="792">
        <v>23.64382038732877</v>
      </c>
      <c r="F127" s="45">
        <v>27.98340344032016</v>
      </c>
      <c r="G127" s="45">
        <v>16.753798909852204</v>
      </c>
      <c r="H127" s="45">
        <v>41.402899749023831</v>
      </c>
    </row>
    <row r="128" spans="1:8">
      <c r="A128" s="2276"/>
      <c r="B128" s="1775"/>
      <c r="C128" s="976" t="s">
        <v>112</v>
      </c>
      <c r="D128" s="1001">
        <v>1.3089754265173641</v>
      </c>
      <c r="E128" s="1001">
        <v>1.8917773854880342</v>
      </c>
      <c r="F128" s="977">
        <v>1.4202320510429101</v>
      </c>
      <c r="G128" s="977">
        <v>1.0905234869615872</v>
      </c>
      <c r="H128" s="977">
        <v>3.3591716614349307</v>
      </c>
    </row>
    <row r="129" spans="1:8">
      <c r="A129" s="2276"/>
      <c r="B129" s="2155" t="s">
        <v>585</v>
      </c>
      <c r="C129" s="762" t="s">
        <v>109</v>
      </c>
      <c r="D129" s="45">
        <v>46.214091843877938</v>
      </c>
      <c r="E129" s="45">
        <v>41.004194546333395</v>
      </c>
      <c r="F129" s="45">
        <v>44.511210165852347</v>
      </c>
      <c r="G129" s="45">
        <v>46.608452989449553</v>
      </c>
      <c r="H129" s="45">
        <v>46.661469669835363</v>
      </c>
    </row>
    <row r="130" spans="1:8">
      <c r="A130" s="2276"/>
      <c r="B130" s="1774"/>
      <c r="C130" s="762" t="s">
        <v>75</v>
      </c>
      <c r="D130" s="15">
        <v>1736.8767462078908</v>
      </c>
      <c r="E130" s="15">
        <v>920.33140390938377</v>
      </c>
      <c r="F130" s="15">
        <v>2210.969299352234</v>
      </c>
      <c r="G130" s="15">
        <v>1335.9535088854418</v>
      </c>
      <c r="H130" s="15">
        <v>826.06610038954523</v>
      </c>
    </row>
    <row r="131" spans="1:8">
      <c r="A131" s="2276"/>
      <c r="B131" s="1774"/>
      <c r="C131" s="762" t="s">
        <v>92</v>
      </c>
      <c r="D131" s="15">
        <v>1225</v>
      </c>
      <c r="E131" s="15">
        <v>546</v>
      </c>
      <c r="F131" s="15">
        <v>1357</v>
      </c>
      <c r="G131" s="15">
        <v>825</v>
      </c>
      <c r="H131" s="15">
        <v>531</v>
      </c>
    </row>
    <row r="132" spans="1:8">
      <c r="A132" s="2276"/>
      <c r="B132" s="1774"/>
      <c r="C132" s="762" t="s">
        <v>110</v>
      </c>
      <c r="D132" s="45">
        <v>14</v>
      </c>
      <c r="E132" s="45">
        <v>0</v>
      </c>
      <c r="F132" s="45">
        <v>10</v>
      </c>
      <c r="G132" s="45">
        <v>15</v>
      </c>
      <c r="H132" s="45">
        <v>20</v>
      </c>
    </row>
    <row r="133" spans="1:8">
      <c r="A133" s="2276"/>
      <c r="B133" s="1774"/>
      <c r="C133" s="762" t="s">
        <v>121</v>
      </c>
      <c r="D133" s="45">
        <v>69.900097267641485</v>
      </c>
      <c r="E133" s="45">
        <v>66.935237587469175</v>
      </c>
      <c r="F133" s="45">
        <v>73.837915310840614</v>
      </c>
      <c r="G133" s="45">
        <v>76.741460118984989</v>
      </c>
      <c r="H133" s="45">
        <v>68.819248261018004</v>
      </c>
    </row>
    <row r="134" spans="1:8">
      <c r="A134" s="2276"/>
      <c r="B134" s="1775"/>
      <c r="C134" s="976" t="s">
        <v>112</v>
      </c>
      <c r="D134" s="977">
        <v>3.7338634814737857</v>
      </c>
      <c r="E134" s="977">
        <v>5.3555883391883965</v>
      </c>
      <c r="F134" s="977">
        <v>3.7474703221963797</v>
      </c>
      <c r="G134" s="977">
        <v>4.9951873681774641</v>
      </c>
      <c r="H134" s="977">
        <v>5.5835622606389368</v>
      </c>
    </row>
    <row r="135" spans="1:8">
      <c r="A135" s="2276"/>
      <c r="B135" s="2155" t="s">
        <v>682</v>
      </c>
      <c r="C135" s="762" t="s">
        <v>109</v>
      </c>
      <c r="D135" s="45">
        <v>1.809206628216671</v>
      </c>
      <c r="E135" s="45">
        <v>1.4445084820172054</v>
      </c>
      <c r="F135" s="45">
        <v>3.6350479561937106</v>
      </c>
      <c r="G135" s="45">
        <v>3.1568840766853135</v>
      </c>
      <c r="H135" s="45">
        <v>4.2861328880829168</v>
      </c>
    </row>
    <row r="136" spans="1:8">
      <c r="A136" s="2276"/>
      <c r="B136" s="1774"/>
      <c r="C136" s="762" t="s">
        <v>75</v>
      </c>
      <c r="D136" s="15">
        <v>1736.8767462078933</v>
      </c>
      <c r="E136" s="15">
        <v>920.33140390938331</v>
      </c>
      <c r="F136" s="15">
        <v>2210.9692993522353</v>
      </c>
      <c r="G136" s="15">
        <v>1335.9535088854427</v>
      </c>
      <c r="H136" s="15">
        <v>826.06610038954568</v>
      </c>
    </row>
    <row r="137" spans="1:8">
      <c r="A137" s="2276"/>
      <c r="B137" s="1774"/>
      <c r="C137" s="762" t="s">
        <v>92</v>
      </c>
      <c r="D137" s="15">
        <v>1225</v>
      </c>
      <c r="E137" s="15">
        <v>546</v>
      </c>
      <c r="F137" s="15">
        <v>1357</v>
      </c>
      <c r="G137" s="15">
        <v>825</v>
      </c>
      <c r="H137" s="15">
        <v>531</v>
      </c>
    </row>
    <row r="138" spans="1:8">
      <c r="A138" s="2276"/>
      <c r="B138" s="1774"/>
      <c r="C138" s="762" t="s">
        <v>110</v>
      </c>
      <c r="D138" s="390">
        <v>0</v>
      </c>
      <c r="E138" s="390">
        <v>0</v>
      </c>
      <c r="F138" s="390">
        <v>0</v>
      </c>
      <c r="G138" s="390">
        <v>0</v>
      </c>
      <c r="H138" s="390">
        <v>0</v>
      </c>
    </row>
    <row r="139" spans="1:8">
      <c r="A139" s="2276"/>
      <c r="B139" s="1774"/>
      <c r="C139" s="762" t="s">
        <v>121</v>
      </c>
      <c r="D139" s="45">
        <v>10.562013600002519</v>
      </c>
      <c r="E139" s="45">
        <v>8.9493990923107223</v>
      </c>
      <c r="F139" s="45">
        <v>16.960361273686317</v>
      </c>
      <c r="G139" s="45">
        <v>13.045844849247727</v>
      </c>
      <c r="H139" s="45">
        <v>15.249050106562883</v>
      </c>
    </row>
    <row r="140" spans="1:8">
      <c r="A140" s="2276"/>
      <c r="B140" s="1775"/>
      <c r="C140" s="976" t="s">
        <v>112</v>
      </c>
      <c r="D140" s="796">
        <v>0.56419258933042016</v>
      </c>
      <c r="E140" s="796">
        <v>0.71605478891278751</v>
      </c>
      <c r="F140" s="796">
        <v>0.86078338289077938</v>
      </c>
      <c r="G140" s="796">
        <v>0.84916861494591001</v>
      </c>
      <c r="H140" s="796">
        <v>1.2372123037825407</v>
      </c>
    </row>
    <row r="141" spans="1:8">
      <c r="A141" s="2276"/>
      <c r="B141" s="2155" t="s">
        <v>538</v>
      </c>
      <c r="C141" s="762" t="s">
        <v>109</v>
      </c>
      <c r="D141" s="397">
        <v>0.85802741455379006</v>
      </c>
      <c r="E141" s="792">
        <v>1.1859847607153786</v>
      </c>
      <c r="F141" s="792">
        <v>1.3419969450845728</v>
      </c>
      <c r="G141" s="792">
        <v>0.80293845584240653</v>
      </c>
      <c r="H141" s="792">
        <v>1.6893871661205064</v>
      </c>
    </row>
    <row r="142" spans="1:8">
      <c r="A142" s="2276"/>
      <c r="B142" s="1774"/>
      <c r="C142" s="762" t="s">
        <v>75</v>
      </c>
      <c r="D142" s="226">
        <v>1736.8767462078931</v>
      </c>
      <c r="E142" s="226">
        <v>920.3314039093832</v>
      </c>
      <c r="F142" s="226">
        <v>2210.969299352234</v>
      </c>
      <c r="G142" s="226">
        <v>1335.9535088854432</v>
      </c>
      <c r="H142" s="226">
        <v>826.06610038954568</v>
      </c>
    </row>
    <row r="143" spans="1:8">
      <c r="A143" s="2276"/>
      <c r="B143" s="1774"/>
      <c r="C143" s="762" t="s">
        <v>92</v>
      </c>
      <c r="D143" s="226">
        <v>1225</v>
      </c>
      <c r="E143" s="226">
        <v>546</v>
      </c>
      <c r="F143" s="226">
        <v>1357</v>
      </c>
      <c r="G143" s="226">
        <v>825</v>
      </c>
      <c r="H143" s="226">
        <v>531</v>
      </c>
    </row>
    <row r="144" spans="1:8">
      <c r="A144" s="2276"/>
      <c r="B144" s="1774"/>
      <c r="C144" s="762" t="s">
        <v>110</v>
      </c>
      <c r="D144" s="397">
        <v>0</v>
      </c>
      <c r="E144" s="397">
        <v>0</v>
      </c>
      <c r="F144" s="397">
        <v>0</v>
      </c>
      <c r="G144" s="397">
        <v>0</v>
      </c>
      <c r="H144" s="397">
        <v>0</v>
      </c>
    </row>
    <row r="145" spans="1:8">
      <c r="A145" s="2276"/>
      <c r="B145" s="1774"/>
      <c r="C145" s="762" t="s">
        <v>121</v>
      </c>
      <c r="D145" s="397">
        <v>8.3737822735355589</v>
      </c>
      <c r="E145" s="397">
        <v>10.283024740712603</v>
      </c>
      <c r="F145" s="397">
        <v>14.566238217519567</v>
      </c>
      <c r="G145" s="397">
        <v>7.6734282536229799</v>
      </c>
      <c r="H145" s="397">
        <v>13.605359275047897</v>
      </c>
    </row>
    <row r="146" spans="1:8">
      <c r="A146" s="2276"/>
      <c r="B146" s="1775"/>
      <c r="C146" s="976" t="s">
        <v>112</v>
      </c>
      <c r="D146" s="805">
        <v>0.4473035239600594</v>
      </c>
      <c r="E146" s="805">
        <v>0.82276016905116756</v>
      </c>
      <c r="F146" s="805">
        <v>0.73927527878327126</v>
      </c>
      <c r="G146" s="805">
        <v>0.4994720171297744</v>
      </c>
      <c r="H146" s="805">
        <v>1.103853536767297</v>
      </c>
    </row>
    <row r="147" spans="1:8">
      <c r="A147" s="2276"/>
      <c r="B147" s="2155" t="s">
        <v>696</v>
      </c>
      <c r="C147" s="762" t="s">
        <v>109</v>
      </c>
      <c r="D147" s="45">
        <v>80.683161992942672</v>
      </c>
      <c r="E147" s="45">
        <v>68.566956301195148</v>
      </c>
      <c r="F147" s="45">
        <v>84.559113462975901</v>
      </c>
      <c r="G147" s="45">
        <v>90.338773620715301</v>
      </c>
      <c r="H147" s="45">
        <v>102.05210429724255</v>
      </c>
    </row>
    <row r="148" spans="1:8">
      <c r="A148" s="2276"/>
      <c r="B148" s="1774"/>
      <c r="C148" s="762" t="s">
        <v>75</v>
      </c>
      <c r="D148" s="15">
        <v>1736.8767462078899</v>
      </c>
      <c r="E148" s="15">
        <v>920.33140390938354</v>
      </c>
      <c r="F148" s="15">
        <v>2210.9692993522335</v>
      </c>
      <c r="G148" s="15">
        <v>1335.9535088854414</v>
      </c>
      <c r="H148" s="15">
        <v>826.06610038954534</v>
      </c>
    </row>
    <row r="149" spans="1:8">
      <c r="A149" s="2276"/>
      <c r="B149" s="1774"/>
      <c r="C149" s="762" t="s">
        <v>92</v>
      </c>
      <c r="D149" s="15">
        <v>1225</v>
      </c>
      <c r="E149" s="15">
        <v>546</v>
      </c>
      <c r="F149" s="15">
        <v>1357</v>
      </c>
      <c r="G149" s="15">
        <v>825</v>
      </c>
      <c r="H149" s="15">
        <v>531</v>
      </c>
    </row>
    <row r="150" spans="1:8">
      <c r="A150" s="2276"/>
      <c r="B150" s="1774"/>
      <c r="C150" s="762" t="s">
        <v>110</v>
      </c>
      <c r="D150" s="45">
        <v>61.106575270949293</v>
      </c>
      <c r="E150" s="45">
        <v>46.316028928936014</v>
      </c>
      <c r="F150" s="45">
        <v>62</v>
      </c>
      <c r="G150" s="45">
        <v>70</v>
      </c>
      <c r="H150" s="45">
        <v>81</v>
      </c>
    </row>
    <row r="151" spans="1:8">
      <c r="A151" s="2276"/>
      <c r="B151" s="1774"/>
      <c r="C151" s="762" t="s">
        <v>121</v>
      </c>
      <c r="D151" s="45">
        <v>79.264920260354188</v>
      </c>
      <c r="E151" s="45">
        <v>81.257170011157626</v>
      </c>
      <c r="F151" s="45">
        <v>85.250800625761784</v>
      </c>
      <c r="G151" s="45">
        <v>82.766286545291777</v>
      </c>
      <c r="H151" s="45">
        <v>84.965103652300314</v>
      </c>
    </row>
    <row r="152" spans="1:8" ht="13.5" thickBot="1">
      <c r="A152" s="2277"/>
      <c r="B152" s="2046"/>
      <c r="C152" s="765" t="s">
        <v>112</v>
      </c>
      <c r="D152" s="766">
        <v>4.2341055691073759</v>
      </c>
      <c r="E152" s="766">
        <v>6.5015075447894439</v>
      </c>
      <c r="F152" s="766">
        <v>4.3267045655827001</v>
      </c>
      <c r="G152" s="766">
        <v>5.3873500506894718</v>
      </c>
      <c r="H152" s="766">
        <v>6.8935357216475639</v>
      </c>
    </row>
    <row r="153" spans="1:8">
      <c r="A153" s="2288" t="s">
        <v>1041</v>
      </c>
      <c r="B153" s="2155" t="s">
        <v>810</v>
      </c>
      <c r="C153" s="762" t="s">
        <v>109</v>
      </c>
      <c r="D153" s="45">
        <v>9.8734368432978581</v>
      </c>
      <c r="E153" s="45">
        <v>7.3655015314954086</v>
      </c>
      <c r="F153" s="45">
        <v>17.028796647763432</v>
      </c>
      <c r="G153" s="45">
        <v>23.986602659993657</v>
      </c>
      <c r="H153" s="45">
        <v>31.052339562567386</v>
      </c>
    </row>
    <row r="154" spans="1:8">
      <c r="A154" s="2276"/>
      <c r="B154" s="1774"/>
      <c r="C154" s="762" t="s">
        <v>75</v>
      </c>
      <c r="D154" s="15">
        <v>1736.876746207894</v>
      </c>
      <c r="E154" s="15">
        <v>920.33140390938331</v>
      </c>
      <c r="F154" s="15">
        <v>2210.9692993522358</v>
      </c>
      <c r="G154" s="15">
        <v>1335.9535088854425</v>
      </c>
      <c r="H154" s="15">
        <v>826.06610038954557</v>
      </c>
    </row>
    <row r="155" spans="1:8">
      <c r="A155" s="2276"/>
      <c r="B155" s="1774"/>
      <c r="C155" s="762" t="s">
        <v>92</v>
      </c>
      <c r="D155" s="15">
        <v>1225</v>
      </c>
      <c r="E155" s="15">
        <v>546</v>
      </c>
      <c r="F155" s="15">
        <v>1357</v>
      </c>
      <c r="G155" s="15">
        <v>825</v>
      </c>
      <c r="H155" s="15">
        <v>531</v>
      </c>
    </row>
    <row r="156" spans="1:8">
      <c r="A156" s="2276"/>
      <c r="B156" s="1774"/>
      <c r="C156" s="762" t="s">
        <v>110</v>
      </c>
      <c r="D156" s="390">
        <v>0</v>
      </c>
      <c r="E156" s="390">
        <v>0</v>
      </c>
      <c r="F156" s="390">
        <v>0</v>
      </c>
      <c r="G156" s="390">
        <v>0</v>
      </c>
      <c r="H156" s="390">
        <v>0</v>
      </c>
    </row>
    <row r="157" spans="1:8">
      <c r="A157" s="2276"/>
      <c r="B157" s="1774"/>
      <c r="C157" s="762" t="s">
        <v>121</v>
      </c>
      <c r="D157" s="390">
        <v>33.235523899737409</v>
      </c>
      <c r="E157" s="390">
        <v>35.981999140767158</v>
      </c>
      <c r="F157" s="390">
        <v>37.731757094128199</v>
      </c>
      <c r="G157" s="390">
        <v>47.973551551125702</v>
      </c>
      <c r="H157" s="390">
        <v>49.727203936945649</v>
      </c>
    </row>
    <row r="158" spans="1:8">
      <c r="A158" s="2276"/>
      <c r="B158" s="1775"/>
      <c r="C158" s="976" t="s">
        <v>112</v>
      </c>
      <c r="D158" s="977">
        <v>1.7753467280842585</v>
      </c>
      <c r="E158" s="977">
        <v>2.8789734968395093</v>
      </c>
      <c r="F158" s="977">
        <v>1.9149868914813264</v>
      </c>
      <c r="G158" s="977">
        <v>3.1226520624346317</v>
      </c>
      <c r="H158" s="977">
        <v>4.0345535042221705</v>
      </c>
    </row>
    <row r="159" spans="1:8">
      <c r="A159" s="2276"/>
      <c r="B159" s="2155" t="s">
        <v>583</v>
      </c>
      <c r="C159" s="762" t="s">
        <v>109</v>
      </c>
      <c r="D159" s="45">
        <v>13.069093316172628</v>
      </c>
      <c r="E159" s="792">
        <v>2.0298377743922211</v>
      </c>
      <c r="F159" s="45">
        <v>1.8783896336740165</v>
      </c>
      <c r="G159" s="45">
        <v>2.9123578897616627</v>
      </c>
      <c r="H159" s="45">
        <v>3.5397203199837111</v>
      </c>
    </row>
    <row r="160" spans="1:8">
      <c r="A160" s="2276"/>
      <c r="B160" s="1774"/>
      <c r="C160" s="762" t="s">
        <v>75</v>
      </c>
      <c r="D160" s="15">
        <v>1736.8767462078927</v>
      </c>
      <c r="E160" s="226">
        <v>920.33140390938331</v>
      </c>
      <c r="F160" s="15">
        <v>2210.9692993522358</v>
      </c>
      <c r="G160" s="15">
        <v>1335.9535088854434</v>
      </c>
      <c r="H160" s="15">
        <v>826.06610038954602</v>
      </c>
    </row>
    <row r="161" spans="1:8">
      <c r="A161" s="2276"/>
      <c r="B161" s="1774"/>
      <c r="C161" s="762" t="s">
        <v>92</v>
      </c>
      <c r="D161" s="15">
        <v>1225</v>
      </c>
      <c r="E161" s="226">
        <v>546</v>
      </c>
      <c r="F161" s="15">
        <v>1357</v>
      </c>
      <c r="G161" s="15">
        <v>825</v>
      </c>
      <c r="H161" s="15">
        <v>531</v>
      </c>
    </row>
    <row r="162" spans="1:8">
      <c r="A162" s="2276"/>
      <c r="B162" s="1774"/>
      <c r="C162" s="762" t="s">
        <v>110</v>
      </c>
      <c r="D162" s="390">
        <v>0</v>
      </c>
      <c r="E162" s="397">
        <v>0</v>
      </c>
      <c r="F162" s="390">
        <v>0</v>
      </c>
      <c r="G162" s="390">
        <v>0</v>
      </c>
      <c r="H162" s="390">
        <v>0</v>
      </c>
    </row>
    <row r="163" spans="1:8">
      <c r="A163" s="2276"/>
      <c r="B163" s="1774"/>
      <c r="C163" s="762" t="s">
        <v>121</v>
      </c>
      <c r="D163" s="45">
        <v>33.980868125676544</v>
      </c>
      <c r="E163" s="792">
        <v>13.430431359050546</v>
      </c>
      <c r="F163" s="45">
        <v>17.842068703005161</v>
      </c>
      <c r="G163" s="45">
        <v>16.167196191762638</v>
      </c>
      <c r="H163" s="45">
        <v>20.180171089373314</v>
      </c>
    </row>
    <row r="164" spans="1:8">
      <c r="A164" s="2276"/>
      <c r="B164" s="1775"/>
      <c r="C164" s="976" t="s">
        <v>112</v>
      </c>
      <c r="D164" s="977">
        <v>1.8151608870789959</v>
      </c>
      <c r="E164" s="1001">
        <v>1.0745888738022014</v>
      </c>
      <c r="F164" s="796">
        <v>0.90553237682326815</v>
      </c>
      <c r="G164" s="977">
        <v>1.0523408607384688</v>
      </c>
      <c r="H164" s="977">
        <v>1.6372925388620778</v>
      </c>
    </row>
    <row r="165" spans="1:8">
      <c r="A165" s="2276"/>
      <c r="B165" s="2155" t="s">
        <v>897</v>
      </c>
      <c r="C165" s="762" t="s">
        <v>109</v>
      </c>
      <c r="D165" s="45">
        <v>11.542377379820399</v>
      </c>
      <c r="E165" s="45">
        <v>16.63111435347329</v>
      </c>
      <c r="F165" s="45">
        <v>16.465576851882975</v>
      </c>
      <c r="G165" s="45">
        <v>14.091503417070109</v>
      </c>
      <c r="H165" s="45">
        <v>11.589482635095072</v>
      </c>
    </row>
    <row r="166" spans="1:8">
      <c r="A166" s="2276"/>
      <c r="B166" s="1774"/>
      <c r="C166" s="762" t="s">
        <v>75</v>
      </c>
      <c r="D166" s="15">
        <v>1736.8767462078943</v>
      </c>
      <c r="E166" s="15">
        <v>920.3314039093832</v>
      </c>
      <c r="F166" s="15">
        <v>2210.9692993522326</v>
      </c>
      <c r="G166" s="15">
        <v>1335.9535088854427</v>
      </c>
      <c r="H166" s="15">
        <v>826.06610038954534</v>
      </c>
    </row>
    <row r="167" spans="1:8">
      <c r="A167" s="2276"/>
      <c r="B167" s="1774"/>
      <c r="C167" s="762" t="s">
        <v>92</v>
      </c>
      <c r="D167" s="15">
        <v>1225</v>
      </c>
      <c r="E167" s="15">
        <v>546</v>
      </c>
      <c r="F167" s="15">
        <v>1357</v>
      </c>
      <c r="G167" s="15">
        <v>825</v>
      </c>
      <c r="H167" s="15">
        <v>531</v>
      </c>
    </row>
    <row r="168" spans="1:8">
      <c r="A168" s="2276"/>
      <c r="B168" s="1774"/>
      <c r="C168" s="762" t="s">
        <v>110</v>
      </c>
      <c r="D168" s="390">
        <v>0</v>
      </c>
      <c r="E168" s="390">
        <v>0</v>
      </c>
      <c r="F168" s="390">
        <v>0</v>
      </c>
      <c r="G168" s="390">
        <v>0</v>
      </c>
      <c r="H168" s="390">
        <v>0</v>
      </c>
    </row>
    <row r="169" spans="1:8">
      <c r="A169" s="2276"/>
      <c r="B169" s="1774"/>
      <c r="C169" s="762" t="s">
        <v>121</v>
      </c>
      <c r="D169" s="45">
        <v>36.700325180402608</v>
      </c>
      <c r="E169" s="45">
        <v>33.39374144245722</v>
      </c>
      <c r="F169" s="45">
        <v>38.403636035927072</v>
      </c>
      <c r="G169" s="45">
        <v>30.597902261239522</v>
      </c>
      <c r="H169" s="45">
        <v>32.027326401141558</v>
      </c>
    </row>
    <row r="170" spans="1:8">
      <c r="A170" s="2276"/>
      <c r="B170" s="1775"/>
      <c r="C170" s="976" t="s">
        <v>112</v>
      </c>
      <c r="D170" s="977">
        <v>1.9604265130651628</v>
      </c>
      <c r="E170" s="977">
        <v>2.6718831323693859</v>
      </c>
      <c r="F170" s="977">
        <v>1.9490865323487647</v>
      </c>
      <c r="G170" s="977">
        <v>1.9916516395582735</v>
      </c>
      <c r="H170" s="977">
        <v>2.5984964311775789</v>
      </c>
    </row>
    <row r="171" spans="1:8">
      <c r="A171" s="2276"/>
      <c r="B171" s="2155" t="s">
        <v>900</v>
      </c>
      <c r="C171" s="762" t="s">
        <v>109</v>
      </c>
      <c r="D171" s="45">
        <v>1.826956507013948</v>
      </c>
      <c r="E171" s="792">
        <v>2.835082796370008</v>
      </c>
      <c r="F171" s="792">
        <v>4.7292312003282646</v>
      </c>
      <c r="G171" s="45">
        <v>3.8735085499628008</v>
      </c>
      <c r="H171" s="45">
        <v>8.163289092642172</v>
      </c>
    </row>
    <row r="172" spans="1:8">
      <c r="A172" s="2276"/>
      <c r="B172" s="1774"/>
      <c r="C172" s="762" t="s">
        <v>75</v>
      </c>
      <c r="D172" s="15">
        <v>1736.8767462078929</v>
      </c>
      <c r="E172" s="226">
        <v>920.3314039093832</v>
      </c>
      <c r="F172" s="226">
        <v>2210.9692993522353</v>
      </c>
      <c r="G172" s="15">
        <v>1335.9535088854432</v>
      </c>
      <c r="H172" s="15">
        <v>826.0661003895458</v>
      </c>
    </row>
    <row r="173" spans="1:8">
      <c r="A173" s="2276"/>
      <c r="B173" s="1774"/>
      <c r="C173" s="762" t="s">
        <v>92</v>
      </c>
      <c r="D173" s="15">
        <v>1225</v>
      </c>
      <c r="E173" s="226">
        <v>546</v>
      </c>
      <c r="F173" s="226">
        <v>1357</v>
      </c>
      <c r="G173" s="15">
        <v>825</v>
      </c>
      <c r="H173" s="15">
        <v>531</v>
      </c>
    </row>
    <row r="174" spans="1:8">
      <c r="A174" s="2276"/>
      <c r="B174" s="1774"/>
      <c r="C174" s="762" t="s">
        <v>110</v>
      </c>
      <c r="D174" s="390">
        <v>0</v>
      </c>
      <c r="E174" s="397">
        <v>0</v>
      </c>
      <c r="F174" s="397">
        <v>0</v>
      </c>
      <c r="G174" s="390">
        <v>0</v>
      </c>
      <c r="H174" s="390">
        <v>0</v>
      </c>
    </row>
    <row r="175" spans="1:8">
      <c r="A175" s="2276"/>
      <c r="B175" s="1774"/>
      <c r="C175" s="762" t="s">
        <v>121</v>
      </c>
      <c r="D175" s="45">
        <v>26.48683262396499</v>
      </c>
      <c r="E175" s="792">
        <v>26.017152596109533</v>
      </c>
      <c r="F175" s="792">
        <v>31.203098593599467</v>
      </c>
      <c r="G175" s="45">
        <v>18.933094265466206</v>
      </c>
      <c r="H175" s="45">
        <v>45.195532819606946</v>
      </c>
    </row>
    <row r="176" spans="1:8">
      <c r="A176" s="2276"/>
      <c r="B176" s="1775"/>
      <c r="C176" s="976" t="s">
        <v>112</v>
      </c>
      <c r="D176" s="977">
        <v>1.4148509221075696</v>
      </c>
      <c r="E176" s="1001">
        <v>2.0816712405110573</v>
      </c>
      <c r="F176" s="1001">
        <v>1.5836401318729263</v>
      </c>
      <c r="G176" s="977">
        <v>1.2323762561819349</v>
      </c>
      <c r="H176" s="977">
        <v>3.6668821264060258</v>
      </c>
    </row>
    <row r="177" spans="1:8">
      <c r="A177" s="2276"/>
      <c r="B177" s="2155" t="s">
        <v>585</v>
      </c>
      <c r="C177" s="762" t="s">
        <v>109</v>
      </c>
      <c r="D177" s="45">
        <v>48.756032076857736</v>
      </c>
      <c r="E177" s="45">
        <v>43.718502674211955</v>
      </c>
      <c r="F177" s="45">
        <v>47.580684386997056</v>
      </c>
      <c r="G177" s="45">
        <v>49.29918559728732</v>
      </c>
      <c r="H177" s="45">
        <v>53.032514150786866</v>
      </c>
    </row>
    <row r="178" spans="1:8">
      <c r="A178" s="2276"/>
      <c r="B178" s="1774"/>
      <c r="C178" s="762" t="s">
        <v>75</v>
      </c>
      <c r="D178" s="15">
        <v>1736.8767462078915</v>
      </c>
      <c r="E178" s="15">
        <v>920.33140390938399</v>
      </c>
      <c r="F178" s="15">
        <v>2210.9692993522349</v>
      </c>
      <c r="G178" s="15">
        <v>1335.9535088854423</v>
      </c>
      <c r="H178" s="15">
        <v>826.06610038954534</v>
      </c>
    </row>
    <row r="179" spans="1:8">
      <c r="A179" s="2276"/>
      <c r="B179" s="1774"/>
      <c r="C179" s="762" t="s">
        <v>92</v>
      </c>
      <c r="D179" s="15">
        <v>1225</v>
      </c>
      <c r="E179" s="15">
        <v>546</v>
      </c>
      <c r="F179" s="15">
        <v>1357</v>
      </c>
      <c r="G179" s="15">
        <v>825</v>
      </c>
      <c r="H179" s="15">
        <v>531</v>
      </c>
    </row>
    <row r="180" spans="1:8">
      <c r="A180" s="2276"/>
      <c r="B180" s="1774"/>
      <c r="C180" s="762" t="s">
        <v>110</v>
      </c>
      <c r="D180" s="45">
        <v>15</v>
      </c>
      <c r="E180" s="390">
        <v>0</v>
      </c>
      <c r="F180" s="45">
        <v>10</v>
      </c>
      <c r="G180" s="45">
        <v>15</v>
      </c>
      <c r="H180" s="45">
        <v>20</v>
      </c>
    </row>
    <row r="181" spans="1:8">
      <c r="A181" s="2276"/>
      <c r="B181" s="1774"/>
      <c r="C181" s="762" t="s">
        <v>121</v>
      </c>
      <c r="D181" s="45">
        <v>74.09703344487302</v>
      </c>
      <c r="E181" s="45">
        <v>72.872731818389724</v>
      </c>
      <c r="F181" s="45">
        <v>80.726611529963208</v>
      </c>
      <c r="G181" s="45">
        <v>83.025563056062566</v>
      </c>
      <c r="H181" s="45">
        <v>84.906701143551459</v>
      </c>
    </row>
    <row r="182" spans="1:8">
      <c r="A182" s="2276"/>
      <c r="B182" s="1775"/>
      <c r="C182" s="976" t="s">
        <v>112</v>
      </c>
      <c r="D182" s="977">
        <v>3.9580518208152737</v>
      </c>
      <c r="E182" s="977">
        <v>5.8306561213197838</v>
      </c>
      <c r="F182" s="977">
        <v>4.0970899523161126</v>
      </c>
      <c r="G182" s="977">
        <v>5.4042266484172101</v>
      </c>
      <c r="H182" s="977">
        <v>6.8887973083109362</v>
      </c>
    </row>
    <row r="183" spans="1:8">
      <c r="A183" s="2276"/>
      <c r="B183" s="2155" t="s">
        <v>682</v>
      </c>
      <c r="C183" s="762" t="s">
        <v>109</v>
      </c>
      <c r="D183" s="45">
        <v>2.1260929792197549</v>
      </c>
      <c r="E183" s="792">
        <v>1.5465703943175082</v>
      </c>
      <c r="F183" s="45">
        <v>3.7333541130995487</v>
      </c>
      <c r="G183" s="45">
        <v>3.262393524096729</v>
      </c>
      <c r="H183" s="45">
        <v>4.4328371357636849</v>
      </c>
    </row>
    <row r="184" spans="1:8">
      <c r="A184" s="2276"/>
      <c r="B184" s="1774"/>
      <c r="C184" s="762" t="s">
        <v>75</v>
      </c>
      <c r="D184" s="15">
        <v>1736.8767462078933</v>
      </c>
      <c r="E184" s="226">
        <v>920.33140390938331</v>
      </c>
      <c r="F184" s="15">
        <v>2210.9692993522349</v>
      </c>
      <c r="G184" s="15">
        <v>1335.9535088854425</v>
      </c>
      <c r="H184" s="15">
        <v>826.06610038954568</v>
      </c>
    </row>
    <row r="185" spans="1:8">
      <c r="A185" s="2276"/>
      <c r="B185" s="1774"/>
      <c r="C185" s="762" t="s">
        <v>92</v>
      </c>
      <c r="D185" s="15">
        <v>1225</v>
      </c>
      <c r="E185" s="226">
        <v>546</v>
      </c>
      <c r="F185" s="15">
        <v>1357</v>
      </c>
      <c r="G185" s="15">
        <v>825</v>
      </c>
      <c r="H185" s="15">
        <v>531</v>
      </c>
    </row>
    <row r="186" spans="1:8">
      <c r="A186" s="2276"/>
      <c r="B186" s="1774"/>
      <c r="C186" s="762" t="s">
        <v>110</v>
      </c>
      <c r="D186" s="390">
        <v>0</v>
      </c>
      <c r="E186" s="397">
        <v>0</v>
      </c>
      <c r="F186" s="390">
        <v>0</v>
      </c>
      <c r="G186" s="390">
        <v>0</v>
      </c>
      <c r="H186" s="390">
        <v>0</v>
      </c>
    </row>
    <row r="187" spans="1:8">
      <c r="A187" s="2276"/>
      <c r="B187" s="1774"/>
      <c r="C187" s="762" t="s">
        <v>121</v>
      </c>
      <c r="D187" s="45">
        <v>12.803090652795458</v>
      </c>
      <c r="E187" s="792">
        <v>9.8702184635504562</v>
      </c>
      <c r="F187" s="45">
        <v>17.463363138010376</v>
      </c>
      <c r="G187" s="45">
        <v>13.300253782712748</v>
      </c>
      <c r="H187" s="45">
        <v>15.704372646216052</v>
      </c>
    </row>
    <row r="188" spans="1:8">
      <c r="A188" s="2276"/>
      <c r="B188" s="1775"/>
      <c r="C188" s="976" t="s">
        <v>112</v>
      </c>
      <c r="D188" s="796">
        <v>0.68390452241332522</v>
      </c>
      <c r="E188" s="805">
        <v>0.78973092221501007</v>
      </c>
      <c r="F188" s="796">
        <v>0.88631206352360203</v>
      </c>
      <c r="G188" s="796">
        <v>0.86572837662917246</v>
      </c>
      <c r="H188" s="977">
        <v>1.2741543194695355</v>
      </c>
    </row>
    <row r="189" spans="1:8">
      <c r="A189" s="2276"/>
      <c r="B189" s="2155" t="s">
        <v>538</v>
      </c>
      <c r="C189" s="762" t="s">
        <v>109</v>
      </c>
      <c r="D189" s="792">
        <v>1.0619082581968715</v>
      </c>
      <c r="E189" s="792">
        <v>1.4194961929208403</v>
      </c>
      <c r="F189" s="792">
        <v>1.4941400266715541</v>
      </c>
      <c r="G189" s="792">
        <v>0.81567054709156173</v>
      </c>
      <c r="H189" s="792">
        <v>1.8774148348326356</v>
      </c>
    </row>
    <row r="190" spans="1:8">
      <c r="A190" s="2276"/>
      <c r="B190" s="1774"/>
      <c r="C190" s="762" t="s">
        <v>75</v>
      </c>
      <c r="D190" s="226">
        <v>1736.8767462078933</v>
      </c>
      <c r="E190" s="226">
        <v>920.33140390938331</v>
      </c>
      <c r="F190" s="226">
        <v>2210.969299352234</v>
      </c>
      <c r="G190" s="226">
        <v>1335.9535088854432</v>
      </c>
      <c r="H190" s="226">
        <v>826.0661003895458</v>
      </c>
    </row>
    <row r="191" spans="1:8">
      <c r="A191" s="2276"/>
      <c r="B191" s="1774"/>
      <c r="C191" s="762" t="s">
        <v>92</v>
      </c>
      <c r="D191" s="226">
        <v>1225</v>
      </c>
      <c r="E191" s="226">
        <v>546</v>
      </c>
      <c r="F191" s="226">
        <v>1357</v>
      </c>
      <c r="G191" s="226">
        <v>825</v>
      </c>
      <c r="H191" s="226">
        <v>531</v>
      </c>
    </row>
    <row r="192" spans="1:8">
      <c r="A192" s="2276"/>
      <c r="B192" s="1774"/>
      <c r="C192" s="762" t="s">
        <v>110</v>
      </c>
      <c r="D192" s="397">
        <v>0</v>
      </c>
      <c r="E192" s="397">
        <v>0</v>
      </c>
      <c r="F192" s="397">
        <v>0</v>
      </c>
      <c r="G192" s="397">
        <v>0</v>
      </c>
      <c r="H192" s="397">
        <v>0</v>
      </c>
    </row>
    <row r="193" spans="1:9">
      <c r="A193" s="2276"/>
      <c r="B193" s="1774"/>
      <c r="C193" s="762" t="s">
        <v>121</v>
      </c>
      <c r="D193" s="792">
        <v>10.305766488336189</v>
      </c>
      <c r="E193" s="792">
        <v>14.498295551316938</v>
      </c>
      <c r="F193" s="792">
        <v>16.541747359396872</v>
      </c>
      <c r="G193" s="792">
        <v>7.8349103859887848</v>
      </c>
      <c r="H193" s="792">
        <v>15.384746026435961</v>
      </c>
    </row>
    <row r="194" spans="1:9">
      <c r="A194" s="2276"/>
      <c r="B194" s="1775"/>
      <c r="C194" s="976" t="s">
        <v>112</v>
      </c>
      <c r="D194" s="805">
        <v>0.55050460075980967</v>
      </c>
      <c r="E194" s="1001">
        <v>1.1600302828726514</v>
      </c>
      <c r="F194" s="805">
        <v>0.83953761486422951</v>
      </c>
      <c r="G194" s="805">
        <v>0.50998306951956951</v>
      </c>
      <c r="H194" s="1001">
        <v>1.2482218198157922</v>
      </c>
    </row>
    <row r="195" spans="1:9">
      <c r="A195" s="2276"/>
      <c r="B195" s="2155" t="s">
        <v>696</v>
      </c>
      <c r="C195" s="762" t="s">
        <v>109</v>
      </c>
      <c r="D195" s="45">
        <v>88.255897360579368</v>
      </c>
      <c r="E195" s="45">
        <v>75.546105717181263</v>
      </c>
      <c r="F195" s="45">
        <v>92.910172860416893</v>
      </c>
      <c r="G195" s="45">
        <v>98.241222185263894</v>
      </c>
      <c r="H195" s="45">
        <v>113.68759773167156</v>
      </c>
    </row>
    <row r="196" spans="1:9">
      <c r="A196" s="2276"/>
      <c r="B196" s="1774"/>
      <c r="C196" s="762" t="s">
        <v>75</v>
      </c>
      <c r="D196" s="15">
        <v>1736.8767462078906</v>
      </c>
      <c r="E196" s="15">
        <v>920.33140390938377</v>
      </c>
      <c r="F196" s="15">
        <v>2210.9692993522331</v>
      </c>
      <c r="G196" s="15">
        <v>1335.9535088854416</v>
      </c>
      <c r="H196" s="15">
        <v>826.06610038954523</v>
      </c>
    </row>
    <row r="197" spans="1:9">
      <c r="A197" s="2276"/>
      <c r="B197" s="1774"/>
      <c r="C197" s="762" t="s">
        <v>92</v>
      </c>
      <c r="D197" s="15">
        <v>1225</v>
      </c>
      <c r="E197" s="15">
        <v>546</v>
      </c>
      <c r="F197" s="15">
        <v>1357</v>
      </c>
      <c r="G197" s="15">
        <v>825</v>
      </c>
      <c r="H197" s="15">
        <v>531</v>
      </c>
    </row>
    <row r="198" spans="1:9">
      <c r="A198" s="2276"/>
      <c r="B198" s="1774"/>
      <c r="C198" s="762" t="s">
        <v>110</v>
      </c>
      <c r="D198" s="45">
        <v>68.555600380988039</v>
      </c>
      <c r="E198" s="45">
        <v>50</v>
      </c>
      <c r="F198" s="45">
        <v>66</v>
      </c>
      <c r="G198" s="45">
        <v>75</v>
      </c>
      <c r="H198" s="45">
        <v>90</v>
      </c>
    </row>
    <row r="199" spans="1:9">
      <c r="A199" s="2276"/>
      <c r="B199" s="1774"/>
      <c r="C199" s="762" t="s">
        <v>121</v>
      </c>
      <c r="D199" s="45">
        <v>87.605205341942295</v>
      </c>
      <c r="E199" s="45">
        <v>88.856153407731028</v>
      </c>
      <c r="F199" s="45">
        <v>94.802036825432751</v>
      </c>
      <c r="G199" s="45">
        <v>91.81330989182473</v>
      </c>
      <c r="H199" s="45">
        <v>100.17401485938012</v>
      </c>
    </row>
    <row r="200" spans="1:9" ht="13.5" thickBot="1">
      <c r="A200" s="2277"/>
      <c r="B200" s="2046"/>
      <c r="C200" s="765" t="s">
        <v>112</v>
      </c>
      <c r="D200" s="766">
        <v>4.6796197687798653</v>
      </c>
      <c r="E200" s="766">
        <v>7.1095135567975873</v>
      </c>
      <c r="F200" s="766">
        <v>4.8114551716619003</v>
      </c>
      <c r="G200" s="766">
        <v>5.9762309068803763</v>
      </c>
      <c r="H200" s="766">
        <v>8.1274914068241113</v>
      </c>
    </row>
    <row r="201" spans="1:9" ht="53.25" customHeight="1">
      <c r="A201" s="2245" t="s">
        <v>1053</v>
      </c>
      <c r="B201" s="2246"/>
      <c r="C201" s="2246"/>
      <c r="D201" s="2246"/>
      <c r="E201" s="2246"/>
    </row>
    <row r="202" spans="1:9" s="20" customFormat="1">
      <c r="A202" s="504" t="s">
        <v>347</v>
      </c>
      <c r="D202" s="492"/>
      <c r="E202" s="492"/>
      <c r="F202" s="492"/>
      <c r="G202" s="492"/>
    </row>
    <row r="203" spans="1:9" s="20" customFormat="1">
      <c r="A203" s="505" t="s">
        <v>348</v>
      </c>
      <c r="D203" s="506"/>
      <c r="E203" s="492"/>
      <c r="F203" s="506"/>
      <c r="G203" s="492"/>
    </row>
    <row r="208" spans="1:9">
      <c r="I208" s="973"/>
    </row>
  </sheetData>
  <mergeCells count="40">
    <mergeCell ref="A6:H6"/>
    <mergeCell ref="A7:C8"/>
    <mergeCell ref="D7:H7"/>
    <mergeCell ref="A9:A56"/>
    <mergeCell ref="B9:B14"/>
    <mergeCell ref="B15:B20"/>
    <mergeCell ref="B21:B26"/>
    <mergeCell ref="B27:B32"/>
    <mergeCell ref="B33:B38"/>
    <mergeCell ref="B39:B44"/>
    <mergeCell ref="B45:B50"/>
    <mergeCell ref="B51:B56"/>
    <mergeCell ref="A57:A104"/>
    <mergeCell ref="B57:B62"/>
    <mergeCell ref="B63:B68"/>
    <mergeCell ref="B69:B74"/>
    <mergeCell ref="B75:B80"/>
    <mergeCell ref="B81:B86"/>
    <mergeCell ref="B87:B92"/>
    <mergeCell ref="B93:B98"/>
    <mergeCell ref="B99:B104"/>
    <mergeCell ref="A105:A152"/>
    <mergeCell ref="B105:B110"/>
    <mergeCell ref="B111:B116"/>
    <mergeCell ref="B117:B122"/>
    <mergeCell ref="B123:B128"/>
    <mergeCell ref="B129:B134"/>
    <mergeCell ref="B135:B140"/>
    <mergeCell ref="B141:B146"/>
    <mergeCell ref="B147:B152"/>
    <mergeCell ref="A201:E201"/>
    <mergeCell ref="A153:A200"/>
    <mergeCell ref="B153:B158"/>
    <mergeCell ref="B159:B164"/>
    <mergeCell ref="B165:B170"/>
    <mergeCell ref="B171:B176"/>
    <mergeCell ref="B177:B182"/>
    <mergeCell ref="B183:B188"/>
    <mergeCell ref="B189:B194"/>
    <mergeCell ref="B195:B200"/>
  </mergeCells>
  <hyperlinks>
    <hyperlink ref="A3" location="Übersicht!A1" display="&lt;&lt; Zurück zur Übersicht"/>
  </hyperlinks>
  <pageMargins left="0.7" right="0.7" top="0.78740157499999996" bottom="0.78740157499999996"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4"/>
  <sheetViews>
    <sheetView topLeftCell="A112" zoomScaleNormal="100" workbookViewId="0">
      <selection activeCell="A3" sqref="A3:XFD3"/>
    </sheetView>
  </sheetViews>
  <sheetFormatPr baseColWidth="10" defaultRowHeight="12.75"/>
  <cols>
    <col min="1" max="1" width="11.42578125" style="956"/>
  </cols>
  <sheetData>
    <row r="1" spans="1:11" ht="25.5">
      <c r="A1" s="1209" t="s">
        <v>1037</v>
      </c>
    </row>
    <row r="3" spans="1:11" ht="15.75">
      <c r="A3" s="1210" t="s">
        <v>69</v>
      </c>
    </row>
    <row r="6" spans="1:11" ht="15.75" thickBot="1">
      <c r="A6" s="2295" t="s">
        <v>1061</v>
      </c>
      <c r="B6" s="1802"/>
      <c r="C6" s="1802"/>
      <c r="D6" s="1802"/>
      <c r="E6" s="1802"/>
      <c r="F6" s="1802"/>
      <c r="G6" s="1802"/>
      <c r="H6" s="1802"/>
      <c r="I6" s="1802"/>
      <c r="J6" s="1802"/>
      <c r="K6" s="1802"/>
    </row>
    <row r="7" spans="1:11" ht="26.25" customHeight="1" thickBot="1">
      <c r="A7" s="2296" t="s">
        <v>71</v>
      </c>
      <c r="B7" s="1944"/>
      <c r="C7" s="1944"/>
      <c r="D7" s="2298" t="s">
        <v>504</v>
      </c>
      <c r="E7" s="2299"/>
      <c r="F7" s="2298" t="s">
        <v>455</v>
      </c>
      <c r="G7" s="2299"/>
      <c r="H7" s="2298" t="s">
        <v>1062</v>
      </c>
      <c r="I7" s="2299"/>
      <c r="J7" s="2298" t="s">
        <v>471</v>
      </c>
      <c r="K7" s="2299"/>
    </row>
    <row r="8" spans="1:11" ht="13.5" thickBot="1">
      <c r="A8" s="2297"/>
      <c r="B8" s="2297"/>
      <c r="C8" s="2297"/>
      <c r="D8" s="1468" t="s">
        <v>82</v>
      </c>
      <c r="E8" s="1468" t="s">
        <v>102</v>
      </c>
      <c r="F8" s="1468" t="s">
        <v>82</v>
      </c>
      <c r="G8" s="1468" t="s">
        <v>102</v>
      </c>
      <c r="H8" s="1468" t="s">
        <v>82</v>
      </c>
      <c r="I8" s="1468" t="s">
        <v>102</v>
      </c>
      <c r="J8" s="1468" t="s">
        <v>82</v>
      </c>
      <c r="K8" s="1468" t="s">
        <v>102</v>
      </c>
    </row>
    <row r="9" spans="1:11">
      <c r="A9" s="2293" t="s">
        <v>267</v>
      </c>
      <c r="B9" s="2294" t="s">
        <v>268</v>
      </c>
      <c r="C9" s="1211" t="s">
        <v>109</v>
      </c>
      <c r="D9" s="821">
        <v>3.392590114371421</v>
      </c>
      <c r="E9" s="821">
        <v>3.4521587506373912</v>
      </c>
      <c r="F9" s="821">
        <v>42.523715617730282</v>
      </c>
      <c r="G9" s="821">
        <v>41.988203693657987</v>
      </c>
      <c r="H9" s="821">
        <v>95.009400322264057</v>
      </c>
      <c r="I9" s="821">
        <v>95.191769380258563</v>
      </c>
      <c r="J9" s="821">
        <v>87.455046119675472</v>
      </c>
      <c r="K9" s="821">
        <v>87.205124994854614</v>
      </c>
    </row>
    <row r="10" spans="1:11">
      <c r="A10" s="1800"/>
      <c r="B10" s="1800"/>
      <c r="C10" s="1212" t="s">
        <v>75</v>
      </c>
      <c r="D10" s="35">
        <v>3429.7436599845464</v>
      </c>
      <c r="E10" s="35">
        <v>28161.641895662811</v>
      </c>
      <c r="F10" s="35">
        <v>3429.7436599845464</v>
      </c>
      <c r="G10" s="35">
        <v>28161.641895662808</v>
      </c>
      <c r="H10" s="35">
        <v>3429.7436599845446</v>
      </c>
      <c r="I10" s="35">
        <v>28161.641895662804</v>
      </c>
      <c r="J10" s="35">
        <v>3429.7436599845441</v>
      </c>
      <c r="K10" s="35">
        <v>28161.641895662815</v>
      </c>
    </row>
    <row r="11" spans="1:11">
      <c r="A11" s="1800"/>
      <c r="B11" s="1800"/>
      <c r="C11" s="1212" t="s">
        <v>92</v>
      </c>
      <c r="D11" s="35">
        <v>2190</v>
      </c>
      <c r="E11" s="35">
        <v>27943</v>
      </c>
      <c r="F11" s="35">
        <v>2190</v>
      </c>
      <c r="G11" s="35">
        <v>27943</v>
      </c>
      <c r="H11" s="35">
        <v>2190</v>
      </c>
      <c r="I11" s="35">
        <v>27943</v>
      </c>
      <c r="J11" s="35">
        <v>2190</v>
      </c>
      <c r="K11" s="35">
        <v>27943</v>
      </c>
    </row>
    <row r="12" spans="1:11">
      <c r="A12" s="1800"/>
      <c r="B12" s="1800"/>
      <c r="C12" s="1212" t="s">
        <v>110</v>
      </c>
      <c r="D12" s="34">
        <v>3</v>
      </c>
      <c r="E12" s="34">
        <v>3</v>
      </c>
      <c r="F12" s="34">
        <v>17.872</v>
      </c>
      <c r="G12" s="34">
        <v>18.082807383078279</v>
      </c>
      <c r="H12" s="34">
        <v>70</v>
      </c>
      <c r="I12" s="34">
        <v>70</v>
      </c>
      <c r="J12" s="34">
        <v>65</v>
      </c>
      <c r="K12" s="34">
        <v>65</v>
      </c>
    </row>
    <row r="13" spans="1:11">
      <c r="A13" s="1800"/>
      <c r="B13" s="1800"/>
      <c r="C13" s="1212" t="s">
        <v>121</v>
      </c>
      <c r="D13" s="34">
        <v>2.1650986003296633</v>
      </c>
      <c r="E13" s="34">
        <v>2.2104665090399536</v>
      </c>
      <c r="F13" s="34">
        <v>62.510849834972561</v>
      </c>
      <c r="G13" s="34">
        <v>63.945989975875854</v>
      </c>
      <c r="H13" s="34">
        <v>94.500292850441326</v>
      </c>
      <c r="I13" s="34">
        <v>98.33145632943932</v>
      </c>
      <c r="J13" s="34">
        <v>84.649942681782065</v>
      </c>
      <c r="K13" s="34">
        <v>88.593730829834271</v>
      </c>
    </row>
    <row r="14" spans="1:11">
      <c r="A14" s="1800"/>
      <c r="B14" s="1906"/>
      <c r="C14" s="1213" t="s">
        <v>112</v>
      </c>
      <c r="D14" s="1214">
        <v>8.6497652523611898E-2</v>
      </c>
      <c r="E14" s="1214">
        <v>2.472271277226383E-2</v>
      </c>
      <c r="F14" s="1214">
        <v>2.4973651394711762</v>
      </c>
      <c r="G14" s="1214">
        <v>0.71519669565057697</v>
      </c>
      <c r="H14" s="1214">
        <v>3.7753723978725202</v>
      </c>
      <c r="I14" s="1214">
        <v>1.0997770567295182</v>
      </c>
      <c r="J14" s="1214">
        <v>3.3818419757500093</v>
      </c>
      <c r="K14" s="1214">
        <v>0.99086656675043938</v>
      </c>
    </row>
    <row r="15" spans="1:11">
      <c r="A15" s="1800"/>
      <c r="B15" s="2289" t="s">
        <v>269</v>
      </c>
      <c r="C15" s="1212" t="s">
        <v>109</v>
      </c>
      <c r="D15" s="34">
        <v>3.2451249036002165</v>
      </c>
      <c r="E15" s="34">
        <v>3.2888525446588868</v>
      </c>
      <c r="F15" s="34">
        <v>36.770757089418176</v>
      </c>
      <c r="G15" s="34">
        <v>31.811968825695175</v>
      </c>
      <c r="H15" s="34">
        <v>90.97184729645916</v>
      </c>
      <c r="I15" s="34">
        <v>85.745323450272522</v>
      </c>
      <c r="J15" s="34">
        <v>82.000903124330151</v>
      </c>
      <c r="K15" s="34">
        <v>77.425733646958847</v>
      </c>
    </row>
    <row r="16" spans="1:11">
      <c r="A16" s="1800"/>
      <c r="B16" s="1800"/>
      <c r="C16" s="1212" t="s">
        <v>75</v>
      </c>
      <c r="D16" s="35">
        <v>3600.4533987599507</v>
      </c>
      <c r="E16" s="35">
        <v>28928.358104337058</v>
      </c>
      <c r="F16" s="35">
        <v>3600.4533987599498</v>
      </c>
      <c r="G16" s="35">
        <v>28928.358104337098</v>
      </c>
      <c r="H16" s="35">
        <v>3600.4533987599502</v>
      </c>
      <c r="I16" s="35">
        <v>28928.358104337098</v>
      </c>
      <c r="J16" s="35">
        <v>3600.4533987599489</v>
      </c>
      <c r="K16" s="35">
        <v>28928.358104337094</v>
      </c>
    </row>
    <row r="17" spans="1:11">
      <c r="A17" s="1800"/>
      <c r="B17" s="1800"/>
      <c r="C17" s="1212" t="s">
        <v>92</v>
      </c>
      <c r="D17" s="35">
        <v>2294</v>
      </c>
      <c r="E17" s="35">
        <v>29147</v>
      </c>
      <c r="F17" s="35">
        <v>2294</v>
      </c>
      <c r="G17" s="35">
        <v>29147</v>
      </c>
      <c r="H17" s="35">
        <v>2294</v>
      </c>
      <c r="I17" s="35">
        <v>29147</v>
      </c>
      <c r="J17" s="35">
        <v>2294</v>
      </c>
      <c r="K17" s="35">
        <v>29147</v>
      </c>
    </row>
    <row r="18" spans="1:11">
      <c r="A18" s="1800"/>
      <c r="B18" s="1800"/>
      <c r="C18" s="1212" t="s">
        <v>110</v>
      </c>
      <c r="D18" s="34">
        <v>3</v>
      </c>
      <c r="E18" s="34">
        <v>3</v>
      </c>
      <c r="F18" s="34">
        <v>13.124727999999999</v>
      </c>
      <c r="G18" s="34">
        <v>12.850033394293799</v>
      </c>
      <c r="H18" s="34">
        <v>69</v>
      </c>
      <c r="I18" s="34">
        <v>65</v>
      </c>
      <c r="J18" s="34">
        <v>63</v>
      </c>
      <c r="K18" s="34">
        <v>60</v>
      </c>
    </row>
    <row r="19" spans="1:11">
      <c r="A19" s="1800"/>
      <c r="B19" s="1800"/>
      <c r="C19" s="1212" t="s">
        <v>121</v>
      </c>
      <c r="D19" s="34">
        <v>2.2430676440599044</v>
      </c>
      <c r="E19" s="34">
        <v>2.2561027483995937</v>
      </c>
      <c r="F19" s="34">
        <v>62.834563507617922</v>
      </c>
      <c r="G19" s="34">
        <v>52.475834257105099</v>
      </c>
      <c r="H19" s="34">
        <v>91.349830905943762</v>
      </c>
      <c r="I19" s="34">
        <v>86.490985675397013</v>
      </c>
      <c r="J19" s="34">
        <v>81.785651592258205</v>
      </c>
      <c r="K19" s="34">
        <v>76.046541049864857</v>
      </c>
    </row>
    <row r="20" spans="1:11">
      <c r="A20" s="1906"/>
      <c r="B20" s="1906"/>
      <c r="C20" s="1213" t="s">
        <v>112</v>
      </c>
      <c r="D20" s="1214">
        <v>8.7557703739314444E-2</v>
      </c>
      <c r="E20" s="1214">
        <v>2.4706466847673803E-2</v>
      </c>
      <c r="F20" s="1214">
        <v>2.4527348119699499</v>
      </c>
      <c r="G20" s="1214">
        <v>0.57466020122393913</v>
      </c>
      <c r="H20" s="1214">
        <v>3.5658226591072371</v>
      </c>
      <c r="I20" s="1214">
        <v>0.94715840035550891</v>
      </c>
      <c r="J20" s="1214">
        <v>3.1924868031534452</v>
      </c>
      <c r="K20" s="1214">
        <v>0.8327818166355857</v>
      </c>
    </row>
    <row r="21" spans="1:11">
      <c r="A21" s="2291" t="s">
        <v>270</v>
      </c>
      <c r="B21" s="2289" t="s">
        <v>271</v>
      </c>
      <c r="C21" s="1212" t="s">
        <v>109</v>
      </c>
      <c r="D21" s="34">
        <v>3.4341835486845089</v>
      </c>
      <c r="E21" s="34">
        <v>3.5152016378964159</v>
      </c>
      <c r="F21" s="34">
        <v>30.316777750888932</v>
      </c>
      <c r="G21" s="34">
        <v>24.191821226002585</v>
      </c>
      <c r="H21" s="34">
        <v>85.835097689166076</v>
      </c>
      <c r="I21" s="34">
        <v>78.816458467774694</v>
      </c>
      <c r="J21" s="34">
        <v>78.642276061660624</v>
      </c>
      <c r="K21" s="34">
        <v>70.39811668944958</v>
      </c>
    </row>
    <row r="22" spans="1:11">
      <c r="A22" s="1800"/>
      <c r="B22" s="1800"/>
      <c r="C22" s="1212" t="s">
        <v>75</v>
      </c>
      <c r="D22" s="35">
        <v>788.93545836434021</v>
      </c>
      <c r="E22" s="35">
        <v>6901.8698401143247</v>
      </c>
      <c r="F22" s="35">
        <v>788.93545836434009</v>
      </c>
      <c r="G22" s="35">
        <v>6901.8698401143256</v>
      </c>
      <c r="H22" s="35">
        <v>788.93545836434021</v>
      </c>
      <c r="I22" s="35">
        <v>6901.8698401143211</v>
      </c>
      <c r="J22" s="35">
        <v>788.93545836434021</v>
      </c>
      <c r="K22" s="35">
        <v>6901.8698401143256</v>
      </c>
    </row>
    <row r="23" spans="1:11">
      <c r="A23" s="1800"/>
      <c r="B23" s="1800"/>
      <c r="C23" s="1212" t="s">
        <v>92</v>
      </c>
      <c r="D23" s="35">
        <v>627</v>
      </c>
      <c r="E23" s="35">
        <v>8454</v>
      </c>
      <c r="F23" s="35">
        <v>627</v>
      </c>
      <c r="G23" s="35">
        <v>8454</v>
      </c>
      <c r="H23" s="35">
        <v>627</v>
      </c>
      <c r="I23" s="35">
        <v>8454</v>
      </c>
      <c r="J23" s="35">
        <v>627</v>
      </c>
      <c r="K23" s="35">
        <v>8454</v>
      </c>
    </row>
    <row r="24" spans="1:11">
      <c r="A24" s="1800"/>
      <c r="B24" s="1800"/>
      <c r="C24" s="1212" t="s">
        <v>110</v>
      </c>
      <c r="D24" s="34">
        <v>4</v>
      </c>
      <c r="E24" s="34">
        <v>4</v>
      </c>
      <c r="F24" s="34">
        <v>10.673702285935523</v>
      </c>
      <c r="G24" s="34">
        <v>8.9180591484401894</v>
      </c>
      <c r="H24" s="34">
        <v>66</v>
      </c>
      <c r="I24" s="34">
        <v>60</v>
      </c>
      <c r="J24" s="34">
        <v>60</v>
      </c>
      <c r="K24" s="34">
        <v>55</v>
      </c>
    </row>
    <row r="25" spans="1:11">
      <c r="A25" s="1800"/>
      <c r="B25" s="1800"/>
      <c r="C25" s="1212" t="s">
        <v>121</v>
      </c>
      <c r="D25" s="34">
        <v>2.0375160800008283</v>
      </c>
      <c r="E25" s="34">
        <v>2.106121505603634</v>
      </c>
      <c r="F25" s="34">
        <v>58.375211866661814</v>
      </c>
      <c r="G25" s="34">
        <v>45.414448765384464</v>
      </c>
      <c r="H25" s="34">
        <v>79.793117202167494</v>
      </c>
      <c r="I25" s="34">
        <v>79.800470337304986</v>
      </c>
      <c r="J25" s="34">
        <v>72.3347769530112</v>
      </c>
      <c r="K25" s="34">
        <v>69.944722225209674</v>
      </c>
    </row>
    <row r="26" spans="1:11">
      <c r="A26" s="1800"/>
      <c r="B26" s="1906"/>
      <c r="C26" s="1213" t="s">
        <v>112</v>
      </c>
      <c r="D26" s="1214">
        <v>0.15213038832142339</v>
      </c>
      <c r="E26" s="1214">
        <v>4.2825357824372468E-2</v>
      </c>
      <c r="F26" s="1214">
        <v>4.358563712349703</v>
      </c>
      <c r="G26" s="1214">
        <v>0.92344625587819384</v>
      </c>
      <c r="H26" s="1214">
        <v>5.957723732584066</v>
      </c>
      <c r="I26" s="1214">
        <v>1.6226431797289989</v>
      </c>
      <c r="J26" s="1214">
        <v>5.4008495024984864</v>
      </c>
      <c r="K26" s="1214">
        <v>1.4222388163509259</v>
      </c>
    </row>
    <row r="27" spans="1:11">
      <c r="A27" s="1800"/>
      <c r="B27" s="2289" t="s">
        <v>252</v>
      </c>
      <c r="C27" s="1212" t="s">
        <v>109</v>
      </c>
      <c r="D27" s="34">
        <v>3.5885037021032065</v>
      </c>
      <c r="E27" s="34">
        <v>3.5233266671039685</v>
      </c>
      <c r="F27" s="34">
        <v>52.819112202088377</v>
      </c>
      <c r="G27" s="34">
        <v>47.951383208875143</v>
      </c>
      <c r="H27" s="34">
        <v>110.83602509683344</v>
      </c>
      <c r="I27" s="34">
        <v>105.69830243563327</v>
      </c>
      <c r="J27" s="34">
        <v>96.048240685930622</v>
      </c>
      <c r="K27" s="34">
        <v>92.802252883496323</v>
      </c>
    </row>
    <row r="28" spans="1:11">
      <c r="A28" s="1800"/>
      <c r="B28" s="1800"/>
      <c r="C28" s="1212" t="s">
        <v>75</v>
      </c>
      <c r="D28" s="35">
        <v>570.91578589168103</v>
      </c>
      <c r="E28" s="35">
        <v>4986.6884326279778</v>
      </c>
      <c r="F28" s="35">
        <v>570.91578589168114</v>
      </c>
      <c r="G28" s="35">
        <v>4986.6884326279796</v>
      </c>
      <c r="H28" s="35">
        <v>570.91578589168103</v>
      </c>
      <c r="I28" s="35">
        <v>4986.6884326279787</v>
      </c>
      <c r="J28" s="35">
        <v>570.91578589168091</v>
      </c>
      <c r="K28" s="35">
        <v>4986.6884326279787</v>
      </c>
    </row>
    <row r="29" spans="1:11">
      <c r="A29" s="1800"/>
      <c r="B29" s="1800"/>
      <c r="C29" s="1212" t="s">
        <v>92</v>
      </c>
      <c r="D29" s="35">
        <v>322</v>
      </c>
      <c r="E29" s="35">
        <v>4541</v>
      </c>
      <c r="F29" s="35">
        <v>322</v>
      </c>
      <c r="G29" s="35">
        <v>4541</v>
      </c>
      <c r="H29" s="35">
        <v>322</v>
      </c>
      <c r="I29" s="35">
        <v>4541</v>
      </c>
      <c r="J29" s="35">
        <v>322</v>
      </c>
      <c r="K29" s="35">
        <v>4541</v>
      </c>
    </row>
    <row r="30" spans="1:11">
      <c r="A30" s="1800"/>
      <c r="B30" s="1800"/>
      <c r="C30" s="1212" t="s">
        <v>110</v>
      </c>
      <c r="D30" s="34">
        <v>3</v>
      </c>
      <c r="E30" s="34">
        <v>3</v>
      </c>
      <c r="F30" s="34">
        <v>28.576000000000001</v>
      </c>
      <c r="G30" s="34">
        <v>26.36727108577141</v>
      </c>
      <c r="H30" s="34">
        <v>95</v>
      </c>
      <c r="I30" s="34">
        <v>86</v>
      </c>
      <c r="J30" s="34">
        <v>81.034887957108523</v>
      </c>
      <c r="K30" s="34">
        <v>77</v>
      </c>
    </row>
    <row r="31" spans="1:11">
      <c r="A31" s="1800"/>
      <c r="B31" s="1800"/>
      <c r="C31" s="1212" t="s">
        <v>121</v>
      </c>
      <c r="D31" s="34">
        <v>2.0683495528382294</v>
      </c>
      <c r="E31" s="34">
        <v>2.1731090040967724</v>
      </c>
      <c r="F31" s="34">
        <v>64.92515768076376</v>
      </c>
      <c r="G31" s="34">
        <v>63.309743104117658</v>
      </c>
      <c r="H31" s="34">
        <v>93.254185818354017</v>
      </c>
      <c r="I31" s="34">
        <v>92.952529541706156</v>
      </c>
      <c r="J31" s="34">
        <v>78.149283858551698</v>
      </c>
      <c r="K31" s="34">
        <v>80.976032318418646</v>
      </c>
    </row>
    <row r="32" spans="1:11">
      <c r="A32" s="1800"/>
      <c r="B32" s="1906"/>
      <c r="C32" s="1213" t="s">
        <v>112</v>
      </c>
      <c r="D32" s="1214">
        <v>0.21549872266844489</v>
      </c>
      <c r="E32" s="1214">
        <v>6.0291273829227644E-2</v>
      </c>
      <c r="F32" s="1214">
        <v>6.7644700239632352</v>
      </c>
      <c r="G32" s="1214">
        <v>1.7564811752896474</v>
      </c>
      <c r="H32" s="1214">
        <v>9.7160356187206176</v>
      </c>
      <c r="I32" s="1214">
        <v>2.5788979757357868</v>
      </c>
      <c r="J32" s="1214">
        <v>8.1422749969230139</v>
      </c>
      <c r="K32" s="1214">
        <v>2.2466190738293745</v>
      </c>
    </row>
    <row r="33" spans="1:11">
      <c r="A33" s="1800"/>
      <c r="B33" s="2289" t="s">
        <v>253</v>
      </c>
      <c r="C33" s="1212" t="s">
        <v>109</v>
      </c>
      <c r="D33" s="34">
        <v>3.6550955664639786</v>
      </c>
      <c r="E33" s="34">
        <v>3.6836269743271228</v>
      </c>
      <c r="F33" s="34">
        <v>47.183887712472675</v>
      </c>
      <c r="G33" s="34">
        <v>44.901340488316826</v>
      </c>
      <c r="H33" s="34">
        <v>99.496771116344775</v>
      </c>
      <c r="I33" s="34">
        <v>97.17160271689761</v>
      </c>
      <c r="J33" s="34">
        <v>90.752253657208826</v>
      </c>
      <c r="K33" s="34">
        <v>88.745053381763924</v>
      </c>
    </row>
    <row r="34" spans="1:11">
      <c r="A34" s="1800"/>
      <c r="B34" s="1800"/>
      <c r="C34" s="1212" t="s">
        <v>75</v>
      </c>
      <c r="D34" s="35">
        <v>2013.0312808882372</v>
      </c>
      <c r="E34" s="35">
        <v>16740.596218027265</v>
      </c>
      <c r="F34" s="35">
        <v>2013.0312808882372</v>
      </c>
      <c r="G34" s="35">
        <v>16740.596218027276</v>
      </c>
      <c r="H34" s="35">
        <v>2013.0312808882372</v>
      </c>
      <c r="I34" s="35">
        <v>16740.596218027273</v>
      </c>
      <c r="J34" s="35">
        <v>2013.031280888237</v>
      </c>
      <c r="K34" s="35">
        <v>16740.596218027265</v>
      </c>
    </row>
    <row r="35" spans="1:11">
      <c r="A35" s="1800"/>
      <c r="B35" s="1800"/>
      <c r="C35" s="1212" t="s">
        <v>92</v>
      </c>
      <c r="D35" s="35">
        <v>1038</v>
      </c>
      <c r="E35" s="35">
        <v>13864</v>
      </c>
      <c r="F35" s="35">
        <v>1038</v>
      </c>
      <c r="G35" s="35">
        <v>13864</v>
      </c>
      <c r="H35" s="35">
        <v>1038</v>
      </c>
      <c r="I35" s="35">
        <v>13864</v>
      </c>
      <c r="J35" s="35">
        <v>1038</v>
      </c>
      <c r="K35" s="35">
        <v>13864</v>
      </c>
    </row>
    <row r="36" spans="1:11">
      <c r="A36" s="1800"/>
      <c r="B36" s="1800"/>
      <c r="C36" s="1212" t="s">
        <v>110</v>
      </c>
      <c r="D36" s="34">
        <v>3</v>
      </c>
      <c r="E36" s="34">
        <v>4</v>
      </c>
      <c r="F36" s="34">
        <v>23.046015188246759</v>
      </c>
      <c r="G36" s="34">
        <v>22.084</v>
      </c>
      <c r="H36" s="34">
        <v>79.116252327284769</v>
      </c>
      <c r="I36" s="34">
        <v>75</v>
      </c>
      <c r="J36" s="34">
        <v>70.793991163695182</v>
      </c>
      <c r="K36" s="34">
        <v>70</v>
      </c>
    </row>
    <row r="37" spans="1:11">
      <c r="A37" s="1800"/>
      <c r="B37" s="1800"/>
      <c r="C37" s="1212" t="s">
        <v>121</v>
      </c>
      <c r="D37" s="34">
        <v>2.3027006660941973</v>
      </c>
      <c r="E37" s="34">
        <v>2.2832197606703009</v>
      </c>
      <c r="F37" s="34">
        <v>63.067518988075129</v>
      </c>
      <c r="G37" s="34">
        <v>62.843740929719274</v>
      </c>
      <c r="H37" s="34">
        <v>91.447796216915194</v>
      </c>
      <c r="I37" s="34">
        <v>91.445698865256531</v>
      </c>
      <c r="J37" s="34">
        <v>83.091202761965931</v>
      </c>
      <c r="K37" s="34">
        <v>81.613589948225041</v>
      </c>
    </row>
    <row r="38" spans="1:11">
      <c r="A38" s="1800"/>
      <c r="B38" s="1906"/>
      <c r="C38" s="1213" t="s">
        <v>112</v>
      </c>
      <c r="D38" s="1214">
        <v>0.13362493569492384</v>
      </c>
      <c r="E38" s="1214">
        <v>3.6253683504060601E-2</v>
      </c>
      <c r="F38" s="1214">
        <v>3.6597866554293974</v>
      </c>
      <c r="G38" s="1214">
        <v>0.99785273985556266</v>
      </c>
      <c r="H38" s="1214">
        <v>5.3066844809033107</v>
      </c>
      <c r="I38" s="1214">
        <v>1.4520036492218187</v>
      </c>
      <c r="J38" s="1214">
        <v>4.821754207729656</v>
      </c>
      <c r="K38" s="1214">
        <v>1.2958863227184487</v>
      </c>
    </row>
    <row r="39" spans="1:11">
      <c r="A39" s="1800"/>
      <c r="B39" s="2289" t="s">
        <v>254</v>
      </c>
      <c r="C39" s="1212" t="s">
        <v>109</v>
      </c>
      <c r="D39" s="34">
        <v>3.5035582526516134</v>
      </c>
      <c r="E39" s="34">
        <v>3.483959296283321</v>
      </c>
      <c r="F39" s="34">
        <v>41.438994062152283</v>
      </c>
      <c r="G39" s="34">
        <v>39.691292126929667</v>
      </c>
      <c r="H39" s="34">
        <v>96.565221669480735</v>
      </c>
      <c r="I39" s="34">
        <v>94.532257070756458</v>
      </c>
      <c r="J39" s="34">
        <v>88.748976823417237</v>
      </c>
      <c r="K39" s="34">
        <v>86.835561333748899</v>
      </c>
    </row>
    <row r="40" spans="1:11">
      <c r="A40" s="1800"/>
      <c r="B40" s="1800"/>
      <c r="C40" s="1212" t="s">
        <v>75</v>
      </c>
      <c r="D40" s="35">
        <v>2089.4194476996504</v>
      </c>
      <c r="E40" s="35">
        <v>17242.406031869428</v>
      </c>
      <c r="F40" s="35">
        <v>2089.4194476996513</v>
      </c>
      <c r="G40" s="35">
        <v>17242.406031869436</v>
      </c>
      <c r="H40" s="35">
        <v>2089.4194476996499</v>
      </c>
      <c r="I40" s="35">
        <v>17242.406031869414</v>
      </c>
      <c r="J40" s="35">
        <v>2089.4194476996499</v>
      </c>
      <c r="K40" s="35">
        <v>17242.406031869406</v>
      </c>
    </row>
    <row r="41" spans="1:11">
      <c r="A41" s="1800"/>
      <c r="B41" s="1800"/>
      <c r="C41" s="1212" t="s">
        <v>92</v>
      </c>
      <c r="D41" s="35">
        <v>1430</v>
      </c>
      <c r="E41" s="35">
        <v>18209</v>
      </c>
      <c r="F41" s="35">
        <v>1430</v>
      </c>
      <c r="G41" s="35">
        <v>18209</v>
      </c>
      <c r="H41" s="35">
        <v>1430</v>
      </c>
      <c r="I41" s="35">
        <v>18209</v>
      </c>
      <c r="J41" s="35">
        <v>1430</v>
      </c>
      <c r="K41" s="35">
        <v>18209</v>
      </c>
    </row>
    <row r="42" spans="1:11">
      <c r="A42" s="1800"/>
      <c r="B42" s="1800"/>
      <c r="C42" s="1212" t="s">
        <v>110</v>
      </c>
      <c r="D42" s="34">
        <v>3</v>
      </c>
      <c r="E42" s="34">
        <v>3</v>
      </c>
      <c r="F42" s="34">
        <v>17.226999999999997</v>
      </c>
      <c r="G42" s="34">
        <v>18.235559917393417</v>
      </c>
      <c r="H42" s="34">
        <v>70</v>
      </c>
      <c r="I42" s="34">
        <v>70</v>
      </c>
      <c r="J42" s="34">
        <v>65</v>
      </c>
      <c r="K42" s="34">
        <v>65</v>
      </c>
    </row>
    <row r="43" spans="1:11">
      <c r="A43" s="1800"/>
      <c r="B43" s="1800"/>
      <c r="C43" s="1212" t="s">
        <v>121</v>
      </c>
      <c r="D43" s="34">
        <v>2.1541122330703204</v>
      </c>
      <c r="E43" s="34">
        <v>2.2399929715719198</v>
      </c>
      <c r="F43" s="34">
        <v>63.477794201691275</v>
      </c>
      <c r="G43" s="34">
        <v>59.863831666801765</v>
      </c>
      <c r="H43" s="34">
        <v>96.927051316706581</v>
      </c>
      <c r="I43" s="34">
        <v>97.234028488072951</v>
      </c>
      <c r="J43" s="34">
        <v>87.630027828828901</v>
      </c>
      <c r="K43" s="34">
        <v>87.421190220645286</v>
      </c>
    </row>
    <row r="44" spans="1:11">
      <c r="A44" s="1800"/>
      <c r="B44" s="1906"/>
      <c r="C44" s="1213" t="s">
        <v>112</v>
      </c>
      <c r="D44" s="1214">
        <v>0.10649985285059246</v>
      </c>
      <c r="E44" s="1214">
        <v>3.1035039829228193E-2</v>
      </c>
      <c r="F44" s="1214">
        <v>3.138358177430963</v>
      </c>
      <c r="G44" s="1214">
        <v>0.82941170962944422</v>
      </c>
      <c r="H44" s="1214">
        <v>4.792097897219497</v>
      </c>
      <c r="I44" s="1214">
        <v>1.3471747390198294</v>
      </c>
      <c r="J44" s="1214">
        <v>4.3324507079009482</v>
      </c>
      <c r="K44" s="1214">
        <v>1.2112181398999318</v>
      </c>
    </row>
    <row r="45" spans="1:11">
      <c r="A45" s="1800"/>
      <c r="B45" s="2289" t="s">
        <v>255</v>
      </c>
      <c r="C45" s="1212" t="s">
        <v>109</v>
      </c>
      <c r="D45" s="34">
        <v>2.7125855872296696</v>
      </c>
      <c r="E45" s="34">
        <v>2.77460275250208</v>
      </c>
      <c r="F45" s="34">
        <v>32.191003942716826</v>
      </c>
      <c r="G45" s="34">
        <v>27.182562423962349</v>
      </c>
      <c r="H45" s="34">
        <v>87.188679115610569</v>
      </c>
      <c r="I45" s="34">
        <v>83.421027194941274</v>
      </c>
      <c r="J45" s="34">
        <v>79.832252003743164</v>
      </c>
      <c r="K45" s="34">
        <v>76.649224505804654</v>
      </c>
    </row>
    <row r="46" spans="1:11">
      <c r="A46" s="1800"/>
      <c r="B46" s="1800"/>
      <c r="C46" s="1212" t="s">
        <v>75</v>
      </c>
      <c r="D46" s="35">
        <v>1116.8536461921954</v>
      </c>
      <c r="E46" s="35">
        <v>8021.4974260399104</v>
      </c>
      <c r="F46" s="35">
        <v>1116.8536461921954</v>
      </c>
      <c r="G46" s="35">
        <v>8021.497426039914</v>
      </c>
      <c r="H46" s="35">
        <v>1116.8536461921956</v>
      </c>
      <c r="I46" s="35">
        <v>8021.4974260399085</v>
      </c>
      <c r="J46" s="35">
        <v>1116.8536461921951</v>
      </c>
      <c r="K46" s="35">
        <v>8021.4974260399104</v>
      </c>
    </row>
    <row r="47" spans="1:11">
      <c r="A47" s="1800"/>
      <c r="B47" s="1800"/>
      <c r="C47" s="1212" t="s">
        <v>92</v>
      </c>
      <c r="D47" s="35">
        <v>845</v>
      </c>
      <c r="E47" s="35">
        <v>9559</v>
      </c>
      <c r="F47" s="35">
        <v>845</v>
      </c>
      <c r="G47" s="35">
        <v>9559</v>
      </c>
      <c r="H47" s="35">
        <v>845</v>
      </c>
      <c r="I47" s="35">
        <v>9559</v>
      </c>
      <c r="J47" s="35">
        <v>845</v>
      </c>
      <c r="K47" s="35">
        <v>9559</v>
      </c>
    </row>
    <row r="48" spans="1:11">
      <c r="A48" s="1800"/>
      <c r="B48" s="1800"/>
      <c r="C48" s="1212" t="s">
        <v>110</v>
      </c>
      <c r="D48" s="34">
        <v>2</v>
      </c>
      <c r="E48" s="34">
        <v>2</v>
      </c>
      <c r="F48" s="34">
        <v>8.0451506949912854</v>
      </c>
      <c r="G48" s="34">
        <v>8.2753731415520804</v>
      </c>
      <c r="H48" s="34">
        <v>60</v>
      </c>
      <c r="I48" s="34">
        <v>60</v>
      </c>
      <c r="J48" s="34">
        <v>60</v>
      </c>
      <c r="K48" s="34">
        <v>55</v>
      </c>
    </row>
    <row r="49" spans="1:11">
      <c r="A49" s="1800"/>
      <c r="B49" s="1800"/>
      <c r="C49" s="1212" t="s">
        <v>121</v>
      </c>
      <c r="D49" s="34">
        <v>2.084027468088244</v>
      </c>
      <c r="E49" s="34">
        <v>2.0935416311210036</v>
      </c>
      <c r="F49" s="34">
        <v>63.202815702882397</v>
      </c>
      <c r="G49" s="34">
        <v>53.454990444158</v>
      </c>
      <c r="H49" s="34">
        <v>98.818977117742179</v>
      </c>
      <c r="I49" s="34">
        <v>95.887533422882413</v>
      </c>
      <c r="J49" s="34">
        <v>87.347376515464674</v>
      </c>
      <c r="K49" s="34">
        <v>85.758066195758275</v>
      </c>
    </row>
    <row r="50" spans="1:11">
      <c r="A50" s="1800"/>
      <c r="B50" s="1906"/>
      <c r="C50" s="1213" t="s">
        <v>112</v>
      </c>
      <c r="D50" s="1214">
        <v>0.13403671752737004</v>
      </c>
      <c r="E50" s="1214">
        <v>4.0033546949735918E-2</v>
      </c>
      <c r="F50" s="1214">
        <v>4.0649646345942338</v>
      </c>
      <c r="G50" s="1214">
        <v>1.0221878742855512</v>
      </c>
      <c r="H50" s="1214">
        <v>6.3556606259249193</v>
      </c>
      <c r="I50" s="1214">
        <v>1.8336000651316702</v>
      </c>
      <c r="J50" s="1214">
        <v>5.6178509218499579</v>
      </c>
      <c r="K50" s="1214">
        <v>1.6399003097579272</v>
      </c>
    </row>
    <row r="51" spans="1:11">
      <c r="A51" s="1800"/>
      <c r="B51" s="2289" t="s">
        <v>256</v>
      </c>
      <c r="C51" s="1212" t="s">
        <v>109</v>
      </c>
      <c r="D51" s="34">
        <v>1.8928799060875066</v>
      </c>
      <c r="E51" s="34">
        <v>2.0438108174970488</v>
      </c>
      <c r="F51" s="34">
        <v>14.732290104149541</v>
      </c>
      <c r="G51" s="34">
        <v>13.307696053973581</v>
      </c>
      <c r="H51" s="34">
        <v>50.924451149070549</v>
      </c>
      <c r="I51" s="34">
        <v>51.40125204352811</v>
      </c>
      <c r="J51" s="34">
        <v>46.620501455191537</v>
      </c>
      <c r="K51" s="34">
        <v>46.683243122915954</v>
      </c>
    </row>
    <row r="52" spans="1:11">
      <c r="A52" s="1800"/>
      <c r="B52" s="1800"/>
      <c r="C52" s="1212" t="s">
        <v>75</v>
      </c>
      <c r="D52" s="35">
        <v>451.0414397083901</v>
      </c>
      <c r="E52" s="35">
        <v>3196.9420513210139</v>
      </c>
      <c r="F52" s="35">
        <v>451.04143970839021</v>
      </c>
      <c r="G52" s="35">
        <v>3196.9420513210152</v>
      </c>
      <c r="H52" s="35">
        <v>451.04143970839027</v>
      </c>
      <c r="I52" s="35">
        <v>3196.9420513210148</v>
      </c>
      <c r="J52" s="35">
        <v>451.04143970839016</v>
      </c>
      <c r="K52" s="35">
        <v>3196.9420513210148</v>
      </c>
    </row>
    <row r="53" spans="1:11">
      <c r="A53" s="1800"/>
      <c r="B53" s="1800"/>
      <c r="C53" s="1212" t="s">
        <v>92</v>
      </c>
      <c r="D53" s="35">
        <v>222</v>
      </c>
      <c r="E53" s="35">
        <v>2463</v>
      </c>
      <c r="F53" s="35">
        <v>222</v>
      </c>
      <c r="G53" s="35">
        <v>2463</v>
      </c>
      <c r="H53" s="35">
        <v>222</v>
      </c>
      <c r="I53" s="35">
        <v>2463</v>
      </c>
      <c r="J53" s="35">
        <v>222</v>
      </c>
      <c r="K53" s="35">
        <v>2463</v>
      </c>
    </row>
    <row r="54" spans="1:11">
      <c r="A54" s="1800"/>
      <c r="B54" s="1800"/>
      <c r="C54" s="1212" t="s">
        <v>110</v>
      </c>
      <c r="D54" s="34">
        <v>2</v>
      </c>
      <c r="E54" s="34">
        <v>2</v>
      </c>
      <c r="F54" s="34">
        <v>3</v>
      </c>
      <c r="G54" s="34">
        <v>2.8167667729132493</v>
      </c>
      <c r="H54" s="34">
        <v>30</v>
      </c>
      <c r="I54" s="34">
        <v>30</v>
      </c>
      <c r="J54" s="34">
        <v>24</v>
      </c>
      <c r="K54" s="34">
        <v>30</v>
      </c>
    </row>
    <row r="55" spans="1:11">
      <c r="A55" s="1800"/>
      <c r="B55" s="1800"/>
      <c r="C55" s="1212" t="s">
        <v>121</v>
      </c>
      <c r="D55" s="34">
        <v>1.9017502759797342</v>
      </c>
      <c r="E55" s="34">
        <v>1.8998517308642535</v>
      </c>
      <c r="F55" s="34">
        <v>48.851443736039741</v>
      </c>
      <c r="G55" s="34">
        <v>42.557455825114523</v>
      </c>
      <c r="H55" s="34">
        <v>69.90712908285002</v>
      </c>
      <c r="I55" s="34">
        <v>74.61430932791346</v>
      </c>
      <c r="J55" s="34">
        <v>62.562070404999815</v>
      </c>
      <c r="K55" s="34">
        <v>66.395103046508737</v>
      </c>
    </row>
    <row r="56" spans="1:11">
      <c r="A56" s="1906"/>
      <c r="B56" s="1906"/>
      <c r="C56" s="1213" t="s">
        <v>112</v>
      </c>
      <c r="D56" s="1214">
        <v>0.23863036202524526</v>
      </c>
      <c r="E56" s="1214">
        <v>7.1570854490355246E-2</v>
      </c>
      <c r="F56" s="1214">
        <v>6.1298467266852077</v>
      </c>
      <c r="G56" s="1214">
        <v>1.6032164136058173</v>
      </c>
      <c r="H56" s="1214">
        <v>8.7719001447715979</v>
      </c>
      <c r="I56" s="1214">
        <v>2.8108561257973315</v>
      </c>
      <c r="J56" s="1214">
        <v>7.8502470583856407</v>
      </c>
      <c r="K56" s="1214">
        <v>2.5012237438403302</v>
      </c>
    </row>
    <row r="57" spans="1:11">
      <c r="A57" s="2291" t="s">
        <v>272</v>
      </c>
      <c r="B57" s="2289" t="s">
        <v>273</v>
      </c>
      <c r="C57" s="1212" t="s">
        <v>109</v>
      </c>
      <c r="D57" s="34">
        <v>3.6256459093151481</v>
      </c>
      <c r="E57" s="34">
        <v>3.6501807000449586</v>
      </c>
      <c r="F57" s="34">
        <v>50.367342244908087</v>
      </c>
      <c r="G57" s="34">
        <v>49.071199334837644</v>
      </c>
      <c r="H57" s="34">
        <v>98.195463393691654</v>
      </c>
      <c r="I57" s="34">
        <v>99.489782359187913</v>
      </c>
      <c r="J57" s="34">
        <v>90.074625805059128</v>
      </c>
      <c r="K57" s="34">
        <v>91.156991761627083</v>
      </c>
    </row>
    <row r="58" spans="1:11">
      <c r="A58" s="1800"/>
      <c r="B58" s="1800"/>
      <c r="C58" s="1212" t="s">
        <v>75</v>
      </c>
      <c r="D58" s="35">
        <v>2306.1857898968233</v>
      </c>
      <c r="E58" s="35">
        <v>19817.190329325367</v>
      </c>
      <c r="F58" s="35">
        <v>2306.1857898968242</v>
      </c>
      <c r="G58" s="35">
        <v>19817.190329325371</v>
      </c>
      <c r="H58" s="35">
        <v>2306.1857898968237</v>
      </c>
      <c r="I58" s="35">
        <v>19817.190329325385</v>
      </c>
      <c r="J58" s="35">
        <v>2306.1857898968228</v>
      </c>
      <c r="K58" s="35">
        <v>19817.190329325374</v>
      </c>
    </row>
    <row r="59" spans="1:11">
      <c r="A59" s="1800"/>
      <c r="B59" s="1800"/>
      <c r="C59" s="1212" t="s">
        <v>92</v>
      </c>
      <c r="D59" s="35">
        <v>1320</v>
      </c>
      <c r="E59" s="35">
        <v>18002</v>
      </c>
      <c r="F59" s="35">
        <v>1320</v>
      </c>
      <c r="G59" s="35">
        <v>18002</v>
      </c>
      <c r="H59" s="35">
        <v>1320</v>
      </c>
      <c r="I59" s="35">
        <v>18002</v>
      </c>
      <c r="J59" s="35">
        <v>1320</v>
      </c>
      <c r="K59" s="35">
        <v>18002</v>
      </c>
    </row>
    <row r="60" spans="1:11">
      <c r="A60" s="1800"/>
      <c r="B60" s="1800"/>
      <c r="C60" s="1212" t="s">
        <v>110</v>
      </c>
      <c r="D60" s="34">
        <v>4</v>
      </c>
      <c r="E60" s="34">
        <v>4</v>
      </c>
      <c r="F60" s="34">
        <v>25.267000000000003</v>
      </c>
      <c r="G60" s="34">
        <v>25.8367</v>
      </c>
      <c r="H60" s="34">
        <v>75</v>
      </c>
      <c r="I60" s="34">
        <v>75</v>
      </c>
      <c r="J60" s="34">
        <v>70</v>
      </c>
      <c r="K60" s="34">
        <v>70</v>
      </c>
    </row>
    <row r="61" spans="1:11">
      <c r="A61" s="1800"/>
      <c r="B61" s="1800"/>
      <c r="C61" s="1212" t="s">
        <v>121</v>
      </c>
      <c r="D61" s="34">
        <v>2.1175921962426369</v>
      </c>
      <c r="E61" s="34">
        <v>2.17719789312756</v>
      </c>
      <c r="F61" s="34">
        <v>67.511116074485386</v>
      </c>
      <c r="G61" s="34">
        <v>66.617400771442092</v>
      </c>
      <c r="H61" s="34">
        <v>91.5600433419567</v>
      </c>
      <c r="I61" s="34">
        <v>97.571823316231928</v>
      </c>
      <c r="J61" s="34">
        <v>82.225195332761572</v>
      </c>
      <c r="K61" s="34">
        <v>87.233732661511723</v>
      </c>
    </row>
    <row r="62" spans="1:11">
      <c r="A62" s="1800"/>
      <c r="B62" s="1906"/>
      <c r="C62" s="1213" t="s">
        <v>112</v>
      </c>
      <c r="D62" s="1214">
        <v>0.10896927504462399</v>
      </c>
      <c r="E62" s="1214">
        <v>3.0337949639748431E-2</v>
      </c>
      <c r="F62" s="1214">
        <v>3.4740576533779404</v>
      </c>
      <c r="G62" s="1214">
        <v>0.92827361082538862</v>
      </c>
      <c r="H62" s="1214">
        <v>4.711592517072237</v>
      </c>
      <c r="I62" s="1214">
        <v>1.3596049635038137</v>
      </c>
      <c r="J62" s="1214">
        <v>4.2312301403980879</v>
      </c>
      <c r="K62" s="1214">
        <v>1.2155498573308445</v>
      </c>
    </row>
    <row r="63" spans="1:11">
      <c r="A63" s="1800"/>
      <c r="B63" s="2289" t="s">
        <v>274</v>
      </c>
      <c r="C63" s="1212" t="s">
        <v>109</v>
      </c>
      <c r="D63" s="42">
        <v>3.5489691090138074</v>
      </c>
      <c r="E63" s="42">
        <v>3.6883673746291548</v>
      </c>
      <c r="F63" s="42">
        <v>40.110251060767496</v>
      </c>
      <c r="G63" s="42">
        <v>37.031540125399914</v>
      </c>
      <c r="H63" s="42">
        <v>97.928775787489016</v>
      </c>
      <c r="I63" s="42">
        <v>94.363304461293339</v>
      </c>
      <c r="J63" s="42">
        <v>90.314589076538439</v>
      </c>
      <c r="K63" s="42">
        <v>86.384343079895814</v>
      </c>
    </row>
    <row r="64" spans="1:11">
      <c r="A64" s="1800"/>
      <c r="B64" s="1800"/>
      <c r="C64" s="1212" t="s">
        <v>75</v>
      </c>
      <c r="D64" s="35">
        <v>1569.7399118722003</v>
      </c>
      <c r="E64" s="35">
        <v>11252.12708692639</v>
      </c>
      <c r="F64" s="35">
        <v>1569.7399118721992</v>
      </c>
      <c r="G64" s="35">
        <v>11252.127086926404</v>
      </c>
      <c r="H64" s="35">
        <v>1569.7399118721994</v>
      </c>
      <c r="I64" s="35">
        <v>11252.12708692639</v>
      </c>
      <c r="J64" s="35">
        <v>1569.7399118721999</v>
      </c>
      <c r="K64" s="35">
        <v>11252.127086926394</v>
      </c>
    </row>
    <row r="65" spans="1:11">
      <c r="A65" s="1800"/>
      <c r="B65" s="1800"/>
      <c r="C65" s="1212" t="s">
        <v>92</v>
      </c>
      <c r="D65" s="35">
        <v>1022</v>
      </c>
      <c r="E65" s="35">
        <v>11267</v>
      </c>
      <c r="F65" s="35">
        <v>1022</v>
      </c>
      <c r="G65" s="35">
        <v>11267</v>
      </c>
      <c r="H65" s="35">
        <v>1022</v>
      </c>
      <c r="I65" s="35">
        <v>11267</v>
      </c>
      <c r="J65" s="35">
        <v>1022</v>
      </c>
      <c r="K65" s="35">
        <v>11267</v>
      </c>
    </row>
    <row r="66" spans="1:11">
      <c r="A66" s="1800"/>
      <c r="B66" s="1800"/>
      <c r="C66" s="1212" t="s">
        <v>110</v>
      </c>
      <c r="D66" s="34">
        <v>3</v>
      </c>
      <c r="E66" s="34">
        <v>4</v>
      </c>
      <c r="F66" s="34">
        <v>18.082570020973694</v>
      </c>
      <c r="G66" s="34">
        <v>18.16499242723917</v>
      </c>
      <c r="H66" s="34">
        <v>71</v>
      </c>
      <c r="I66" s="34">
        <v>75</v>
      </c>
      <c r="J66" s="34">
        <v>65</v>
      </c>
      <c r="K66" s="34">
        <v>69</v>
      </c>
    </row>
    <row r="67" spans="1:11">
      <c r="A67" s="1800"/>
      <c r="B67" s="1800"/>
      <c r="C67" s="1212" t="s">
        <v>121</v>
      </c>
      <c r="D67" s="34">
        <v>2.3179229019084686</v>
      </c>
      <c r="E67" s="34">
        <v>2.337024992832176</v>
      </c>
      <c r="F67" s="34">
        <v>59.469382044811709</v>
      </c>
      <c r="G67" s="34">
        <v>54.15880719877137</v>
      </c>
      <c r="H67" s="34">
        <v>99.026542346800554</v>
      </c>
      <c r="I67" s="34">
        <v>89.867125394672456</v>
      </c>
      <c r="J67" s="34">
        <v>91.624435501832622</v>
      </c>
      <c r="K67" s="34">
        <v>81.07955141966967</v>
      </c>
    </row>
    <row r="68" spans="1:11">
      <c r="A68" s="1800"/>
      <c r="B68" s="1906"/>
      <c r="C68" s="1213" t="s">
        <v>112</v>
      </c>
      <c r="D68" s="1214">
        <v>0.13555709021677562</v>
      </c>
      <c r="E68" s="1214">
        <v>4.1163084361318714E-2</v>
      </c>
      <c r="F68" s="1214">
        <v>3.4778966894658052</v>
      </c>
      <c r="G68" s="1214">
        <v>0.95392370918966574</v>
      </c>
      <c r="H68" s="1214">
        <v>5.7912840516430073</v>
      </c>
      <c r="I68" s="1214">
        <v>1.5828705620504049</v>
      </c>
      <c r="J68" s="1214">
        <v>5.3583930074450432</v>
      </c>
      <c r="K68" s="1214">
        <v>1.4280910239736615</v>
      </c>
    </row>
    <row r="69" spans="1:11">
      <c r="A69" s="1800"/>
      <c r="B69" s="2289" t="s">
        <v>275</v>
      </c>
      <c r="C69" s="1212" t="s">
        <v>109</v>
      </c>
      <c r="D69" s="34">
        <v>3.5449005113813103</v>
      </c>
      <c r="E69" s="34">
        <v>3.53620978940778</v>
      </c>
      <c r="F69" s="34">
        <v>39.029913731368801</v>
      </c>
      <c r="G69" s="34">
        <v>32.22175439768985</v>
      </c>
      <c r="H69" s="34">
        <v>97.410466717991085</v>
      </c>
      <c r="I69" s="34">
        <v>88.579392841152981</v>
      </c>
      <c r="J69" s="34">
        <v>87.096606139991295</v>
      </c>
      <c r="K69" s="34">
        <v>78.282693562356158</v>
      </c>
    </row>
    <row r="70" spans="1:11">
      <c r="A70" s="1800"/>
      <c r="B70" s="1800"/>
      <c r="C70" s="1212" t="s">
        <v>75</v>
      </c>
      <c r="D70" s="35">
        <v>1162.6502149723185</v>
      </c>
      <c r="E70" s="35">
        <v>9965.2597142370269</v>
      </c>
      <c r="F70" s="35">
        <v>1162.6502149723183</v>
      </c>
      <c r="G70" s="35">
        <v>9965.2597142370414</v>
      </c>
      <c r="H70" s="35">
        <v>1162.6502149723185</v>
      </c>
      <c r="I70" s="35">
        <v>9965.259714237025</v>
      </c>
      <c r="J70" s="35">
        <v>1162.6502149723185</v>
      </c>
      <c r="K70" s="35">
        <v>9965.2597142370323</v>
      </c>
    </row>
    <row r="71" spans="1:11">
      <c r="A71" s="1800"/>
      <c r="B71" s="1800"/>
      <c r="C71" s="1212" t="s">
        <v>92</v>
      </c>
      <c r="D71" s="35">
        <v>841</v>
      </c>
      <c r="E71" s="35">
        <v>11220</v>
      </c>
      <c r="F71" s="35">
        <v>841</v>
      </c>
      <c r="G71" s="35">
        <v>11220</v>
      </c>
      <c r="H71" s="35">
        <v>841</v>
      </c>
      <c r="I71" s="35">
        <v>11220</v>
      </c>
      <c r="J71" s="35">
        <v>841</v>
      </c>
      <c r="K71" s="35">
        <v>11220</v>
      </c>
    </row>
    <row r="72" spans="1:11">
      <c r="A72" s="1800"/>
      <c r="B72" s="1800"/>
      <c r="C72" s="1212" t="s">
        <v>110</v>
      </c>
      <c r="D72" s="34">
        <v>4</v>
      </c>
      <c r="E72" s="34">
        <v>4</v>
      </c>
      <c r="F72" s="34">
        <v>14.766508504542699</v>
      </c>
      <c r="G72" s="34">
        <v>12.595763881436733</v>
      </c>
      <c r="H72" s="34">
        <v>75.742961011289481</v>
      </c>
      <c r="I72" s="34">
        <v>67</v>
      </c>
      <c r="J72" s="34">
        <v>70</v>
      </c>
      <c r="K72" s="34">
        <v>60</v>
      </c>
    </row>
    <row r="73" spans="1:11">
      <c r="A73" s="1800"/>
      <c r="B73" s="1800"/>
      <c r="C73" s="1212" t="s">
        <v>121</v>
      </c>
      <c r="D73" s="34">
        <v>2.1183124673946798</v>
      </c>
      <c r="E73" s="34">
        <v>2.1438652355205727</v>
      </c>
      <c r="F73" s="34">
        <v>62.881288124525113</v>
      </c>
      <c r="G73" s="34">
        <v>52.352246777930318</v>
      </c>
      <c r="H73" s="34">
        <v>86.35874377091416</v>
      </c>
      <c r="I73" s="34">
        <v>85.193242529429568</v>
      </c>
      <c r="J73" s="34">
        <v>75.852483679890724</v>
      </c>
      <c r="K73" s="34">
        <v>73.798513864756586</v>
      </c>
    </row>
    <row r="74" spans="1:11">
      <c r="A74" s="1800"/>
      <c r="B74" s="1906"/>
      <c r="C74" s="1213" t="s">
        <v>112</v>
      </c>
      <c r="D74" s="1214">
        <v>0.13656541341521009</v>
      </c>
      <c r="E74" s="1214">
        <v>3.7839880205134312E-2</v>
      </c>
      <c r="F74" s="1214">
        <v>4.0538915957797288</v>
      </c>
      <c r="G74" s="1214">
        <v>0.92403324319286584</v>
      </c>
      <c r="H74" s="1214">
        <v>5.5674588742793478</v>
      </c>
      <c r="I74" s="1214">
        <v>1.5036869100672694</v>
      </c>
      <c r="J74" s="1214">
        <v>4.8901311547559887</v>
      </c>
      <c r="K74" s="1214">
        <v>1.3025664475972774</v>
      </c>
    </row>
    <row r="75" spans="1:11">
      <c r="A75" s="1800"/>
      <c r="B75" s="2289" t="s">
        <v>1063</v>
      </c>
      <c r="C75" s="1212" t="s">
        <v>109</v>
      </c>
      <c r="D75" s="34">
        <v>2.6439689958652024</v>
      </c>
      <c r="E75" s="34">
        <v>2.6957875822489701</v>
      </c>
      <c r="F75" s="34">
        <v>26.982839119147361</v>
      </c>
      <c r="G75" s="34">
        <v>24.445929702561173</v>
      </c>
      <c r="H75" s="34">
        <v>80.318385638264161</v>
      </c>
      <c r="I75" s="34">
        <v>77.551083605527495</v>
      </c>
      <c r="J75" s="34">
        <v>72.517153117298719</v>
      </c>
      <c r="K75" s="34">
        <v>70.820209814443629</v>
      </c>
    </row>
    <row r="76" spans="1:11">
      <c r="A76" s="1800"/>
      <c r="B76" s="1800"/>
      <c r="C76" s="1212" t="s">
        <v>75</v>
      </c>
      <c r="D76" s="35">
        <v>1991.621142003152</v>
      </c>
      <c r="E76" s="35">
        <v>16055.422869511123</v>
      </c>
      <c r="F76" s="35">
        <v>1991.6211420031525</v>
      </c>
      <c r="G76" s="35">
        <v>16055.422869511114</v>
      </c>
      <c r="H76" s="35">
        <v>1991.6211420031523</v>
      </c>
      <c r="I76" s="35">
        <v>16055.422869511112</v>
      </c>
      <c r="J76" s="35">
        <v>1991.6211420031527</v>
      </c>
      <c r="K76" s="35">
        <v>16055.422869511118</v>
      </c>
    </row>
    <row r="77" spans="1:11">
      <c r="A77" s="1800"/>
      <c r="B77" s="1800"/>
      <c r="C77" s="1212" t="s">
        <v>92</v>
      </c>
      <c r="D77" s="35">
        <v>1301</v>
      </c>
      <c r="E77" s="35">
        <v>16601</v>
      </c>
      <c r="F77" s="35">
        <v>1301</v>
      </c>
      <c r="G77" s="35">
        <v>16601</v>
      </c>
      <c r="H77" s="35">
        <v>1301</v>
      </c>
      <c r="I77" s="35">
        <v>16601</v>
      </c>
      <c r="J77" s="35">
        <v>1301</v>
      </c>
      <c r="K77" s="35">
        <v>16601</v>
      </c>
    </row>
    <row r="78" spans="1:11">
      <c r="A78" s="1800"/>
      <c r="B78" s="1800"/>
      <c r="C78" s="1212" t="s">
        <v>110</v>
      </c>
      <c r="D78" s="34">
        <v>2</v>
      </c>
      <c r="E78" s="34">
        <v>2</v>
      </c>
      <c r="F78" s="34">
        <v>7.5</v>
      </c>
      <c r="G78" s="34">
        <v>6.7736410790066035</v>
      </c>
      <c r="H78" s="34">
        <v>60</v>
      </c>
      <c r="I78" s="34">
        <v>54</v>
      </c>
      <c r="J78" s="34">
        <v>53</v>
      </c>
      <c r="K78" s="34">
        <v>50</v>
      </c>
    </row>
    <row r="79" spans="1:11">
      <c r="A79" s="1800"/>
      <c r="B79" s="1800"/>
      <c r="C79" s="1212" t="s">
        <v>121</v>
      </c>
      <c r="D79" s="34">
        <v>2.1235207476672127</v>
      </c>
      <c r="E79" s="34">
        <v>2.1435748777224348</v>
      </c>
      <c r="F79" s="34">
        <v>56.85515319557949</v>
      </c>
      <c r="G79" s="34">
        <v>51.384643591395218</v>
      </c>
      <c r="H79" s="34">
        <v>92.058327661733458</v>
      </c>
      <c r="I79" s="34">
        <v>91.229989216779444</v>
      </c>
      <c r="J79" s="34">
        <v>80.315528660918133</v>
      </c>
      <c r="K79" s="34">
        <v>81.499666919674084</v>
      </c>
    </row>
    <row r="80" spans="1:11">
      <c r="A80" s="1906"/>
      <c r="B80" s="1906"/>
      <c r="C80" s="1213" t="s">
        <v>112</v>
      </c>
      <c r="D80" s="1214">
        <v>0.11006939001152433</v>
      </c>
      <c r="E80" s="1214">
        <v>3.1104285756956611E-2</v>
      </c>
      <c r="F80" s="1214">
        <v>2.9469982989918617</v>
      </c>
      <c r="G80" s="1214">
        <v>0.74561549232388546</v>
      </c>
      <c r="H80" s="1214">
        <v>4.7717000092131903</v>
      </c>
      <c r="I80" s="1214">
        <v>1.3237903110796843</v>
      </c>
      <c r="J80" s="1214">
        <v>4.1630303155134332</v>
      </c>
      <c r="K80" s="1214">
        <v>1.1825987304253966</v>
      </c>
    </row>
    <row r="81" spans="1:11">
      <c r="A81" s="2291" t="s">
        <v>197</v>
      </c>
      <c r="B81" s="2289" t="s">
        <v>198</v>
      </c>
      <c r="C81" s="1212" t="s">
        <v>109</v>
      </c>
      <c r="D81" s="34">
        <v>3.1860798300615536</v>
      </c>
      <c r="E81" s="34">
        <v>3.2150430222830768</v>
      </c>
      <c r="F81" s="34">
        <v>36.749617540232826</v>
      </c>
      <c r="G81" s="34">
        <v>30.580204078800396</v>
      </c>
      <c r="H81" s="34">
        <v>88.255897360579368</v>
      </c>
      <c r="I81" s="34">
        <v>83.968563305153609</v>
      </c>
      <c r="J81" s="34">
        <v>80.683161992942672</v>
      </c>
      <c r="K81" s="34">
        <v>75.482581827609152</v>
      </c>
    </row>
    <row r="82" spans="1:11">
      <c r="A82" s="1800"/>
      <c r="B82" s="1800"/>
      <c r="C82" s="1212" t="s">
        <v>75</v>
      </c>
      <c r="D82" s="35">
        <v>1736.8767462078906</v>
      </c>
      <c r="E82" s="35">
        <v>15014.836416534417</v>
      </c>
      <c r="F82" s="35">
        <v>1736.8767462078913</v>
      </c>
      <c r="G82" s="35">
        <v>15014.836416534434</v>
      </c>
      <c r="H82" s="35">
        <v>1736.8767462078906</v>
      </c>
      <c r="I82" s="35">
        <v>15014.836416534419</v>
      </c>
      <c r="J82" s="35">
        <v>1736.8767462078899</v>
      </c>
      <c r="K82" s="35">
        <v>15014.836416534417</v>
      </c>
    </row>
    <row r="83" spans="1:11">
      <c r="A83" s="1800"/>
      <c r="B83" s="1800"/>
      <c r="C83" s="1212" t="s">
        <v>92</v>
      </c>
      <c r="D83" s="35">
        <v>1225</v>
      </c>
      <c r="E83" s="35">
        <v>16566</v>
      </c>
      <c r="F83" s="35">
        <v>1225</v>
      </c>
      <c r="G83" s="35">
        <v>16566</v>
      </c>
      <c r="H83" s="35">
        <v>1225</v>
      </c>
      <c r="I83" s="35">
        <v>16566</v>
      </c>
      <c r="J83" s="35">
        <v>1225</v>
      </c>
      <c r="K83" s="35">
        <v>16566</v>
      </c>
    </row>
    <row r="84" spans="1:11">
      <c r="A84" s="1800"/>
      <c r="B84" s="1800"/>
      <c r="C84" s="1212" t="s">
        <v>110</v>
      </c>
      <c r="D84" s="34">
        <v>3</v>
      </c>
      <c r="E84" s="34">
        <v>3</v>
      </c>
      <c r="F84" s="34">
        <v>12.408770977966981</v>
      </c>
      <c r="G84" s="34">
        <v>11.288753199010591</v>
      </c>
      <c r="H84" s="34">
        <v>68.555600380988267</v>
      </c>
      <c r="I84" s="34">
        <v>60</v>
      </c>
      <c r="J84" s="34">
        <v>61.106575270949293</v>
      </c>
      <c r="K84" s="34">
        <v>57</v>
      </c>
    </row>
    <row r="85" spans="1:11">
      <c r="A85" s="1800"/>
      <c r="B85" s="1800"/>
      <c r="C85" s="1212" t="s">
        <v>121</v>
      </c>
      <c r="D85" s="34">
        <v>2.0868343443853496</v>
      </c>
      <c r="E85" s="34">
        <v>2.1360773720358934</v>
      </c>
      <c r="F85" s="34">
        <v>62.158506908111946</v>
      </c>
      <c r="G85" s="34">
        <v>54.882069952016721</v>
      </c>
      <c r="H85" s="34">
        <v>87.605205341942295</v>
      </c>
      <c r="I85" s="34">
        <v>90.577970440810361</v>
      </c>
      <c r="J85" s="34">
        <v>79.264920260354188</v>
      </c>
      <c r="K85" s="34">
        <v>80.145598059563326</v>
      </c>
    </row>
    <row r="86" spans="1:11">
      <c r="A86" s="1800"/>
      <c r="B86" s="1906"/>
      <c r="C86" s="1213" t="s">
        <v>112</v>
      </c>
      <c r="D86" s="1214">
        <v>0.11147272829322426</v>
      </c>
      <c r="E86" s="1214">
        <v>3.1028219161531517E-2</v>
      </c>
      <c r="F86" s="1214">
        <v>3.3203298432973165</v>
      </c>
      <c r="G86" s="1214">
        <v>0.79720562410464213</v>
      </c>
      <c r="H86" s="1214">
        <v>4.6796197687798653</v>
      </c>
      <c r="I86" s="1214">
        <v>1.3157169093390695</v>
      </c>
      <c r="J86" s="1214">
        <v>4.2341055691073759</v>
      </c>
      <c r="K86" s="1214">
        <v>1.1641784206786492</v>
      </c>
    </row>
    <row r="87" spans="1:11">
      <c r="A87" s="1800"/>
      <c r="B87" s="2289" t="s">
        <v>199</v>
      </c>
      <c r="C87" s="1212" t="s">
        <v>109</v>
      </c>
      <c r="D87" s="34">
        <v>2.6475213912677948</v>
      </c>
      <c r="E87" s="34">
        <v>2.7755083945936638</v>
      </c>
      <c r="F87" s="34">
        <v>21.386025436460351</v>
      </c>
      <c r="G87" s="34">
        <v>22.488774461123484</v>
      </c>
      <c r="H87" s="34">
        <v>75.546105717181277</v>
      </c>
      <c r="I87" s="34">
        <v>75.342720985883744</v>
      </c>
      <c r="J87" s="34">
        <v>68.566956301195148</v>
      </c>
      <c r="K87" s="34">
        <v>68.354167026330217</v>
      </c>
    </row>
    <row r="88" spans="1:11">
      <c r="A88" s="1800"/>
      <c r="B88" s="1800"/>
      <c r="C88" s="1212" t="s">
        <v>75</v>
      </c>
      <c r="D88" s="35">
        <v>920.33140390938343</v>
      </c>
      <c r="E88" s="35">
        <v>6926.2491627652562</v>
      </c>
      <c r="F88" s="35">
        <v>920.33140390938343</v>
      </c>
      <c r="G88" s="35">
        <v>6926.2491627652489</v>
      </c>
      <c r="H88" s="35">
        <v>920.33140390938365</v>
      </c>
      <c r="I88" s="35">
        <v>6926.2491627652516</v>
      </c>
      <c r="J88" s="35">
        <v>920.33140390938354</v>
      </c>
      <c r="K88" s="35">
        <v>6926.2491627652525</v>
      </c>
    </row>
    <row r="89" spans="1:11">
      <c r="A89" s="1800"/>
      <c r="B89" s="1800"/>
      <c r="C89" s="1212" t="s">
        <v>92</v>
      </c>
      <c r="D89" s="35">
        <v>546</v>
      </c>
      <c r="E89" s="35">
        <v>6406</v>
      </c>
      <c r="F89" s="35">
        <v>546</v>
      </c>
      <c r="G89" s="35">
        <v>6406</v>
      </c>
      <c r="H89" s="35">
        <v>546</v>
      </c>
      <c r="I89" s="35">
        <v>6406</v>
      </c>
      <c r="J89" s="35">
        <v>546</v>
      </c>
      <c r="K89" s="35">
        <v>6406</v>
      </c>
    </row>
    <row r="90" spans="1:11">
      <c r="A90" s="1800"/>
      <c r="B90" s="1800"/>
      <c r="C90" s="1212" t="s">
        <v>110</v>
      </c>
      <c r="D90" s="34">
        <v>2</v>
      </c>
      <c r="E90" s="34">
        <v>2</v>
      </c>
      <c r="F90" s="34">
        <v>7.3076718278949828</v>
      </c>
      <c r="G90" s="34">
        <v>6.703522020199312</v>
      </c>
      <c r="H90" s="34">
        <v>50</v>
      </c>
      <c r="I90" s="34">
        <v>52</v>
      </c>
      <c r="J90" s="34">
        <v>46.316028928936014</v>
      </c>
      <c r="K90" s="34">
        <v>48.58472019008741</v>
      </c>
    </row>
    <row r="91" spans="1:11">
      <c r="A91" s="1800"/>
      <c r="B91" s="1800"/>
      <c r="C91" s="1212" t="s">
        <v>121</v>
      </c>
      <c r="D91" s="34">
        <v>2.1661344399067262</v>
      </c>
      <c r="E91" s="34">
        <v>2.1677484325102085</v>
      </c>
      <c r="F91" s="34">
        <v>44.187377578366977</v>
      </c>
      <c r="G91" s="34">
        <v>46.260822471012489</v>
      </c>
      <c r="H91" s="34">
        <v>88.856153407731028</v>
      </c>
      <c r="I91" s="34">
        <v>86.830039841366741</v>
      </c>
      <c r="J91" s="34">
        <v>81.257170011157626</v>
      </c>
      <c r="K91" s="34">
        <v>77.745832203179702</v>
      </c>
    </row>
    <row r="92" spans="1:11">
      <c r="A92" s="1800"/>
      <c r="B92" s="1906"/>
      <c r="C92" s="1213" t="s">
        <v>112</v>
      </c>
      <c r="D92" s="1214">
        <v>0.17331565204828137</v>
      </c>
      <c r="E92" s="1214">
        <v>5.0636550545186926E-2</v>
      </c>
      <c r="F92" s="1214">
        <v>3.5354980818402248</v>
      </c>
      <c r="G92" s="1214">
        <v>1.0806090043404111</v>
      </c>
      <c r="H92" s="1214">
        <v>7.1095135567975873</v>
      </c>
      <c r="I92" s="1214">
        <v>2.02826750342824</v>
      </c>
      <c r="J92" s="1214">
        <v>6.5015075447894439</v>
      </c>
      <c r="K92" s="1214">
        <v>1.8160690156630486</v>
      </c>
    </row>
    <row r="93" spans="1:11">
      <c r="A93" s="1800"/>
      <c r="B93" s="2289" t="s">
        <v>200</v>
      </c>
      <c r="C93" s="1212" t="s">
        <v>109</v>
      </c>
      <c r="D93" s="34">
        <v>3.3479688354400068</v>
      </c>
      <c r="E93" s="34">
        <v>3.3785984189383154</v>
      </c>
      <c r="F93" s="34">
        <v>39.917477383639948</v>
      </c>
      <c r="G93" s="34">
        <v>36.112523707107783</v>
      </c>
      <c r="H93" s="34">
        <v>92.910172860416893</v>
      </c>
      <c r="I93" s="34">
        <v>90.429799651312933</v>
      </c>
      <c r="J93" s="34">
        <v>84.559113462975901</v>
      </c>
      <c r="K93" s="34">
        <v>82.486741263451236</v>
      </c>
    </row>
    <row r="94" spans="1:11">
      <c r="A94" s="1800"/>
      <c r="B94" s="1800"/>
      <c r="C94" s="1212" t="s">
        <v>75</v>
      </c>
      <c r="D94" s="35">
        <v>2210.9692993522322</v>
      </c>
      <c r="E94" s="35">
        <v>16684.337100039174</v>
      </c>
      <c r="F94" s="35">
        <v>2210.9692993522335</v>
      </c>
      <c r="G94" s="35">
        <v>16684.33710003916</v>
      </c>
      <c r="H94" s="35">
        <v>2210.9692993522331</v>
      </c>
      <c r="I94" s="35">
        <v>16684.337100039145</v>
      </c>
      <c r="J94" s="35">
        <v>2210.9692993522335</v>
      </c>
      <c r="K94" s="35">
        <v>16684.33710003916</v>
      </c>
    </row>
    <row r="95" spans="1:11">
      <c r="A95" s="1800"/>
      <c r="B95" s="1800"/>
      <c r="C95" s="1212" t="s">
        <v>92</v>
      </c>
      <c r="D95" s="35">
        <v>1357</v>
      </c>
      <c r="E95" s="35">
        <v>15915</v>
      </c>
      <c r="F95" s="35">
        <v>1357</v>
      </c>
      <c r="G95" s="35">
        <v>15915</v>
      </c>
      <c r="H95" s="35">
        <v>1357</v>
      </c>
      <c r="I95" s="35">
        <v>15915</v>
      </c>
      <c r="J95" s="35">
        <v>1357</v>
      </c>
      <c r="K95" s="35">
        <v>15915</v>
      </c>
    </row>
    <row r="96" spans="1:11">
      <c r="A96" s="1800"/>
      <c r="B96" s="1800"/>
      <c r="C96" s="1212" t="s">
        <v>110</v>
      </c>
      <c r="D96" s="34">
        <v>3</v>
      </c>
      <c r="E96" s="34">
        <v>3</v>
      </c>
      <c r="F96" s="34">
        <v>14.981470482490716</v>
      </c>
      <c r="G96" s="34">
        <v>15.466181534552021</v>
      </c>
      <c r="H96" s="34">
        <v>66</v>
      </c>
      <c r="I96" s="34">
        <v>67</v>
      </c>
      <c r="J96" s="34">
        <v>62</v>
      </c>
      <c r="K96" s="34">
        <v>61</v>
      </c>
    </row>
    <row r="97" spans="1:11">
      <c r="A97" s="1800"/>
      <c r="B97" s="1800"/>
      <c r="C97" s="1212" t="s">
        <v>121</v>
      </c>
      <c r="D97" s="34">
        <v>2.2328892521939117</v>
      </c>
      <c r="E97" s="34">
        <v>2.2347476388673297</v>
      </c>
      <c r="F97" s="34">
        <v>66.407758475386331</v>
      </c>
      <c r="G97" s="34">
        <v>57.619656797238093</v>
      </c>
      <c r="H97" s="34">
        <v>94.802036825432751</v>
      </c>
      <c r="I97" s="34">
        <v>93.001902160359919</v>
      </c>
      <c r="J97" s="34">
        <v>85.250800625761798</v>
      </c>
      <c r="K97" s="34">
        <v>82.630441897546433</v>
      </c>
    </row>
    <row r="98" spans="1:11">
      <c r="A98" s="1800"/>
      <c r="B98" s="1906"/>
      <c r="C98" s="1213" t="s">
        <v>112</v>
      </c>
      <c r="D98" s="1214">
        <v>0.11332506030434254</v>
      </c>
      <c r="E98" s="1214">
        <v>3.3118744520155556E-2</v>
      </c>
      <c r="F98" s="1214">
        <v>3.370370127629517</v>
      </c>
      <c r="G98" s="1214">
        <v>0.85391775769991651</v>
      </c>
      <c r="H98" s="1214">
        <v>4.8114551716619003</v>
      </c>
      <c r="I98" s="1214">
        <v>1.3782792222116853</v>
      </c>
      <c r="J98" s="1214">
        <v>4.326704565582701</v>
      </c>
      <c r="K98" s="1214">
        <v>1.2245751811955994</v>
      </c>
    </row>
    <row r="99" spans="1:11">
      <c r="A99" s="1800"/>
      <c r="B99" s="2289" t="s">
        <v>201</v>
      </c>
      <c r="C99" s="1212" t="s">
        <v>109</v>
      </c>
      <c r="D99" s="34">
        <v>3.5267710351339563</v>
      </c>
      <c r="E99" s="34">
        <v>3.6616313505814455</v>
      </c>
      <c r="F99" s="34">
        <v>45.820701803368038</v>
      </c>
      <c r="G99" s="34">
        <v>45.350654194112039</v>
      </c>
      <c r="H99" s="34">
        <v>98.241222185263894</v>
      </c>
      <c r="I99" s="34">
        <v>98.649286051936642</v>
      </c>
      <c r="J99" s="34">
        <v>90.338773620715301</v>
      </c>
      <c r="K99" s="34">
        <v>90.695397650451852</v>
      </c>
    </row>
    <row r="100" spans="1:11">
      <c r="A100" s="1800"/>
      <c r="B100" s="1800"/>
      <c r="C100" s="1212" t="s">
        <v>75</v>
      </c>
      <c r="D100" s="35">
        <v>1335.9535088854414</v>
      </c>
      <c r="E100" s="35">
        <v>10783.933110759841</v>
      </c>
      <c r="F100" s="35">
        <v>1335.9535088854418</v>
      </c>
      <c r="G100" s="35">
        <v>10783.933110759843</v>
      </c>
      <c r="H100" s="35">
        <v>1335.9535088854416</v>
      </c>
      <c r="I100" s="35">
        <v>10783.933110759839</v>
      </c>
      <c r="J100" s="35">
        <v>1335.9535088854414</v>
      </c>
      <c r="K100" s="35">
        <v>10783.933110759839</v>
      </c>
    </row>
    <row r="101" spans="1:11">
      <c r="A101" s="1800"/>
      <c r="B101" s="1800"/>
      <c r="C101" s="1212" t="s">
        <v>92</v>
      </c>
      <c r="D101" s="35">
        <v>825</v>
      </c>
      <c r="E101" s="35">
        <v>10579</v>
      </c>
      <c r="F101" s="35">
        <v>825</v>
      </c>
      <c r="G101" s="35">
        <v>10579</v>
      </c>
      <c r="H101" s="35">
        <v>825</v>
      </c>
      <c r="I101" s="35">
        <v>10579</v>
      </c>
      <c r="J101" s="35">
        <v>825</v>
      </c>
      <c r="K101" s="35">
        <v>10579</v>
      </c>
    </row>
    <row r="102" spans="1:11">
      <c r="A102" s="1800"/>
      <c r="B102" s="1800"/>
      <c r="C102" s="1212" t="s">
        <v>110</v>
      </c>
      <c r="D102" s="34">
        <v>3</v>
      </c>
      <c r="E102" s="34">
        <v>4</v>
      </c>
      <c r="F102" s="34">
        <v>21.337904000000002</v>
      </c>
      <c r="G102" s="34">
        <v>22.94</v>
      </c>
      <c r="H102" s="34">
        <v>75</v>
      </c>
      <c r="I102" s="34">
        <v>77</v>
      </c>
      <c r="J102" s="34">
        <v>70</v>
      </c>
      <c r="K102" s="34">
        <v>71</v>
      </c>
    </row>
    <row r="103" spans="1:11">
      <c r="A103" s="1800"/>
      <c r="B103" s="1800"/>
      <c r="C103" s="1212" t="s">
        <v>121</v>
      </c>
      <c r="D103" s="34">
        <v>2.1694174792547942</v>
      </c>
      <c r="E103" s="34">
        <v>2.266318666779231</v>
      </c>
      <c r="F103" s="34">
        <v>63.212897358353395</v>
      </c>
      <c r="G103" s="34">
        <v>63.198737915204909</v>
      </c>
      <c r="H103" s="34">
        <v>91.81330989182473</v>
      </c>
      <c r="I103" s="34">
        <v>94.543335628510491</v>
      </c>
      <c r="J103" s="34">
        <v>82.766286545291763</v>
      </c>
      <c r="K103" s="34">
        <v>85.40196019708236</v>
      </c>
    </row>
    <row r="104" spans="1:11">
      <c r="A104" s="1800"/>
      <c r="B104" s="1906"/>
      <c r="C104" s="1213" t="s">
        <v>112</v>
      </c>
      <c r="D104" s="1214">
        <v>0.14120980721340326</v>
      </c>
      <c r="E104" s="1214">
        <v>4.1195271242314424E-2</v>
      </c>
      <c r="F104" s="1214">
        <v>4.1145981051281808</v>
      </c>
      <c r="G104" s="1214">
        <v>1.1487745252916017</v>
      </c>
      <c r="H104" s="1214">
        <v>5.9762309068803763</v>
      </c>
      <c r="I104" s="1214">
        <v>1.7185307664189386</v>
      </c>
      <c r="J104" s="1214">
        <v>5.3873500506894709</v>
      </c>
      <c r="K104" s="1214">
        <v>1.5523663845314224</v>
      </c>
    </row>
    <row r="105" spans="1:11">
      <c r="A105" s="1800"/>
      <c r="B105" s="2289" t="s">
        <v>202</v>
      </c>
      <c r="C105" s="1212" t="s">
        <v>109</v>
      </c>
      <c r="D105" s="34">
        <v>3.9165775301319452</v>
      </c>
      <c r="E105" s="34">
        <v>3.7764921300649146</v>
      </c>
      <c r="F105" s="34">
        <v>54.783037394787883</v>
      </c>
      <c r="G105" s="34">
        <v>51.588540504769703</v>
      </c>
      <c r="H105" s="34">
        <v>113.68759773167156</v>
      </c>
      <c r="I105" s="34">
        <v>104.9420670230982</v>
      </c>
      <c r="J105" s="34">
        <v>102.05210429724256</v>
      </c>
      <c r="K105" s="34">
        <v>95.636839972186053</v>
      </c>
    </row>
    <row r="106" spans="1:11">
      <c r="A106" s="1800"/>
      <c r="B106" s="1800"/>
      <c r="C106" s="1212" t="s">
        <v>75</v>
      </c>
      <c r="D106" s="35">
        <v>826.06610038954534</v>
      </c>
      <c r="E106" s="35">
        <v>7680.6442099012447</v>
      </c>
      <c r="F106" s="35">
        <v>826.06610038954523</v>
      </c>
      <c r="G106" s="35">
        <v>7680.6442099012384</v>
      </c>
      <c r="H106" s="35">
        <v>826.06610038954523</v>
      </c>
      <c r="I106" s="35">
        <v>7680.6442099012393</v>
      </c>
      <c r="J106" s="35">
        <v>826.06610038954534</v>
      </c>
      <c r="K106" s="35">
        <v>7680.6442099012374</v>
      </c>
    </row>
    <row r="107" spans="1:11">
      <c r="A107" s="1800"/>
      <c r="B107" s="1800"/>
      <c r="C107" s="1212" t="s">
        <v>92</v>
      </c>
      <c r="D107" s="35">
        <v>531</v>
      </c>
      <c r="E107" s="35">
        <v>7624</v>
      </c>
      <c r="F107" s="35">
        <v>531</v>
      </c>
      <c r="G107" s="35">
        <v>7624</v>
      </c>
      <c r="H107" s="35">
        <v>531</v>
      </c>
      <c r="I107" s="35">
        <v>7624</v>
      </c>
      <c r="J107" s="35">
        <v>531</v>
      </c>
      <c r="K107" s="35">
        <v>7624</v>
      </c>
    </row>
    <row r="108" spans="1:11">
      <c r="A108" s="1800"/>
      <c r="B108" s="1800"/>
      <c r="C108" s="1212" t="s">
        <v>110</v>
      </c>
      <c r="D108" s="34">
        <v>4</v>
      </c>
      <c r="E108" s="34">
        <v>4</v>
      </c>
      <c r="F108" s="34">
        <v>29.590555200000001</v>
      </c>
      <c r="G108" s="34">
        <v>27.556515279120667</v>
      </c>
      <c r="H108" s="34">
        <v>90</v>
      </c>
      <c r="I108" s="34">
        <v>83</v>
      </c>
      <c r="J108" s="34">
        <v>81</v>
      </c>
      <c r="K108" s="34">
        <v>78</v>
      </c>
    </row>
    <row r="109" spans="1:11">
      <c r="A109" s="1800"/>
      <c r="B109" s="1800"/>
      <c r="C109" s="1212" t="s">
        <v>121</v>
      </c>
      <c r="D109" s="34">
        <v>2.2686784101612569</v>
      </c>
      <c r="E109" s="34">
        <v>2.2956745724531378</v>
      </c>
      <c r="F109" s="34">
        <v>65.351464889884298</v>
      </c>
      <c r="G109" s="34">
        <v>65.860748916549241</v>
      </c>
      <c r="H109" s="34">
        <v>100.17401485938012</v>
      </c>
      <c r="I109" s="34">
        <v>95.016928487607487</v>
      </c>
      <c r="J109" s="34">
        <v>84.965103652300314</v>
      </c>
      <c r="K109" s="34">
        <v>84.363521676665428</v>
      </c>
    </row>
    <row r="110" spans="1:11">
      <c r="A110" s="1906"/>
      <c r="B110" s="1906"/>
      <c r="C110" s="1213" t="s">
        <v>112</v>
      </c>
      <c r="D110" s="1214">
        <v>0.18406634005152325</v>
      </c>
      <c r="E110" s="1214">
        <v>4.9154986306108192E-2</v>
      </c>
      <c r="F110" s="1214">
        <v>5.3022080632537101</v>
      </c>
      <c r="G110" s="1214">
        <v>1.4102104235286135</v>
      </c>
      <c r="H110" s="1214">
        <v>8.1274914068241113</v>
      </c>
      <c r="I110" s="1214">
        <v>2.034502570486675</v>
      </c>
      <c r="J110" s="1214">
        <v>6.8935357216475639</v>
      </c>
      <c r="K110" s="1214">
        <v>1.8063918128954239</v>
      </c>
    </row>
    <row r="111" spans="1:11">
      <c r="A111" s="2291" t="s">
        <v>1064</v>
      </c>
      <c r="B111" s="2289" t="s">
        <v>1065</v>
      </c>
      <c r="C111" s="1212" t="s">
        <v>109</v>
      </c>
      <c r="D111" s="34">
        <v>3.4264856409801374</v>
      </c>
      <c r="E111" s="34">
        <v>3.420565806338828</v>
      </c>
      <c r="F111" s="34">
        <v>39.855208854330883</v>
      </c>
      <c r="G111" s="34">
        <v>32.570737618641807</v>
      </c>
      <c r="H111" s="34">
        <v>99.633378295702613</v>
      </c>
      <c r="I111" s="34">
        <v>91.056698378829495</v>
      </c>
      <c r="J111" s="34">
        <v>88.532276159546882</v>
      </c>
      <c r="K111" s="34">
        <v>81.463804693405081</v>
      </c>
    </row>
    <row r="112" spans="1:11">
      <c r="A112" s="2291"/>
      <c r="B112" s="1800"/>
      <c r="C112" s="1212" t="s">
        <v>75</v>
      </c>
      <c r="D112" s="35">
        <v>1941.9790533372916</v>
      </c>
      <c r="E112" s="35">
        <v>16612.374363998715</v>
      </c>
      <c r="F112" s="35">
        <v>1941.9790533372909</v>
      </c>
      <c r="G112" s="35">
        <v>16612.374363998711</v>
      </c>
      <c r="H112" s="35">
        <v>1941.9790533372914</v>
      </c>
      <c r="I112" s="35">
        <v>16612.374363998715</v>
      </c>
      <c r="J112" s="35">
        <v>1941.9790533372909</v>
      </c>
      <c r="K112" s="35">
        <v>16612.374363998715</v>
      </c>
    </row>
    <row r="113" spans="1:11">
      <c r="A113" s="2291"/>
      <c r="B113" s="1800"/>
      <c r="C113" s="1212" t="s">
        <v>92</v>
      </c>
      <c r="D113" s="35">
        <v>1268</v>
      </c>
      <c r="E113" s="35">
        <v>18309</v>
      </c>
      <c r="F113" s="35">
        <v>1268</v>
      </c>
      <c r="G113" s="35">
        <v>18309</v>
      </c>
      <c r="H113" s="35">
        <v>1268</v>
      </c>
      <c r="I113" s="35">
        <v>18309</v>
      </c>
      <c r="J113" s="35">
        <v>1268</v>
      </c>
      <c r="K113" s="35">
        <v>18309</v>
      </c>
    </row>
    <row r="114" spans="1:11">
      <c r="A114" s="2291"/>
      <c r="B114" s="1800"/>
      <c r="C114" s="1212" t="s">
        <v>110</v>
      </c>
      <c r="D114" s="34">
        <v>3</v>
      </c>
      <c r="E114" s="34">
        <v>3</v>
      </c>
      <c r="F114" s="34">
        <v>11.747011079422265</v>
      </c>
      <c r="G114" s="34">
        <v>10.943787568358768</v>
      </c>
      <c r="H114" s="34">
        <v>73</v>
      </c>
      <c r="I114" s="34">
        <v>69</v>
      </c>
      <c r="J114" s="34">
        <v>66</v>
      </c>
      <c r="K114" s="34">
        <v>61</v>
      </c>
    </row>
    <row r="115" spans="1:11">
      <c r="A115" s="2291"/>
      <c r="B115" s="1800"/>
      <c r="C115" s="1212" t="s">
        <v>121</v>
      </c>
      <c r="D115" s="34">
        <v>2.1374267415449029</v>
      </c>
      <c r="E115" s="34">
        <v>2.2099882907829751</v>
      </c>
      <c r="F115" s="34">
        <v>66.321737257435345</v>
      </c>
      <c r="G115" s="34">
        <v>57.257162647651569</v>
      </c>
      <c r="H115" s="34">
        <v>96.844572794448155</v>
      </c>
      <c r="I115" s="34">
        <v>92.122595224288801</v>
      </c>
      <c r="J115" s="34">
        <v>85.316121927875116</v>
      </c>
      <c r="K115" s="34">
        <v>80.687561425621411</v>
      </c>
    </row>
    <row r="116" spans="1:11">
      <c r="A116" s="2291"/>
      <c r="B116" s="1906"/>
      <c r="C116" s="1213" t="s">
        <v>112</v>
      </c>
      <c r="D116" s="1214">
        <v>0.11222259609196103</v>
      </c>
      <c r="E116" s="1214">
        <v>3.0535593092274934E-2</v>
      </c>
      <c r="F116" s="1214">
        <v>3.4821298843574762</v>
      </c>
      <c r="G116" s="1214">
        <v>0.79112700620122234</v>
      </c>
      <c r="H116" s="1214">
        <v>5.0846885954811825</v>
      </c>
      <c r="I116" s="1214">
        <v>1.272865604811241</v>
      </c>
      <c r="J116" s="1214">
        <v>4.4794034364537723</v>
      </c>
      <c r="K116" s="1214">
        <v>1.1148667862071802</v>
      </c>
    </row>
    <row r="117" spans="1:11">
      <c r="A117" s="2291"/>
      <c r="B117" s="2289" t="s">
        <v>1066</v>
      </c>
      <c r="C117" s="1212" t="s">
        <v>109</v>
      </c>
      <c r="D117" s="34">
        <v>3.301513797697655</v>
      </c>
      <c r="E117" s="34">
        <v>3.3738115714659216</v>
      </c>
      <c r="F117" s="34">
        <v>38.143213179400888</v>
      </c>
      <c r="G117" s="34">
        <v>36.149991905591705</v>
      </c>
      <c r="H117" s="34">
        <v>92.127472250712373</v>
      </c>
      <c r="I117" s="34">
        <v>89.31295163334886</v>
      </c>
      <c r="J117" s="34">
        <v>83.57064597405838</v>
      </c>
      <c r="K117" s="34">
        <v>81.304260375132458</v>
      </c>
    </row>
    <row r="118" spans="1:11">
      <c r="A118" s="2291"/>
      <c r="B118" s="1800"/>
      <c r="C118" s="1212" t="s">
        <v>75</v>
      </c>
      <c r="D118" s="35">
        <v>2446.7053042609737</v>
      </c>
      <c r="E118" s="35">
        <v>25621.252047533359</v>
      </c>
      <c r="F118" s="35">
        <v>2446.7053042609741</v>
      </c>
      <c r="G118" s="35">
        <v>25621.252047533337</v>
      </c>
      <c r="H118" s="35">
        <v>2446.7053042609737</v>
      </c>
      <c r="I118" s="35">
        <v>25621.25204753334</v>
      </c>
      <c r="J118" s="35">
        <v>2446.7053042609737</v>
      </c>
      <c r="K118" s="35">
        <v>25621.25204753334</v>
      </c>
    </row>
    <row r="119" spans="1:11">
      <c r="A119" s="2291"/>
      <c r="B119" s="1800"/>
      <c r="C119" s="1212" t="s">
        <v>92</v>
      </c>
      <c r="D119" s="35">
        <v>1765</v>
      </c>
      <c r="E119" s="35">
        <v>26626</v>
      </c>
      <c r="F119" s="35">
        <v>1765</v>
      </c>
      <c r="G119" s="35">
        <v>26626</v>
      </c>
      <c r="H119" s="35">
        <v>1765</v>
      </c>
      <c r="I119" s="35">
        <v>26626</v>
      </c>
      <c r="J119" s="35">
        <v>1765</v>
      </c>
      <c r="K119" s="35">
        <v>26626</v>
      </c>
    </row>
    <row r="120" spans="1:11">
      <c r="A120" s="2291"/>
      <c r="B120" s="1800"/>
      <c r="C120" s="1212" t="s">
        <v>110</v>
      </c>
      <c r="D120" s="34">
        <v>3</v>
      </c>
      <c r="E120" s="34">
        <v>3</v>
      </c>
      <c r="F120" s="34">
        <v>16.514710434333249</v>
      </c>
      <c r="G120" s="34">
        <v>16.580147699512175</v>
      </c>
      <c r="H120" s="34">
        <v>70</v>
      </c>
      <c r="I120" s="34">
        <v>68</v>
      </c>
      <c r="J120" s="34">
        <v>65</v>
      </c>
      <c r="K120" s="34">
        <v>62</v>
      </c>
    </row>
    <row r="121" spans="1:11">
      <c r="A121" s="2291"/>
      <c r="B121" s="1800"/>
      <c r="C121" s="1212" t="s">
        <v>121</v>
      </c>
      <c r="D121" s="34">
        <v>2.130586969632998</v>
      </c>
      <c r="E121" s="34">
        <v>2.2347454168704983</v>
      </c>
      <c r="F121" s="34">
        <v>60.977093682612654</v>
      </c>
      <c r="G121" s="34">
        <v>56.479301562747878</v>
      </c>
      <c r="H121" s="34">
        <v>90.405846454676194</v>
      </c>
      <c r="I121" s="34">
        <v>89.861219780233924</v>
      </c>
      <c r="J121" s="34">
        <v>79.698247908849581</v>
      </c>
      <c r="K121" s="34">
        <v>79.887928083733925</v>
      </c>
    </row>
    <row r="122" spans="1:11">
      <c r="A122" s="2291"/>
      <c r="B122" s="1906"/>
      <c r="C122" s="1213" t="s">
        <v>112</v>
      </c>
      <c r="D122" s="1214">
        <v>9.4814686002102466E-2</v>
      </c>
      <c r="E122" s="1214">
        <v>2.5604941670629402E-2</v>
      </c>
      <c r="F122" s="1214">
        <v>2.7135827230904335</v>
      </c>
      <c r="G122" s="1214">
        <v>0.64712034363950577</v>
      </c>
      <c r="H122" s="1214">
        <v>4.0232114748317169</v>
      </c>
      <c r="I122" s="1214">
        <v>1.0295988409036005</v>
      </c>
      <c r="J122" s="1214">
        <v>3.5467054187874534</v>
      </c>
      <c r="K122" s="1214">
        <v>0.91532830689768918</v>
      </c>
    </row>
    <row r="123" spans="1:11">
      <c r="A123" s="2291"/>
      <c r="B123" s="2289" t="s">
        <v>1067</v>
      </c>
      <c r="C123" s="1212" t="s">
        <v>109</v>
      </c>
      <c r="D123" s="34">
        <v>3.2510314102487872</v>
      </c>
      <c r="E123" s="34">
        <v>3.3046130692206148</v>
      </c>
      <c r="F123" s="34">
        <v>40.701548987716166</v>
      </c>
      <c r="G123" s="34">
        <v>42.77217706668349</v>
      </c>
      <c r="H123" s="34">
        <v>88.776054870003108</v>
      </c>
      <c r="I123" s="34">
        <v>91.560051880556514</v>
      </c>
      <c r="J123" s="34">
        <v>82.826878550194792</v>
      </c>
      <c r="K123" s="34">
        <v>84.759223050720976</v>
      </c>
    </row>
    <row r="124" spans="1:11">
      <c r="A124" s="2291"/>
      <c r="B124" s="1800"/>
      <c r="C124" s="1212" t="s">
        <v>75</v>
      </c>
      <c r="D124" s="35">
        <v>2641.5127011462287</v>
      </c>
      <c r="E124" s="35">
        <v>14856.373588467843</v>
      </c>
      <c r="F124" s="35">
        <v>2641.5127011462305</v>
      </c>
      <c r="G124" s="35">
        <v>14856.373588467859</v>
      </c>
      <c r="H124" s="35">
        <v>2641.5127011462296</v>
      </c>
      <c r="I124" s="35">
        <v>14856.37358846785</v>
      </c>
      <c r="J124" s="35">
        <v>2641.5127011462296</v>
      </c>
      <c r="K124" s="35">
        <v>14856.373588467839</v>
      </c>
    </row>
    <row r="125" spans="1:11">
      <c r="A125" s="2291"/>
      <c r="B125" s="1800"/>
      <c r="C125" s="1212" t="s">
        <v>92</v>
      </c>
      <c r="D125" s="35">
        <v>1451</v>
      </c>
      <c r="E125" s="35">
        <v>12155</v>
      </c>
      <c r="F125" s="35">
        <v>1451</v>
      </c>
      <c r="G125" s="35">
        <v>12155</v>
      </c>
      <c r="H125" s="35">
        <v>1451</v>
      </c>
      <c r="I125" s="35">
        <v>12155</v>
      </c>
      <c r="J125" s="35">
        <v>1451</v>
      </c>
      <c r="K125" s="35">
        <v>12155</v>
      </c>
    </row>
    <row r="126" spans="1:11">
      <c r="A126" s="2291"/>
      <c r="B126" s="1800"/>
      <c r="C126" s="1212" t="s">
        <v>110</v>
      </c>
      <c r="D126" s="34">
        <v>3</v>
      </c>
      <c r="E126" s="34">
        <v>3</v>
      </c>
      <c r="F126" s="34">
        <v>18.5</v>
      </c>
      <c r="G126" s="34">
        <v>20.644429371493555</v>
      </c>
      <c r="H126" s="34">
        <v>64</v>
      </c>
      <c r="I126" s="34">
        <v>65</v>
      </c>
      <c r="J126" s="34">
        <v>61</v>
      </c>
      <c r="K126" s="34">
        <v>61</v>
      </c>
    </row>
    <row r="127" spans="1:11">
      <c r="A127" s="2291"/>
      <c r="B127" s="1800"/>
      <c r="C127" s="1212" t="s">
        <v>121</v>
      </c>
      <c r="D127" s="34">
        <v>2.3203130753658834</v>
      </c>
      <c r="E127" s="34">
        <v>2.2623234725692214</v>
      </c>
      <c r="F127" s="34">
        <v>61.62561692206684</v>
      </c>
      <c r="G127" s="34">
        <v>63.161790338910194</v>
      </c>
      <c r="H127" s="34">
        <v>92.016176209266561</v>
      </c>
      <c r="I127" s="34">
        <v>97.783650997955675</v>
      </c>
      <c r="J127" s="34">
        <v>84.813383035647846</v>
      </c>
      <c r="K127" s="34">
        <v>89.08608922254875</v>
      </c>
    </row>
    <row r="128" spans="1:11">
      <c r="A128" s="2292"/>
      <c r="B128" s="1906"/>
      <c r="C128" s="1213" t="s">
        <v>112</v>
      </c>
      <c r="D128" s="1214">
        <v>0.11388370312177935</v>
      </c>
      <c r="E128" s="1214">
        <v>3.8364179941315718E-2</v>
      </c>
      <c r="F128" s="1214">
        <v>3.0246579811832026</v>
      </c>
      <c r="G128" s="1214">
        <v>1.0710892228093898</v>
      </c>
      <c r="H128" s="1214">
        <v>4.5162624841757717</v>
      </c>
      <c r="I128" s="1214">
        <v>1.6582021217081302</v>
      </c>
      <c r="J128" s="1214">
        <v>4.1627408977395852</v>
      </c>
      <c r="K128" s="1214">
        <v>1.5107100282704571</v>
      </c>
    </row>
    <row r="129" spans="1:11">
      <c r="A129" s="2289" t="s">
        <v>166</v>
      </c>
      <c r="B129" s="2289"/>
      <c r="C129" s="1212" t="s">
        <v>109</v>
      </c>
      <c r="D129" s="34">
        <v>3.3170671077069604</v>
      </c>
      <c r="E129" s="34">
        <v>3.3694090500382146</v>
      </c>
      <c r="F129" s="34">
        <v>39.577388663719525</v>
      </c>
      <c r="G129" s="34">
        <v>36.831753064576425</v>
      </c>
      <c r="H129" s="34">
        <v>92.941603161962391</v>
      </c>
      <c r="I129" s="34">
        <v>90.405113736960402</v>
      </c>
      <c r="J129" s="34">
        <v>84.661754904532657</v>
      </c>
      <c r="K129" s="34">
        <v>82.24976092138472</v>
      </c>
    </row>
    <row r="130" spans="1:11">
      <c r="A130" s="2289"/>
      <c r="B130" s="2289"/>
      <c r="C130" s="1212" t="s">
        <v>75</v>
      </c>
      <c r="D130" s="35">
        <v>7030.1970587444976</v>
      </c>
      <c r="E130" s="35">
        <v>57090</v>
      </c>
      <c r="F130" s="35">
        <v>7030.1970587444948</v>
      </c>
      <c r="G130" s="35">
        <v>57090</v>
      </c>
      <c r="H130" s="35">
        <v>7030.1970587444948</v>
      </c>
      <c r="I130" s="35">
        <v>57090</v>
      </c>
      <c r="J130" s="35">
        <v>7030.197058744493</v>
      </c>
      <c r="K130" s="35">
        <v>57090</v>
      </c>
    </row>
    <row r="131" spans="1:11">
      <c r="A131" s="2289"/>
      <c r="B131" s="2289"/>
      <c r="C131" s="1212" t="s">
        <v>92</v>
      </c>
      <c r="D131" s="35">
        <v>4484</v>
      </c>
      <c r="E131" s="35">
        <v>57090</v>
      </c>
      <c r="F131" s="35">
        <v>4484</v>
      </c>
      <c r="G131" s="35">
        <v>57090</v>
      </c>
      <c r="H131" s="35">
        <v>4484</v>
      </c>
      <c r="I131" s="35">
        <v>57090</v>
      </c>
      <c r="J131" s="35">
        <v>4484</v>
      </c>
      <c r="K131" s="35">
        <v>57090</v>
      </c>
    </row>
    <row r="132" spans="1:11">
      <c r="A132" s="2289"/>
      <c r="B132" s="2289"/>
      <c r="C132" s="1212" t="s">
        <v>110</v>
      </c>
      <c r="D132" s="34">
        <v>3</v>
      </c>
      <c r="E132" s="34">
        <v>3</v>
      </c>
      <c r="F132" s="34">
        <v>15.241949965134744</v>
      </c>
      <c r="G132" s="34">
        <v>15.279127053151168</v>
      </c>
      <c r="H132" s="34">
        <v>70</v>
      </c>
      <c r="I132" s="34">
        <v>62</v>
      </c>
      <c r="J132" s="34">
        <v>64</v>
      </c>
      <c r="K132" s="34">
        <v>68</v>
      </c>
    </row>
    <row r="133" spans="1:11">
      <c r="A133" s="2289"/>
      <c r="B133" s="2289"/>
      <c r="C133" s="1212" t="s">
        <v>121</v>
      </c>
      <c r="D133" s="34">
        <v>2.2064492875261905</v>
      </c>
      <c r="E133" s="34">
        <v>2.2351797370663622</v>
      </c>
      <c r="F133" s="34">
        <v>62.738335199349372</v>
      </c>
      <c r="G133" s="34">
        <v>58.636669573398031</v>
      </c>
      <c r="H133" s="34">
        <v>92.915464079311931</v>
      </c>
      <c r="I133" s="34">
        <v>82.618864374075883</v>
      </c>
      <c r="J133" s="34">
        <v>83.234080340292422</v>
      </c>
      <c r="K133" s="34">
        <v>92.640934476730138</v>
      </c>
    </row>
    <row r="134" spans="1:11" ht="13.5" thickBot="1">
      <c r="A134" s="2290"/>
      <c r="B134" s="2290"/>
      <c r="C134" s="1215" t="s">
        <v>112</v>
      </c>
      <c r="D134" s="1216">
        <v>6.1604132687535895E-2</v>
      </c>
      <c r="E134" s="1216">
        <v>1.7489650445137204E-2</v>
      </c>
      <c r="F134" s="1216">
        <v>1.7516562687688537</v>
      </c>
      <c r="G134" s="1216">
        <v>0.45881538611822875</v>
      </c>
      <c r="H134" s="1216">
        <v>2.5942026450485391</v>
      </c>
      <c r="I134" s="1216">
        <v>0.64646929019376898</v>
      </c>
      <c r="J134" s="1216">
        <v>2.3238981101429612</v>
      </c>
      <c r="K134" s="1216">
        <v>0.72488915948899568</v>
      </c>
    </row>
  </sheetData>
  <mergeCells count="32">
    <mergeCell ref="A6:K6"/>
    <mergeCell ref="A7:C8"/>
    <mergeCell ref="D7:E7"/>
    <mergeCell ref="F7:G7"/>
    <mergeCell ref="H7:I7"/>
    <mergeCell ref="J7:K7"/>
    <mergeCell ref="A9:A20"/>
    <mergeCell ref="B9:B14"/>
    <mergeCell ref="B15:B20"/>
    <mergeCell ref="A21:A56"/>
    <mergeCell ref="B21:B26"/>
    <mergeCell ref="B27:B32"/>
    <mergeCell ref="B33:B38"/>
    <mergeCell ref="B39:B44"/>
    <mergeCell ref="B45:B50"/>
    <mergeCell ref="B51:B56"/>
    <mergeCell ref="A129:B134"/>
    <mergeCell ref="A57:A80"/>
    <mergeCell ref="B57:B62"/>
    <mergeCell ref="B63:B68"/>
    <mergeCell ref="B69:B74"/>
    <mergeCell ref="B75:B80"/>
    <mergeCell ref="A81:A110"/>
    <mergeCell ref="B81:B86"/>
    <mergeCell ref="B87:B92"/>
    <mergeCell ref="B93:B98"/>
    <mergeCell ref="B99:B104"/>
    <mergeCell ref="B105:B110"/>
    <mergeCell ref="A111:A128"/>
    <mergeCell ref="B111:B116"/>
    <mergeCell ref="B117:B122"/>
    <mergeCell ref="B123:B128"/>
  </mergeCells>
  <hyperlinks>
    <hyperlink ref="A3" location="Übersicht!A1" display="&lt;&lt; Zurück zur Übersicht"/>
  </hyperlinks>
  <pageMargins left="0.7" right="0.7" top="0.78740157499999996" bottom="0.78740157499999996"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4"/>
  <sheetViews>
    <sheetView topLeftCell="A49" workbookViewId="0">
      <selection activeCell="N18" sqref="N18"/>
    </sheetView>
  </sheetViews>
  <sheetFormatPr baseColWidth="10" defaultRowHeight="12.75"/>
  <cols>
    <col min="1" max="1" width="20.140625" customWidth="1"/>
    <col min="2" max="2" width="23.7109375" customWidth="1"/>
    <col min="4" max="4" width="11.5703125" customWidth="1"/>
  </cols>
  <sheetData>
    <row r="1" spans="1:19" ht="25.5">
      <c r="A1" s="8" t="s">
        <v>1081</v>
      </c>
      <c r="B1" s="8"/>
      <c r="C1" s="8"/>
      <c r="D1" s="8"/>
      <c r="E1" s="8"/>
      <c r="F1" s="8"/>
      <c r="G1" s="8"/>
      <c r="H1" s="8"/>
      <c r="I1" s="8"/>
      <c r="J1" s="8"/>
      <c r="K1" s="8"/>
      <c r="L1" s="8"/>
      <c r="M1" s="8"/>
      <c r="N1" s="8"/>
      <c r="O1" s="8"/>
      <c r="P1" s="8"/>
      <c r="Q1" s="8"/>
      <c r="R1" s="8"/>
      <c r="S1" s="28"/>
    </row>
    <row r="2" spans="1:19" ht="15" customHeight="1">
      <c r="A2" s="28"/>
      <c r="B2" s="28"/>
      <c r="C2" s="28"/>
      <c r="D2" s="28"/>
      <c r="E2" s="28"/>
      <c r="F2" s="28"/>
      <c r="G2" s="28"/>
      <c r="H2" s="28"/>
      <c r="I2" s="28"/>
      <c r="J2" s="28"/>
      <c r="K2" s="28"/>
      <c r="L2" s="28"/>
      <c r="M2" s="28"/>
      <c r="N2" s="28"/>
      <c r="O2" s="28"/>
      <c r="P2" s="28"/>
      <c r="Q2" s="28"/>
      <c r="R2" s="28"/>
      <c r="S2" s="28"/>
    </row>
    <row r="3" spans="1:19" ht="15.75">
      <c r="A3" s="1210" t="s">
        <v>69</v>
      </c>
    </row>
    <row r="5" spans="1:19" s="1217" customFormat="1">
      <c r="A5" s="1217" t="s">
        <v>1082</v>
      </c>
    </row>
    <row r="6" spans="1:19" ht="13.5" thickBot="1">
      <c r="A6" s="1848" t="s">
        <v>1073</v>
      </c>
      <c r="B6" s="1848"/>
      <c r="C6" s="1848"/>
      <c r="D6" s="1848"/>
      <c r="E6" s="1848"/>
      <c r="F6" s="1848"/>
      <c r="G6" s="1848"/>
      <c r="H6" s="1848"/>
      <c r="I6" s="1848"/>
      <c r="J6" s="1848"/>
    </row>
    <row r="7" spans="1:19">
      <c r="A7" s="70"/>
      <c r="B7" s="70"/>
      <c r="C7" s="2225" t="s">
        <v>102</v>
      </c>
      <c r="D7" s="2225"/>
      <c r="E7" s="2225"/>
      <c r="F7" s="2225"/>
      <c r="G7" s="2301" t="s">
        <v>82</v>
      </c>
      <c r="H7" s="2225"/>
      <c r="I7" s="2225"/>
      <c r="J7" s="2225"/>
    </row>
    <row r="8" spans="1:19" ht="33" customHeight="1" thickBot="1">
      <c r="A8" s="1960" t="s">
        <v>71</v>
      </c>
      <c r="B8" s="1960"/>
      <c r="C8" s="794" t="s">
        <v>76</v>
      </c>
      <c r="D8" s="794" t="s">
        <v>75</v>
      </c>
      <c r="E8" s="794" t="s">
        <v>92</v>
      </c>
      <c r="F8" s="794" t="s">
        <v>112</v>
      </c>
      <c r="G8" s="1469" t="s">
        <v>76</v>
      </c>
      <c r="H8" s="794" t="s">
        <v>75</v>
      </c>
      <c r="I8" s="794" t="s">
        <v>92</v>
      </c>
      <c r="J8" s="794" t="s">
        <v>112</v>
      </c>
    </row>
    <row r="9" spans="1:19">
      <c r="A9" s="1951" t="s">
        <v>1083</v>
      </c>
      <c r="B9" s="761" t="s">
        <v>1084</v>
      </c>
      <c r="C9" s="1218">
        <v>49.310944659994419</v>
      </c>
      <c r="D9" s="198">
        <v>2400.9800189924381</v>
      </c>
      <c r="E9" s="198">
        <v>2341</v>
      </c>
      <c r="F9" s="716">
        <f>1.14*1.64*SQRT(C9*(100-C9)/SUM(E9:E13))</f>
        <v>1.3667647658235029</v>
      </c>
      <c r="G9" s="1219">
        <v>54.451743764158863</v>
      </c>
      <c r="H9" s="198">
        <v>328.16296708195586</v>
      </c>
      <c r="I9" s="198">
        <v>208</v>
      </c>
      <c r="J9" s="716">
        <f>1.14*1.64*SQRT(G9*(100-G9)/SUM(I9:I13))</f>
        <v>4.8209880739903062</v>
      </c>
    </row>
    <row r="10" spans="1:19">
      <c r="A10" s="1919"/>
      <c r="B10" s="762" t="s">
        <v>1085</v>
      </c>
      <c r="C10" s="1220">
        <v>13.580654224452605</v>
      </c>
      <c r="D10" s="15">
        <v>661.25035045636946</v>
      </c>
      <c r="E10" s="15">
        <v>674</v>
      </c>
      <c r="F10" s="390">
        <f>1.14*1.64*SQRT(C10*(100-C10)/SUM(E9:E13))</f>
        <v>0.93654973963005228</v>
      </c>
      <c r="G10" s="1221">
        <v>13.50483943570609</v>
      </c>
      <c r="H10" s="15">
        <v>81.38927925580596</v>
      </c>
      <c r="I10" s="15">
        <v>52</v>
      </c>
      <c r="J10" s="390">
        <f>1.14*1.64*SQRT(G10*(100-G10)/SUM(I9:I13))</f>
        <v>3.3085286566411232</v>
      </c>
    </row>
    <row r="11" spans="1:19">
      <c r="A11" s="1919"/>
      <c r="B11" s="762" t="s">
        <v>1086</v>
      </c>
      <c r="C11" s="1220">
        <v>30.841896388110168</v>
      </c>
      <c r="D11" s="15">
        <v>1501.7107761020927</v>
      </c>
      <c r="E11" s="15">
        <v>1376</v>
      </c>
      <c r="F11" s="390">
        <f>1.14*1.64*SQRT(C11*(100-C11)/SUM(E9:E13))</f>
        <v>1.2625747198329975</v>
      </c>
      <c r="G11" s="1221">
        <v>25.789225287522516</v>
      </c>
      <c r="H11" s="15">
        <v>155.42328131406771</v>
      </c>
      <c r="I11" s="15">
        <v>91</v>
      </c>
      <c r="J11" s="390">
        <f>1.14*1.64*SQRT(G11*(100-G11)/SUM(I9:I13))</f>
        <v>4.2349366114312206</v>
      </c>
    </row>
    <row r="12" spans="1:19">
      <c r="A12" s="1919"/>
      <c r="B12" s="762" t="s">
        <v>1087</v>
      </c>
      <c r="C12" s="1220">
        <v>4.5539990853717169</v>
      </c>
      <c r="D12" s="15">
        <v>221.73699745318504</v>
      </c>
      <c r="E12" s="15">
        <v>198</v>
      </c>
      <c r="F12" s="390">
        <f>1.14*1.64*SQRT(C12*(100-C12)/SUM(E9:E13))</f>
        <v>0.56995471700482192</v>
      </c>
      <c r="G12" s="1221">
        <v>4.9208899686317853</v>
      </c>
      <c r="H12" s="15">
        <v>29.656604934164946</v>
      </c>
      <c r="I12" s="15">
        <v>15</v>
      </c>
      <c r="J12" s="390">
        <f>1.14*1.64*SQRT(G12*(100-G12)/SUM(I9:I13))</f>
        <v>2.0939131513328326</v>
      </c>
    </row>
    <row r="13" spans="1:19">
      <c r="A13" s="2192"/>
      <c r="B13" s="976" t="s">
        <v>1088</v>
      </c>
      <c r="C13" s="1222">
        <v>1.7125056420710858</v>
      </c>
      <c r="D13" s="17">
        <v>83.3829458627321</v>
      </c>
      <c r="E13" s="17">
        <v>88</v>
      </c>
      <c r="F13" s="796">
        <f>1.14*1.64*SQRT(C13*(100-C13)/SUM(E9:E13))</f>
        <v>0.35467465242400109</v>
      </c>
      <c r="G13" s="1223">
        <v>1.333301543980721</v>
      </c>
      <c r="H13" s="983">
        <v>8.0353751861967595</v>
      </c>
      <c r="I13" s="983">
        <v>7</v>
      </c>
      <c r="J13" s="805">
        <f>1.14*1.64*SQRT(G13*(100-G13)/SUM(I9:I13))</f>
        <v>1.1103087762252859</v>
      </c>
    </row>
    <row r="14" spans="1:19">
      <c r="A14" s="1773" t="s">
        <v>1089</v>
      </c>
      <c r="B14" s="762" t="s">
        <v>1084</v>
      </c>
      <c r="C14" s="390">
        <v>22.457651441565613</v>
      </c>
      <c r="D14" s="15">
        <v>1093.4767678146093</v>
      </c>
      <c r="E14" s="15">
        <v>1056</v>
      </c>
      <c r="F14" s="390">
        <f>1.14*1.64*SQRT(C14*(100-C14)/SUM(E14:E18))</f>
        <v>1.1408187703682295</v>
      </c>
      <c r="G14" s="1224">
        <v>24.154503974850417</v>
      </c>
      <c r="H14" s="15">
        <v>145.57134711996591</v>
      </c>
      <c r="I14" s="15">
        <v>89</v>
      </c>
      <c r="J14" s="390">
        <f>1.14*1.64*SQRT(G14*(100-G14)/SUM(I14:I18))</f>
        <v>4.1434131799534724</v>
      </c>
    </row>
    <row r="15" spans="1:19">
      <c r="A15" s="1773"/>
      <c r="B15" s="762" t="s">
        <v>1085</v>
      </c>
      <c r="C15" s="390">
        <v>11.337764346499702</v>
      </c>
      <c r="D15" s="15">
        <v>552.0426721428322</v>
      </c>
      <c r="E15" s="15">
        <v>529</v>
      </c>
      <c r="F15" s="390">
        <f>1.14*1.64*SQRT(C15*(100-C15)/SUM(E14:E18))</f>
        <v>0.86675841441247881</v>
      </c>
      <c r="G15" s="1224">
        <v>11.422370400267571</v>
      </c>
      <c r="H15" s="15">
        <v>68.83891501980105</v>
      </c>
      <c r="I15" s="15">
        <v>45</v>
      </c>
      <c r="J15" s="390">
        <f>1.14*1.64*SQRT(G15*(100-G15)/SUM(I14:I18))</f>
        <v>3.0791754117565415</v>
      </c>
    </row>
    <row r="16" spans="1:19">
      <c r="A16" s="1773"/>
      <c r="B16" s="762" t="s">
        <v>1086</v>
      </c>
      <c r="C16" s="390">
        <v>61.2449119557144</v>
      </c>
      <c r="D16" s="15">
        <v>2982.0521769464312</v>
      </c>
      <c r="E16" s="15">
        <v>2882</v>
      </c>
      <c r="F16" s="390">
        <f>1.14*1.64*SQRT(C16*(100-C16)/SUM(E14:E18))</f>
        <v>1.3318778172046497</v>
      </c>
      <c r="G16" s="1224">
        <v>61.549082126451715</v>
      </c>
      <c r="H16" s="15">
        <v>370.93631930814581</v>
      </c>
      <c r="I16" s="15">
        <v>226</v>
      </c>
      <c r="J16" s="390">
        <f>1.14*1.64*SQRT(G16*(100-G16)/SUM(I14:I18))</f>
        <v>4.7093224685959614</v>
      </c>
    </row>
    <row r="17" spans="1:10">
      <c r="A17" s="1919"/>
      <c r="B17" s="762" t="s">
        <v>1087</v>
      </c>
      <c r="C17" s="390">
        <v>3.4124797294959603</v>
      </c>
      <c r="D17" s="15">
        <v>166.15572267435545</v>
      </c>
      <c r="E17" s="15">
        <v>139</v>
      </c>
      <c r="F17" s="390">
        <f>1.14*1.64*SQRT(C17*(100-C17)/SUM(E14:E18))</f>
        <v>0.49631861335643807</v>
      </c>
      <c r="G17" s="1225">
        <v>1.7335436110448705</v>
      </c>
      <c r="H17" s="226">
        <v>10.447504076828171</v>
      </c>
      <c r="I17" s="226">
        <v>7</v>
      </c>
      <c r="J17" s="397">
        <f>1.14*1.64*SQRT(G17*(100-G17)/SUM(I14:I18))</f>
        <v>1.263468203507355</v>
      </c>
    </row>
    <row r="18" spans="1:10">
      <c r="A18" s="2192"/>
      <c r="B18" s="976" t="s">
        <v>1088</v>
      </c>
      <c r="C18" s="796">
        <v>1.5471925267241973</v>
      </c>
      <c r="D18" s="17">
        <v>75.333749288583235</v>
      </c>
      <c r="E18" s="17">
        <v>71</v>
      </c>
      <c r="F18" s="796">
        <f>1.14*1.64*SQRT(C18*(100-C18)/SUM(E14:E18))</f>
        <v>0.33740479203039697</v>
      </c>
      <c r="G18" s="1226">
        <v>1.1404998873854748</v>
      </c>
      <c r="H18" s="983">
        <v>6.8734222474506907</v>
      </c>
      <c r="I18" s="983">
        <v>6</v>
      </c>
      <c r="J18" s="805">
        <f>1.14*1.64*SQRT(G18*(100-G18)/SUM(I14:I18))</f>
        <v>1.0279005818514564</v>
      </c>
    </row>
    <row r="19" spans="1:10">
      <c r="A19" s="1773" t="s">
        <v>1090</v>
      </c>
      <c r="B19" s="762" t="s">
        <v>1084</v>
      </c>
      <c r="C19" s="390">
        <v>19.128517606280916</v>
      </c>
      <c r="D19" s="15">
        <v>931.37920764446244</v>
      </c>
      <c r="E19" s="15">
        <v>888</v>
      </c>
      <c r="F19" s="390">
        <f>1.14*1.64*SQRT(C19*(100-C19)/SUM(E19:E23))</f>
        <v>1.0752349535071968</v>
      </c>
      <c r="G19" s="1224">
        <v>21.286018577054804</v>
      </c>
      <c r="H19" s="15">
        <v>128.28391766226187</v>
      </c>
      <c r="I19" s="15">
        <v>75</v>
      </c>
      <c r="J19" s="390">
        <f>1.14*1.64*SQRT(G19*(100-G19)/SUM(I19:I23))</f>
        <v>3.9624832725567796</v>
      </c>
    </row>
    <row r="20" spans="1:10">
      <c r="A20" s="1919"/>
      <c r="B20" s="762" t="s">
        <v>1085</v>
      </c>
      <c r="C20" s="390">
        <v>9.1554728592579693</v>
      </c>
      <c r="D20" s="15">
        <v>445.7855664918921</v>
      </c>
      <c r="E20" s="15">
        <v>457</v>
      </c>
      <c r="F20" s="390">
        <f>1.14*1.64*SQRT(C20*(100-C20)/SUM(E19:E23))</f>
        <v>0.78841483694519132</v>
      </c>
      <c r="G20" s="1224">
        <v>10.470126485957447</v>
      </c>
      <c r="H20" s="15">
        <v>63.100050353515861</v>
      </c>
      <c r="I20" s="15">
        <v>38</v>
      </c>
      <c r="J20" s="390">
        <f>1.14*1.64*SQRT(G20*(100-G20)/SUM(I19:I23))</f>
        <v>2.9638364383203708</v>
      </c>
    </row>
    <row r="21" spans="1:10">
      <c r="A21" s="1919"/>
      <c r="B21" s="762" t="s">
        <v>1086</v>
      </c>
      <c r="C21" s="390">
        <v>67.579588725101388</v>
      </c>
      <c r="D21" s="15">
        <v>3290.4914586301393</v>
      </c>
      <c r="E21" s="15">
        <v>3158</v>
      </c>
      <c r="F21" s="390">
        <f>1.14*1.64*SQRT(C21*(100-C21)/SUM(E19:E23))</f>
        <v>1.2796230267100148</v>
      </c>
      <c r="G21" s="1224">
        <v>64.822449195380941</v>
      </c>
      <c r="H21" s="15">
        <v>390.66383904269719</v>
      </c>
      <c r="I21" s="15">
        <v>247</v>
      </c>
      <c r="J21" s="390">
        <f>1.14*1.64*SQRT(G21*(100-G21)/SUM(I19:I23))</f>
        <v>4.6226371048309742</v>
      </c>
    </row>
    <row r="22" spans="1:10">
      <c r="A22" s="1919"/>
      <c r="B22" s="762" t="s">
        <v>1087</v>
      </c>
      <c r="C22" s="390">
        <v>2.5784214559598104</v>
      </c>
      <c r="D22" s="15">
        <v>125.5449158191324</v>
      </c>
      <c r="E22" s="15">
        <v>99</v>
      </c>
      <c r="F22" s="390">
        <f>1.14*1.64*SQRT(C22*(100-C22)/SUM(E19:E23))</f>
        <v>0.43328090399672708</v>
      </c>
      <c r="G22" s="1225">
        <v>1.8391728767215472</v>
      </c>
      <c r="H22" s="226">
        <v>11.084097339759865</v>
      </c>
      <c r="I22" s="226">
        <v>7</v>
      </c>
      <c r="J22" s="397">
        <f>1.14*1.64*SQRT(G22*(100-G22)/SUM(I19:I23))</f>
        <v>1.3006925862545384</v>
      </c>
    </row>
    <row r="23" spans="1:10">
      <c r="A23" s="2192"/>
      <c r="B23" s="976" t="s">
        <v>1088</v>
      </c>
      <c r="C23" s="796">
        <v>1.5579993533998839</v>
      </c>
      <c r="D23" s="17">
        <v>75.859940281190376</v>
      </c>
      <c r="E23" s="17">
        <v>75</v>
      </c>
      <c r="F23" s="796">
        <f>1.14*1.64*SQRT(C23*(100-C23)/SUM(E19:E23))</f>
        <v>0.33856251068934112</v>
      </c>
      <c r="G23" s="1226">
        <v>1.5822328648853035</v>
      </c>
      <c r="H23" s="983">
        <v>9.5356033739568016</v>
      </c>
      <c r="I23" s="983">
        <v>6</v>
      </c>
      <c r="J23" s="805">
        <f>1.14*1.64*SQRT(G23*(100-G23)/SUM(I19:I23))</f>
        <v>1.2079980629243503</v>
      </c>
    </row>
    <row r="24" spans="1:10">
      <c r="A24" s="1773" t="s">
        <v>1091</v>
      </c>
      <c r="B24" s="762" t="s">
        <v>1084</v>
      </c>
      <c r="C24" s="390">
        <v>16.266398692151075</v>
      </c>
      <c r="D24" s="15">
        <v>792.02088927946897</v>
      </c>
      <c r="E24" s="15">
        <v>751</v>
      </c>
      <c r="F24" s="390">
        <f>1.14*1.64*SQRT(C24*(100-C24)/SUM(E24:E28))</f>
        <v>1.0089290014290624</v>
      </c>
      <c r="G24" s="1224">
        <v>17.48983882775056</v>
      </c>
      <c r="H24" s="15">
        <v>105.40557577657734</v>
      </c>
      <c r="I24" s="15">
        <v>68</v>
      </c>
      <c r="J24" s="390">
        <f>1.14*1.64*SQRT(G24*(100-G24)/SUM(I24:I28))</f>
        <v>3.6774002808173885</v>
      </c>
    </row>
    <row r="25" spans="1:10">
      <c r="A25" s="1919"/>
      <c r="B25" s="762" t="s">
        <v>1085</v>
      </c>
      <c r="C25" s="390">
        <v>12.124745428681676</v>
      </c>
      <c r="D25" s="15">
        <v>590.36126179209771</v>
      </c>
      <c r="E25" s="15">
        <v>575</v>
      </c>
      <c r="F25" s="390">
        <f>1.14*1.64*SQRT(C25*(100-C25)/SUM(E24:E28))</f>
        <v>0.8923487650988341</v>
      </c>
      <c r="G25" s="1224">
        <v>14.296732490315206</v>
      </c>
      <c r="H25" s="15">
        <v>86.161761392239796</v>
      </c>
      <c r="I25" s="15">
        <v>56</v>
      </c>
      <c r="J25" s="390">
        <f>1.14*1.64*SQRT(G25*(100-G25)/SUM(I24:I28))</f>
        <v>3.3885302658894529</v>
      </c>
    </row>
    <row r="26" spans="1:10">
      <c r="A26" s="1919"/>
      <c r="B26" s="762" t="s">
        <v>1086</v>
      </c>
      <c r="C26" s="390">
        <v>67.305983957131957</v>
      </c>
      <c r="D26" s="15">
        <v>3277.1694753356551</v>
      </c>
      <c r="E26" s="15">
        <v>3177</v>
      </c>
      <c r="F26" s="390">
        <f>1.14*1.64*SQRT(C26*(100-C26)/SUM(E24:E28))</f>
        <v>1.2824073218996586</v>
      </c>
      <c r="G26" s="1224">
        <v>64.292349337468906</v>
      </c>
      <c r="H26" s="15">
        <v>387.46909944031489</v>
      </c>
      <c r="I26" s="15">
        <v>235</v>
      </c>
      <c r="J26" s="390">
        <f>1.14*1.64*SQRT(G26*(100-G26)/SUM(I24:I28))</f>
        <v>4.6382544513052686</v>
      </c>
    </row>
    <row r="27" spans="1:10">
      <c r="A27" s="1919"/>
      <c r="B27" s="762" t="s">
        <v>1087</v>
      </c>
      <c r="C27" s="390">
        <v>2.6236643867576745</v>
      </c>
      <c r="D27" s="15">
        <v>127.74782175807414</v>
      </c>
      <c r="E27" s="15">
        <v>98</v>
      </c>
      <c r="F27" s="390">
        <f>1.14*1.64*SQRT(C27*(100-C27)/SUM(E24:E28))</f>
        <v>0.43696421123657142</v>
      </c>
      <c r="G27" s="1225">
        <v>1.4957582060006194</v>
      </c>
      <c r="H27" s="226">
        <v>9.0144487024019728</v>
      </c>
      <c r="I27" s="226">
        <v>6</v>
      </c>
      <c r="J27" s="397">
        <f>1.14*1.64*SQRT(G27*(100-G27)/SUM(I24:I28))</f>
        <v>1.1750394479281718</v>
      </c>
    </row>
    <row r="28" spans="1:10">
      <c r="A28" s="2192"/>
      <c r="B28" s="976" t="s">
        <v>1088</v>
      </c>
      <c r="C28" s="796">
        <v>1.6792075352776412</v>
      </c>
      <c r="D28" s="17">
        <v>81.761640701523177</v>
      </c>
      <c r="E28" s="17">
        <v>76</v>
      </c>
      <c r="F28" s="796">
        <f>1.14*1.64*SQRT(C28*(100-C28)/SUM(E24:E28))</f>
        <v>0.35126905049788598</v>
      </c>
      <c r="G28" s="1226">
        <v>2.4253211384647311</v>
      </c>
      <c r="H28" s="983">
        <v>14.616622460657533</v>
      </c>
      <c r="I28" s="983">
        <v>8</v>
      </c>
      <c r="J28" s="805">
        <f>1.14*1.64*SQRT(G28*(100-G28)/SUM(I24:I28))</f>
        <v>1.4891809596036321</v>
      </c>
    </row>
    <row r="29" spans="1:10">
      <c r="A29" s="1773" t="s">
        <v>1092</v>
      </c>
      <c r="B29" s="762" t="s">
        <v>1084</v>
      </c>
      <c r="C29" s="390">
        <v>26.003952832075594</v>
      </c>
      <c r="D29" s="15">
        <v>1266.1483489138736</v>
      </c>
      <c r="E29" s="15">
        <v>1204</v>
      </c>
      <c r="F29" s="390">
        <f>1.14*1.64*SQRT(C29*(100-C29)/SUM(E29:E33))</f>
        <v>1.1991926541688673</v>
      </c>
      <c r="G29" s="1224">
        <v>28.183015482625795</v>
      </c>
      <c r="H29" s="15">
        <v>169.8498770241917</v>
      </c>
      <c r="I29" s="15">
        <v>113</v>
      </c>
      <c r="J29" s="390">
        <f>1.14*1.64*SQRT(G29*(100-G29)/SUM(I29:I33))</f>
        <v>4.3551347417008435</v>
      </c>
    </row>
    <row r="30" spans="1:10" ht="13.5" customHeight="1">
      <c r="A30" s="1919"/>
      <c r="B30" s="762" t="s">
        <v>1085</v>
      </c>
      <c r="C30" s="390">
        <v>12.069298368109397</v>
      </c>
      <c r="D30" s="15">
        <v>587.66151054085253</v>
      </c>
      <c r="E30" s="15">
        <v>593</v>
      </c>
      <c r="F30" s="390">
        <f>1.14*1.64*SQRT(C30*(100-C30)/SUM(E29:E33))</f>
        <v>0.89058688553635157</v>
      </c>
      <c r="G30" s="1224">
        <v>10.033753757875505</v>
      </c>
      <c r="H30" s="15">
        <v>60.470173708586906</v>
      </c>
      <c r="I30" s="15">
        <v>38</v>
      </c>
      <c r="J30" s="390">
        <f>1.14*1.64*SQRT(G30*(100-G30)/SUM(I29:I33))</f>
        <v>2.9084781329922116</v>
      </c>
    </row>
    <row r="31" spans="1:10" ht="13.5" customHeight="1">
      <c r="A31" s="1919"/>
      <c r="B31" s="762" t="s">
        <v>1086</v>
      </c>
      <c r="C31" s="390">
        <v>57.048944105858965</v>
      </c>
      <c r="D31" s="15">
        <v>2777.747939067759</v>
      </c>
      <c r="E31" s="15">
        <v>2670</v>
      </c>
      <c r="F31" s="390">
        <f>1.14*1.64*SQRT(C31*(100-C31)/SUM(E29:E33))</f>
        <v>1.3532428532856089</v>
      </c>
      <c r="G31" s="1224">
        <v>56.262069310184138</v>
      </c>
      <c r="H31" s="15">
        <v>339.07321093274965</v>
      </c>
      <c r="I31" s="15">
        <v>202</v>
      </c>
      <c r="J31" s="390">
        <f>1.14*1.64*SQRT(G31*(100-G31)/SUM(I29:I33))</f>
        <v>4.8021005588310404</v>
      </c>
    </row>
    <row r="32" spans="1:10" ht="13.5" customHeight="1">
      <c r="A32" s="1919"/>
      <c r="B32" s="762" t="s">
        <v>1087</v>
      </c>
      <c r="C32" s="390">
        <v>2.995576227944341</v>
      </c>
      <c r="D32" s="15">
        <v>145.85643650218228</v>
      </c>
      <c r="E32" s="15">
        <v>118</v>
      </c>
      <c r="F32" s="390">
        <f>1.14*1.64*SQRT(C32*(100-C32)/SUM(E29:E33))</f>
        <v>0.46601615499417154</v>
      </c>
      <c r="G32" s="1225">
        <v>3.395508700034199</v>
      </c>
      <c r="H32" s="226">
        <v>20.463627658684043</v>
      </c>
      <c r="I32" s="226">
        <v>12</v>
      </c>
      <c r="J32" s="397">
        <f>1.14*1.64*SQRT(G32*(100-G32)/SUM(I29:I33))</f>
        <v>1.7532561308548911</v>
      </c>
    </row>
    <row r="33" spans="1:10">
      <c r="A33" s="2192"/>
      <c r="B33" s="976" t="s">
        <v>1088</v>
      </c>
      <c r="C33" s="796">
        <v>1.8822284660117599</v>
      </c>
      <c r="D33" s="17">
        <v>91.646853842153391</v>
      </c>
      <c r="E33" s="17">
        <v>92</v>
      </c>
      <c r="F33" s="796">
        <f>1.14*1.64*SQRT(C33*(100-C33)/SUM(E29:E33))</f>
        <v>0.37151386037131323</v>
      </c>
      <c r="G33" s="1226">
        <v>2.1256527492803614</v>
      </c>
      <c r="H33" s="983">
        <v>12.810618447979021</v>
      </c>
      <c r="I33" s="983">
        <v>8</v>
      </c>
      <c r="J33" s="805">
        <f>1.14*1.64*SQRT(G33*(100-G33)/SUM(I29:I33))</f>
        <v>1.3962876032314753</v>
      </c>
    </row>
    <row r="34" spans="1:10">
      <c r="A34" s="1773" t="s">
        <v>1093</v>
      </c>
      <c r="B34" s="762" t="s">
        <v>1084</v>
      </c>
      <c r="C34" s="390">
        <v>40.125621406711424</v>
      </c>
      <c r="D34" s="15">
        <v>1953.7410185802003</v>
      </c>
      <c r="E34" s="15">
        <v>1879</v>
      </c>
      <c r="F34" s="390">
        <f>1.14*1.64*SQRT(C34*(100-C34)/SUM(E34:E38))</f>
        <v>1.3399741169522952</v>
      </c>
      <c r="G34" s="1224">
        <v>40.408345777705456</v>
      </c>
      <c r="H34" s="15">
        <v>243.52797043046698</v>
      </c>
      <c r="I34" s="15">
        <v>155</v>
      </c>
      <c r="J34" s="390">
        <f>1.14*1.64*SQRT(G34*(100-G34)/SUM(I34:I38))</f>
        <v>4.7503164305443626</v>
      </c>
    </row>
    <row r="35" spans="1:10">
      <c r="A35" s="1919"/>
      <c r="B35" s="762" t="s">
        <v>1085</v>
      </c>
      <c r="C35" s="390">
        <v>17.672946004102723</v>
      </c>
      <c r="D35" s="15">
        <v>860.5065371422088</v>
      </c>
      <c r="E35" s="15">
        <v>880</v>
      </c>
      <c r="F35" s="390">
        <f>1.14*1.64*SQRT(C35*(100-C35)/SUM(E34:E38))</f>
        <v>1.0427753997656171</v>
      </c>
      <c r="G35" s="1224">
        <v>15.844445327440607</v>
      </c>
      <c r="H35" s="15">
        <v>95.489323775213734</v>
      </c>
      <c r="I35" s="15">
        <v>63</v>
      </c>
      <c r="J35" s="390">
        <f>1.14*1.64*SQRT(G35*(100-G35)/SUM(I34:I38))</f>
        <v>3.5348761077672246</v>
      </c>
    </row>
    <row r="36" spans="1:10">
      <c r="A36" s="1919"/>
      <c r="B36" s="762" t="s">
        <v>1086</v>
      </c>
      <c r="C36" s="390">
        <v>38.30439227954075</v>
      </c>
      <c r="D36" s="15">
        <v>1865.0642598100242</v>
      </c>
      <c r="E36" s="15">
        <v>1773</v>
      </c>
      <c r="F36" s="390">
        <f>1.14*1.64*SQRT(C36*(100-C36)/SUM(E34:E38))</f>
        <v>1.3289738206447574</v>
      </c>
      <c r="G36" s="1224">
        <v>39.091340045733588</v>
      </c>
      <c r="H36" s="15">
        <v>235.59080480837525</v>
      </c>
      <c r="I36" s="15">
        <v>140</v>
      </c>
      <c r="J36" s="390">
        <f>1.14*1.64*SQRT(G36*(100-G36)/SUM(I34:I38))</f>
        <v>4.7236105614838566</v>
      </c>
    </row>
    <row r="37" spans="1:10">
      <c r="A37" s="1919"/>
      <c r="B37" s="762" t="s">
        <v>1087</v>
      </c>
      <c r="C37" s="390">
        <v>2.4730658703884214</v>
      </c>
      <c r="D37" s="15">
        <v>120.41508799712811</v>
      </c>
      <c r="E37" s="15">
        <v>82</v>
      </c>
      <c r="F37" s="390">
        <f>1.14*1.64*SQRT(C37*(100-C37)/SUM(E34:E38))</f>
        <v>0.42456593178755303</v>
      </c>
      <c r="G37" s="1225">
        <v>2.4748961712666153</v>
      </c>
      <c r="H37" s="226">
        <v>14.915395075321895</v>
      </c>
      <c r="I37" s="226">
        <v>8</v>
      </c>
      <c r="J37" s="397">
        <f>1.14*1.64*SQRT(G37*(100-G37)/SUM(I34:I38))</f>
        <v>1.503941647400272</v>
      </c>
    </row>
    <row r="38" spans="1:10">
      <c r="A38" s="2192"/>
      <c r="B38" s="976" t="s">
        <v>1088</v>
      </c>
      <c r="C38" s="796">
        <v>1.4239744392567188</v>
      </c>
      <c r="D38" s="17">
        <v>69.334185337258361</v>
      </c>
      <c r="E38" s="17">
        <v>63</v>
      </c>
      <c r="F38" s="796">
        <f>1.14*1.64*SQRT(C38*(100-C38)/SUM(E34:E38))</f>
        <v>0.32389315004241592</v>
      </c>
      <c r="G38" s="1226">
        <v>2.1809726778536644</v>
      </c>
      <c r="H38" s="983">
        <v>13.144013682813103</v>
      </c>
      <c r="I38" s="983">
        <v>7</v>
      </c>
      <c r="J38" s="805">
        <f>1.14*1.64*SQRT(G38*(100-G38)/SUM(I34:I38))</f>
        <v>1.4139402775771048</v>
      </c>
    </row>
    <row r="39" spans="1:10">
      <c r="A39" s="1773" t="s">
        <v>1094</v>
      </c>
      <c r="B39" s="762" t="s">
        <v>1084</v>
      </c>
      <c r="C39" s="390">
        <v>31.818863193639501</v>
      </c>
      <c r="D39" s="15">
        <v>1549.2798866812668</v>
      </c>
      <c r="E39" s="15">
        <v>1512</v>
      </c>
      <c r="F39" s="390">
        <f>1.14*1.64*SQRT(C39*(100-C39)/SUM(E39:E43))</f>
        <v>1.2733255782137229</v>
      </c>
      <c r="G39" s="1224">
        <v>31.160138427513996</v>
      </c>
      <c r="H39" s="15">
        <v>187.7920296794635</v>
      </c>
      <c r="I39" s="15">
        <v>115</v>
      </c>
      <c r="J39" s="390">
        <f>1.14*1.64*SQRT(G39*(100-G39)/SUM(I39:I43))</f>
        <v>4.4834668894104945</v>
      </c>
    </row>
    <row r="40" spans="1:10">
      <c r="A40" s="1919"/>
      <c r="B40" s="762" t="s">
        <v>1085</v>
      </c>
      <c r="C40" s="390">
        <v>10.669426915414757</v>
      </c>
      <c r="D40" s="15">
        <v>519.50091434354306</v>
      </c>
      <c r="E40" s="15">
        <v>497</v>
      </c>
      <c r="F40" s="390">
        <f>1.14*1.64*SQRT(C40*(100-C40)/SUM(E39:E43))</f>
        <v>0.84398673519496881</v>
      </c>
      <c r="G40" s="1224">
        <v>9.7109300532157459</v>
      </c>
      <c r="H40" s="15">
        <v>58.524620133216068</v>
      </c>
      <c r="I40" s="15">
        <v>41</v>
      </c>
      <c r="J40" s="390">
        <f>1.14*1.64*SQRT(G40*(100-G40)/SUM(I39:I43))</f>
        <v>2.8664362417047293</v>
      </c>
    </row>
    <row r="41" spans="1:10">
      <c r="A41" s="1919"/>
      <c r="B41" s="762" t="s">
        <v>1086</v>
      </c>
      <c r="C41" s="390">
        <v>51.117372185830071</v>
      </c>
      <c r="D41" s="15">
        <v>2488.9360787514815</v>
      </c>
      <c r="E41" s="15">
        <v>2396</v>
      </c>
      <c r="F41" s="390">
        <f>1.14*1.64*SQRT(C41*(100-C41)/SUM(E39:E43))</f>
        <v>1.3665532097151991</v>
      </c>
      <c r="G41" s="1224">
        <v>53.527713121358488</v>
      </c>
      <c r="H41" s="15">
        <v>322.5941346359395</v>
      </c>
      <c r="I41" s="15">
        <v>197</v>
      </c>
      <c r="J41" s="390">
        <f>1.14*1.64*SQRT(G41*(100-G41)/SUM(I39:I43))</f>
        <v>4.8281488452992818</v>
      </c>
    </row>
    <row r="42" spans="1:10">
      <c r="A42" s="1919"/>
      <c r="B42" s="762" t="s">
        <v>1087</v>
      </c>
      <c r="C42" s="390">
        <v>4.9399326987700451</v>
      </c>
      <c r="D42" s="15">
        <v>240.52834085202073</v>
      </c>
      <c r="E42" s="15">
        <v>201</v>
      </c>
      <c r="F42" s="390">
        <f>1.14*1.64*SQRT(C42*(100-C42)/SUM(E39:E43))</f>
        <v>0.59241301235252253</v>
      </c>
      <c r="G42" s="1225">
        <v>3.53257081996601</v>
      </c>
      <c r="H42" s="226">
        <v>21.289656520976816</v>
      </c>
      <c r="I42" s="226">
        <v>12</v>
      </c>
      <c r="J42" s="397">
        <f>1.14*1.64*SQRT(G42*(100-G42)/SUM(I39:I43))</f>
        <v>1.7870227217587402</v>
      </c>
    </row>
    <row r="43" spans="1:10" ht="13.5" thickBot="1">
      <c r="A43" s="2192"/>
      <c r="B43" s="976" t="s">
        <v>1088</v>
      </c>
      <c r="C43" s="796">
        <v>1.4544050063456841</v>
      </c>
      <c r="D43" s="17">
        <v>70.815868238508685</v>
      </c>
      <c r="E43" s="17">
        <v>71</v>
      </c>
      <c r="F43" s="796">
        <f>1.14*1.64*SQRT(C43*(100-C43)/SUM(E39:E43))</f>
        <v>0.3272851518426933</v>
      </c>
      <c r="G43" s="1227">
        <v>2.0686475779457716</v>
      </c>
      <c r="H43" s="1228">
        <v>12.467066802595582</v>
      </c>
      <c r="I43" s="1228">
        <v>8</v>
      </c>
      <c r="J43" s="1229">
        <f>1.14*1.64*SQRT(G43*(100-G43)/SUM(I39:I43))</f>
        <v>1.3778388117821416</v>
      </c>
    </row>
    <row r="44" spans="1:10" ht="58.5" customHeight="1">
      <c r="A44" s="1951" t="s">
        <v>1095</v>
      </c>
      <c r="B44" s="1953"/>
      <c r="C44" s="1953"/>
      <c r="D44" s="1953"/>
      <c r="E44" s="1953"/>
      <c r="F44" s="1953"/>
    </row>
    <row r="45" spans="1:10" s="20" customFormat="1">
      <c r="A45" s="504" t="s">
        <v>347</v>
      </c>
      <c r="D45" s="492"/>
      <c r="E45" s="492"/>
      <c r="F45" s="492"/>
      <c r="G45" s="492"/>
    </row>
    <row r="46" spans="1:10" s="20" customFormat="1">
      <c r="A46" s="505" t="s">
        <v>348</v>
      </c>
      <c r="D46" s="506"/>
      <c r="E46" s="492"/>
      <c r="F46" s="506"/>
      <c r="G46" s="492"/>
    </row>
    <row r="49" spans="1:10" s="1217" customFormat="1">
      <c r="A49" s="1217" t="s">
        <v>1096</v>
      </c>
    </row>
    <row r="50" spans="1:10" ht="13.5" thickBot="1">
      <c r="A50" s="1848" t="s">
        <v>1073</v>
      </c>
      <c r="B50" s="1848"/>
      <c r="C50" s="1848"/>
      <c r="D50" s="1848"/>
      <c r="E50" s="1848"/>
      <c r="F50" s="1848"/>
      <c r="G50" s="1848"/>
      <c r="H50" s="1848"/>
      <c r="I50" s="1848"/>
      <c r="J50" s="1848"/>
    </row>
    <row r="51" spans="1:10">
      <c r="A51" s="70"/>
      <c r="B51" s="70"/>
      <c r="C51" s="2233" t="s">
        <v>102</v>
      </c>
      <c r="D51" s="2233"/>
      <c r="E51" s="2233"/>
      <c r="F51" s="2233"/>
      <c r="G51" s="2300" t="s">
        <v>95</v>
      </c>
      <c r="H51" s="2233"/>
      <c r="I51" s="2233"/>
      <c r="J51" s="2233"/>
    </row>
    <row r="52" spans="1:10" ht="24.75" thickBot="1">
      <c r="A52" s="1960" t="s">
        <v>71</v>
      </c>
      <c r="B52" s="1960"/>
      <c r="C52" s="794" t="s">
        <v>76</v>
      </c>
      <c r="D52" s="794" t="s">
        <v>75</v>
      </c>
      <c r="E52" s="794" t="s">
        <v>92</v>
      </c>
      <c r="F52" s="794" t="s">
        <v>112</v>
      </c>
      <c r="G52" s="1469" t="s">
        <v>76</v>
      </c>
      <c r="H52" s="794" t="s">
        <v>75</v>
      </c>
      <c r="I52" s="794" t="s">
        <v>92</v>
      </c>
      <c r="J52" s="794" t="s">
        <v>112</v>
      </c>
    </row>
    <row r="53" spans="1:10">
      <c r="A53" s="1951" t="s">
        <v>1083</v>
      </c>
      <c r="B53" s="761" t="s">
        <v>1084</v>
      </c>
      <c r="C53" s="1218">
        <v>52.607602561505487</v>
      </c>
      <c r="D53" s="198">
        <v>2400.9800189924381</v>
      </c>
      <c r="E53" s="198">
        <v>2341</v>
      </c>
      <c r="F53" s="716">
        <f>1.14*1.64*SQRT(C53*(100-C53)/SUM(E53:E55))</f>
        <v>1.4087877790348025</v>
      </c>
      <c r="G53" s="1219">
        <v>58.084456940263941</v>
      </c>
      <c r="H53" s="198">
        <v>328.16296708195586</v>
      </c>
      <c r="I53" s="198">
        <v>208</v>
      </c>
      <c r="J53" s="716">
        <f>1.14*1.64*SQRT(G53*(100-G53)/SUM(I53:I55))</f>
        <v>4.923938913529855</v>
      </c>
    </row>
    <row r="54" spans="1:10">
      <c r="A54" s="1919"/>
      <c r="B54" s="762" t="s">
        <v>1085</v>
      </c>
      <c r="C54" s="1220">
        <v>14.488581893764799</v>
      </c>
      <c r="D54" s="15">
        <v>661.25035045636946</v>
      </c>
      <c r="E54" s="15">
        <v>674</v>
      </c>
      <c r="F54" s="390">
        <f>1.14*1.64*SQRT(C54*(100-C54)/SUM(E53:E55))</f>
        <v>0.99309769790528379</v>
      </c>
      <c r="G54" s="1221">
        <v>14.405806140679909</v>
      </c>
      <c r="H54" s="15">
        <v>81.38927925580596</v>
      </c>
      <c r="I54" s="15">
        <v>52</v>
      </c>
      <c r="J54" s="390">
        <f>1.14*1.64*SQRT(G54*(100-G54)/SUM(I53:I55))</f>
        <v>3.504177342808358</v>
      </c>
    </row>
    <row r="55" spans="1:10">
      <c r="A55" s="2192"/>
      <c r="B55" s="976" t="s">
        <v>1086</v>
      </c>
      <c r="C55" s="1222">
        <v>32.903815544729717</v>
      </c>
      <c r="D55" s="17">
        <v>1501.7107761020927</v>
      </c>
      <c r="E55" s="17">
        <v>1376</v>
      </c>
      <c r="F55" s="796">
        <f>1.14*1.64*SQRT(C55*(100-C55)/SUM(E53:E55))</f>
        <v>1.3256809751031748</v>
      </c>
      <c r="G55" s="1230">
        <v>27.509736919056166</v>
      </c>
      <c r="H55" s="15">
        <v>155.42328131406771</v>
      </c>
      <c r="I55" s="15">
        <v>91</v>
      </c>
      <c r="J55" s="796">
        <f>1.14*1.64*SQRT(G55*(100-G55)/SUM(I53:I55))</f>
        <v>4.4563387626019155</v>
      </c>
    </row>
    <row r="56" spans="1:10">
      <c r="A56" s="1824" t="s">
        <v>1089</v>
      </c>
      <c r="B56" s="972" t="s">
        <v>1084</v>
      </c>
      <c r="C56" s="1231">
        <v>23.62960226958544</v>
      </c>
      <c r="D56" s="968">
        <v>1093.4767678146093</v>
      </c>
      <c r="E56" s="968">
        <v>1056</v>
      </c>
      <c r="F56" s="735">
        <f>1.14*1.64*SQRT(C56*(100-C56)/SUM(E56:E58))</f>
        <v>1.1883146606240516</v>
      </c>
      <c r="G56" s="1232">
        <v>24.869257245832163</v>
      </c>
      <c r="H56" s="968">
        <v>145.57134711996591</v>
      </c>
      <c r="I56" s="968">
        <v>89</v>
      </c>
      <c r="J56" s="735">
        <f>1.14*1.64*SQRT(G56*(100-G56)/SUM(I56:I58))</f>
        <v>4.2592947748235694</v>
      </c>
    </row>
    <row r="57" spans="1:10">
      <c r="A57" s="1919"/>
      <c r="B57" s="762" t="s">
        <v>1085</v>
      </c>
      <c r="C57" s="1220">
        <v>11.929424714385778</v>
      </c>
      <c r="D57" s="15">
        <v>552.0426721428322</v>
      </c>
      <c r="E57" s="15">
        <v>529</v>
      </c>
      <c r="F57" s="390">
        <f>1.14*1.64*SQRT(C57*(100-C57)/SUM(E56:E58))</f>
        <v>0.90670474836195858</v>
      </c>
      <c r="G57" s="1221">
        <v>11.760368506726591</v>
      </c>
      <c r="H57" s="15">
        <v>68.83891501980105</v>
      </c>
      <c r="I57" s="15">
        <v>45</v>
      </c>
      <c r="J57" s="390">
        <f>1.14*1.64*SQRT(G57*(100-G57)/SUM(I56:I58))</f>
        <v>3.1742399780111485</v>
      </c>
    </row>
    <row r="58" spans="1:10">
      <c r="A58" s="2192"/>
      <c r="B58" s="976" t="s">
        <v>1086</v>
      </c>
      <c r="C58" s="1222">
        <v>64.440973016028764</v>
      </c>
      <c r="D58" s="17">
        <v>2982.0521769464312</v>
      </c>
      <c r="E58" s="17">
        <v>2882</v>
      </c>
      <c r="F58" s="796">
        <f>1.14*1.64*SQRT(C58*(100-C58)/SUM(E56:E58))</f>
        <v>1.3390497173846816</v>
      </c>
      <c r="G58" s="1230">
        <v>63.370374247441255</v>
      </c>
      <c r="H58" s="17">
        <v>370.93631930814581</v>
      </c>
      <c r="I58" s="17">
        <v>226</v>
      </c>
      <c r="J58" s="796">
        <f>1.14*1.64*SQRT(G58*(100-G58)/SUM(I56:I58))</f>
        <v>4.7474109340998814</v>
      </c>
    </row>
    <row r="59" spans="1:10">
      <c r="A59" s="1824" t="s">
        <v>1090</v>
      </c>
      <c r="B59" s="972" t="s">
        <v>1084</v>
      </c>
      <c r="C59" s="735">
        <v>19.953894657157285</v>
      </c>
      <c r="D59" s="968">
        <v>931.37920764446244</v>
      </c>
      <c r="E59" s="968">
        <v>888</v>
      </c>
      <c r="F59" s="735">
        <f>1.14*1.64*SQRT(C59*(100-C59)/SUM(E59:E61))</f>
        <v>1.1134780661581145</v>
      </c>
      <c r="G59" s="1233">
        <v>22.040099817672527</v>
      </c>
      <c r="H59" s="968">
        <v>128.28391766226187</v>
      </c>
      <c r="I59" s="968">
        <v>75</v>
      </c>
      <c r="J59" s="735">
        <f>1.14*1.64*SQRT(G59*(100-G59)/SUM(I59:I61))</f>
        <v>4.084509069459437</v>
      </c>
    </row>
    <row r="60" spans="1:10">
      <c r="A60" s="1773"/>
      <c r="B60" s="762" t="s">
        <v>1085</v>
      </c>
      <c r="C60" s="390">
        <v>9.5505226662263745</v>
      </c>
      <c r="D60" s="15">
        <v>445.7855664918921</v>
      </c>
      <c r="E60" s="15">
        <v>457</v>
      </c>
      <c r="F60" s="390">
        <f>1.14*1.64*SQRT(C60*(100-C60)/SUM(E59:E61))</f>
        <v>0.81886880433375631</v>
      </c>
      <c r="G60" s="1224">
        <v>10.841042537795623</v>
      </c>
      <c r="H60" s="15">
        <v>63.100050353515861</v>
      </c>
      <c r="I60" s="15">
        <v>38</v>
      </c>
      <c r="J60" s="390">
        <f>1.14*1.64*SQRT(G60*(100-G60)/SUM(I59:I61))</f>
        <v>3.0634829251562627</v>
      </c>
    </row>
    <row r="61" spans="1:10">
      <c r="A61" s="1877"/>
      <c r="B61" s="976" t="s">
        <v>1086</v>
      </c>
      <c r="C61" s="796">
        <v>70.495582676616337</v>
      </c>
      <c r="D61" s="17">
        <v>3290.4914586301393</v>
      </c>
      <c r="E61" s="17">
        <v>3158</v>
      </c>
      <c r="F61" s="796">
        <f>1.14*1.64*SQRT(C61*(100-C61)/SUM(E59:E61))</f>
        <v>1.2706390532410572</v>
      </c>
      <c r="G61" s="1234">
        <v>67.118857644531843</v>
      </c>
      <c r="H61" s="17">
        <v>390.66383904269719</v>
      </c>
      <c r="I61" s="17">
        <v>247</v>
      </c>
      <c r="J61" s="796">
        <f>1.14*1.64*SQRT(G61*(100-G61)/SUM(I59:I61))</f>
        <v>4.6290638994060425</v>
      </c>
    </row>
    <row r="62" spans="1:10">
      <c r="A62" s="1824" t="s">
        <v>1091</v>
      </c>
      <c r="B62" s="972" t="s">
        <v>1084</v>
      </c>
      <c r="C62" s="735">
        <v>16.997791907505103</v>
      </c>
      <c r="D62" s="968">
        <v>792.02088927946897</v>
      </c>
      <c r="E62" s="968">
        <v>751</v>
      </c>
      <c r="F62" s="735">
        <f>1.14*1.64*SQRT(C62*(100-C62)/SUM(E62:E64))</f>
        <v>1.0464989645769978</v>
      </c>
      <c r="G62" s="1233">
        <v>18.203617097714602</v>
      </c>
      <c r="H62" s="968">
        <v>105.40557577657734</v>
      </c>
      <c r="I62" s="968">
        <v>68</v>
      </c>
      <c r="J62" s="735">
        <f>1.14*1.64*SQRT(G62*(100-G62)/SUM(I62:I64))</f>
        <v>3.8075653909926808</v>
      </c>
    </row>
    <row r="63" spans="1:10">
      <c r="A63" s="1773"/>
      <c r="B63" s="762" t="s">
        <v>1085</v>
      </c>
      <c r="C63" s="390">
        <v>12.669915672708187</v>
      </c>
      <c r="D63" s="15">
        <v>590.36126179209771</v>
      </c>
      <c r="E63" s="15">
        <v>575</v>
      </c>
      <c r="F63" s="390">
        <f>1.14*1.64*SQRT(C63*(100-C63)/SUM(E62:E64))</f>
        <v>0.92675839304389962</v>
      </c>
      <c r="G63" s="1224">
        <v>14.88019681400494</v>
      </c>
      <c r="H63" s="15">
        <v>86.161761392239796</v>
      </c>
      <c r="I63" s="15">
        <v>56</v>
      </c>
      <c r="J63" s="390">
        <f>1.14*1.64*SQRT(G63*(100-G63)/SUM(I62:I64))</f>
        <v>3.5117300041526915</v>
      </c>
    </row>
    <row r="64" spans="1:10">
      <c r="A64" s="1877"/>
      <c r="B64" s="976" t="s">
        <v>1086</v>
      </c>
      <c r="C64" s="796">
        <v>70.332292419786725</v>
      </c>
      <c r="D64" s="17">
        <v>3277.1694753356551</v>
      </c>
      <c r="E64" s="17">
        <v>3177</v>
      </c>
      <c r="F64" s="796">
        <f>1.14*1.64*SQRT(C64*(100-C64)/SUM(E62:E64))</f>
        <v>1.2726738110010547</v>
      </c>
      <c r="G64" s="1234">
        <v>66.916186088280455</v>
      </c>
      <c r="H64" s="17">
        <v>387.46909944031489</v>
      </c>
      <c r="I64" s="17">
        <v>235</v>
      </c>
      <c r="J64" s="796">
        <f>1.14*1.64*SQRT(G64*(100-G64)/SUM(I62:I64))</f>
        <v>4.6427452024073057</v>
      </c>
    </row>
    <row r="65" spans="1:10">
      <c r="A65" s="1824" t="s">
        <v>1092</v>
      </c>
      <c r="B65" s="972" t="s">
        <v>1084</v>
      </c>
      <c r="C65" s="735">
        <v>27.337418725893652</v>
      </c>
      <c r="D65" s="968">
        <v>1266.1483489138736</v>
      </c>
      <c r="E65" s="968">
        <v>1204</v>
      </c>
      <c r="F65" s="735">
        <f>1.14*1.64*SQRT(C65*(100-C65)/SUM(E65:E67))</f>
        <v>1.2467371091675055</v>
      </c>
      <c r="G65" s="1233">
        <v>29.829976653985156</v>
      </c>
      <c r="H65" s="968">
        <v>169.8498770241917</v>
      </c>
      <c r="I65" s="968">
        <v>113</v>
      </c>
      <c r="J65" s="735">
        <f>1.14*1.64*SQRT(G65*(100-G65)/SUM(I65:I67))</f>
        <v>4.5526431878779112</v>
      </c>
    </row>
    <row r="66" spans="1:10">
      <c r="A66" s="1919"/>
      <c r="B66" s="762" t="s">
        <v>1085</v>
      </c>
      <c r="C66" s="390">
        <v>12.688204187548358</v>
      </c>
      <c r="D66" s="15">
        <v>587.66151054085253</v>
      </c>
      <c r="E66" s="15">
        <v>593</v>
      </c>
      <c r="F66" s="390">
        <f>1.14*1.64*SQRT(C66*(100-C66)/SUM(E65:E67))</f>
        <v>0.9310591297417512</v>
      </c>
      <c r="G66" s="1224">
        <v>10.62010701210373</v>
      </c>
      <c r="H66" s="15">
        <v>60.470173708586906</v>
      </c>
      <c r="I66" s="15">
        <v>38</v>
      </c>
      <c r="J66" s="390">
        <f>1.14*1.64*SQRT(G66*(100-G66)/SUM(I65:I67))</f>
        <v>3.0658133309208644</v>
      </c>
    </row>
    <row r="67" spans="1:10">
      <c r="A67" s="2192"/>
      <c r="B67" s="976" t="s">
        <v>1086</v>
      </c>
      <c r="C67" s="796">
        <v>59.974377086557986</v>
      </c>
      <c r="D67" s="17">
        <v>2777.747939067759</v>
      </c>
      <c r="E67" s="17">
        <v>2670</v>
      </c>
      <c r="F67" s="796">
        <f>1.14*1.64*SQRT(C67*(100-C67)/SUM(E65:E67))</f>
        <v>1.370542937023095</v>
      </c>
      <c r="G67" s="1234">
        <v>59.549916333911113</v>
      </c>
      <c r="H67" s="17">
        <v>339.07321093274965</v>
      </c>
      <c r="I67" s="17">
        <v>202</v>
      </c>
      <c r="J67" s="796">
        <f>1.14*1.64*SQRT(G67*(100-G67)/SUM(I65:I67))</f>
        <v>4.8838423513425848</v>
      </c>
    </row>
    <row r="68" spans="1:10">
      <c r="A68" s="1824" t="s">
        <v>1093</v>
      </c>
      <c r="B68" s="972" t="s">
        <v>1084</v>
      </c>
      <c r="C68" s="735">
        <v>41.752742616873348</v>
      </c>
      <c r="D68" s="968">
        <v>1953.7410185802003</v>
      </c>
      <c r="E68" s="968">
        <v>1879</v>
      </c>
      <c r="F68" s="735">
        <f>1.14*1.64*SQRT(C68*(100-C68)/SUM(E68:E70))</f>
        <v>1.3695692404125326</v>
      </c>
      <c r="G68" s="1233">
        <v>42.381576390643566</v>
      </c>
      <c r="H68" s="968">
        <v>243.52797043046698</v>
      </c>
      <c r="I68" s="968">
        <v>155</v>
      </c>
      <c r="J68" s="735">
        <f>1.14*1.64*SQRT(G68*(100-G68)/SUM(I68:I70))</f>
        <v>4.8828842047690566</v>
      </c>
    </row>
    <row r="69" spans="1:10">
      <c r="A69" s="1919"/>
      <c r="B69" s="762" t="s">
        <v>1085</v>
      </c>
      <c r="C69" s="390">
        <v>18.389595971908886</v>
      </c>
      <c r="D69" s="15">
        <v>860.5065371422088</v>
      </c>
      <c r="E69" s="15">
        <v>880</v>
      </c>
      <c r="F69" s="390">
        <f>1.14*1.64*SQRT(C69*(100-C69)/SUM(E68:E70))</f>
        <v>1.075876958597364</v>
      </c>
      <c r="G69" s="1224">
        <v>16.618165309375126</v>
      </c>
      <c r="H69" s="15">
        <v>95.489323775213734</v>
      </c>
      <c r="I69" s="15">
        <v>63</v>
      </c>
      <c r="J69" s="390">
        <f>1.14*1.64*SQRT(G69*(100-G69)/SUM(I68:I70))</f>
        <v>3.6781924356010061</v>
      </c>
    </row>
    <row r="70" spans="1:10">
      <c r="A70" s="2192"/>
      <c r="B70" s="976" t="s">
        <v>1086</v>
      </c>
      <c r="C70" s="796">
        <v>39.857661411217769</v>
      </c>
      <c r="D70" s="17">
        <v>1865.0642598100242</v>
      </c>
      <c r="E70" s="17">
        <v>1773</v>
      </c>
      <c r="F70" s="796">
        <f>1.14*1.64*SQRT(C70*(100-C70)/SUM(E68:E70))</f>
        <v>1.3597210194435219</v>
      </c>
      <c r="G70" s="1234">
        <v>41.000258299981297</v>
      </c>
      <c r="H70" s="17">
        <v>235.59080480837525</v>
      </c>
      <c r="I70" s="17">
        <v>140</v>
      </c>
      <c r="J70" s="796">
        <f>1.14*1.64*SQRT(G70*(100-G70)/SUM(I68:I70))</f>
        <v>4.8598799081472919</v>
      </c>
    </row>
    <row r="71" spans="1:10">
      <c r="A71" s="1773" t="s">
        <v>1094</v>
      </c>
      <c r="B71" s="762" t="s">
        <v>1084</v>
      </c>
      <c r="C71" s="390">
        <v>33.992455598894303</v>
      </c>
      <c r="D71" s="15">
        <v>1549.2798866812668</v>
      </c>
      <c r="E71" s="15">
        <v>1512</v>
      </c>
      <c r="F71" s="390">
        <f>1.14*1.64*SQRT(C71*(100-C71)/SUM(E71:E73))</f>
        <v>1.3343316906867702</v>
      </c>
      <c r="G71" s="1224">
        <v>33.009047255356407</v>
      </c>
      <c r="H71" s="15">
        <v>187.7920296794635</v>
      </c>
      <c r="I71" s="15">
        <v>115</v>
      </c>
      <c r="J71" s="390">
        <f>1.14*1.64*SQRT(G71*(100-G71)/SUM(I71:I73))</f>
        <v>4.6793541845534028</v>
      </c>
    </row>
    <row r="72" spans="1:10">
      <c r="A72" s="1919"/>
      <c r="B72" s="762" t="s">
        <v>1085</v>
      </c>
      <c r="C72" s="390">
        <v>11.398270845841612</v>
      </c>
      <c r="D72" s="15">
        <v>519.50091434354306</v>
      </c>
      <c r="E72" s="15">
        <v>497</v>
      </c>
      <c r="F72" s="390">
        <f>1.14*1.64*SQRT(C72*(100-C72)/SUM(E71:E73))</f>
        <v>0.89519227965988657</v>
      </c>
      <c r="G72" s="1224">
        <v>10.28713494857324</v>
      </c>
      <c r="H72" s="15">
        <v>58.524620133216068</v>
      </c>
      <c r="I72" s="15">
        <v>41</v>
      </c>
      <c r="J72" s="390">
        <f>1.14*1.64*SQRT(G72*(100-G72)/SUM(I71:I73))</f>
        <v>3.0229845559160444</v>
      </c>
    </row>
    <row r="73" spans="1:10" ht="13.5" thickBot="1">
      <c r="A73" s="1919"/>
      <c r="B73" s="762" t="s">
        <v>1086</v>
      </c>
      <c r="C73" s="390">
        <v>54.609273555264082</v>
      </c>
      <c r="D73" s="15">
        <v>2488.9360787514815</v>
      </c>
      <c r="E73" s="15">
        <v>2396</v>
      </c>
      <c r="F73" s="390">
        <f>1.14*1.64*SQRT(C73*(100-C73)/SUM(E71:E73))</f>
        <v>1.4024665422184819</v>
      </c>
      <c r="G73" s="1235">
        <v>56.703817796070346</v>
      </c>
      <c r="H73" s="969">
        <v>322.5941346359395</v>
      </c>
      <c r="I73" s="969">
        <v>197</v>
      </c>
      <c r="J73" s="714">
        <f>1.14*1.64*SQRT(G73*(100-G73)/SUM(I71:I73))</f>
        <v>4.9305151564133638</v>
      </c>
    </row>
    <row r="74" spans="1:10" ht="48.75" customHeight="1">
      <c r="A74" s="1951" t="s">
        <v>1097</v>
      </c>
      <c r="B74" s="1953"/>
      <c r="C74" s="1953"/>
      <c r="D74" s="1953"/>
      <c r="E74" s="1953"/>
      <c r="F74" s="1953"/>
    </row>
  </sheetData>
  <mergeCells count="24">
    <mergeCell ref="A44:F44"/>
    <mergeCell ref="A6:J6"/>
    <mergeCell ref="C7:F7"/>
    <mergeCell ref="G7:J7"/>
    <mergeCell ref="A8:B8"/>
    <mergeCell ref="A9:A13"/>
    <mergeCell ref="A14:A18"/>
    <mergeCell ref="A19:A23"/>
    <mergeCell ref="A24:A28"/>
    <mergeCell ref="A29:A33"/>
    <mergeCell ref="A34:A38"/>
    <mergeCell ref="A39:A43"/>
    <mergeCell ref="A74:F74"/>
    <mergeCell ref="A50:J50"/>
    <mergeCell ref="C51:F51"/>
    <mergeCell ref="G51:J51"/>
    <mergeCell ref="A52:B52"/>
    <mergeCell ref="A53:A55"/>
    <mergeCell ref="A56:A58"/>
    <mergeCell ref="A59:A61"/>
    <mergeCell ref="A62:A64"/>
    <mergeCell ref="A65:A67"/>
    <mergeCell ref="A68:A70"/>
    <mergeCell ref="A71:A73"/>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
  <sheetViews>
    <sheetView workbookViewId="0">
      <selection activeCell="A3" sqref="A3"/>
    </sheetView>
  </sheetViews>
  <sheetFormatPr baseColWidth="10" defaultRowHeight="12.75"/>
  <cols>
    <col min="1" max="1" width="14" customWidth="1"/>
    <col min="2" max="2" width="22.28515625" customWidth="1"/>
    <col min="3" max="3" width="10.7109375" customWidth="1"/>
    <col min="28" max="28" width="11.42578125" customWidth="1"/>
  </cols>
  <sheetData>
    <row r="1" spans="1:32" ht="25.5">
      <c r="A1" s="8" t="s">
        <v>327</v>
      </c>
      <c r="B1" s="8"/>
    </row>
    <row r="2" spans="1:32" ht="15">
      <c r="A2" s="106"/>
      <c r="B2" s="28"/>
    </row>
    <row r="3" spans="1:32" ht="15.75">
      <c r="A3" s="26" t="s">
        <v>69</v>
      </c>
      <c r="B3" s="26"/>
    </row>
    <row r="4" spans="1:32" ht="15.75">
      <c r="A4" s="26"/>
      <c r="B4" s="26"/>
    </row>
    <row r="5" spans="1:32" ht="13.5" thickBot="1">
      <c r="A5" s="1838" t="s">
        <v>330</v>
      </c>
      <c r="B5" s="1859"/>
      <c r="C5" s="1838"/>
      <c r="D5" s="1838"/>
      <c r="E5" s="1838"/>
      <c r="F5" s="1838"/>
      <c r="G5" s="1838"/>
      <c r="H5" s="1838"/>
      <c r="I5" s="1838"/>
      <c r="J5" s="1838"/>
      <c r="K5" s="1838"/>
      <c r="L5" s="1838"/>
      <c r="M5" s="1838"/>
      <c r="N5" s="1838"/>
      <c r="O5" s="1835"/>
      <c r="P5" s="1836"/>
      <c r="Q5" s="1836"/>
      <c r="R5" s="1836"/>
      <c r="S5" s="1836"/>
      <c r="T5" s="1836"/>
      <c r="U5" s="1835"/>
      <c r="V5" s="1836"/>
      <c r="W5" s="1836"/>
      <c r="X5" s="1836"/>
      <c r="Y5" s="1836"/>
      <c r="Z5" s="1836"/>
      <c r="AA5" s="1835"/>
      <c r="AB5" s="1836"/>
    </row>
    <row r="6" spans="1:32">
      <c r="A6" s="407"/>
      <c r="B6" s="407"/>
      <c r="C6" s="1349">
        <v>1990</v>
      </c>
      <c r="D6" s="1349">
        <v>1991</v>
      </c>
      <c r="E6" s="1349">
        <v>1992</v>
      </c>
      <c r="F6" s="1349">
        <v>1993</v>
      </c>
      <c r="G6" s="1349">
        <v>1994</v>
      </c>
      <c r="H6" s="1349">
        <v>1995</v>
      </c>
      <c r="I6" s="1349">
        <v>1996</v>
      </c>
      <c r="J6" s="1349">
        <v>1997</v>
      </c>
      <c r="K6" s="1349">
        <v>1998</v>
      </c>
      <c r="L6" s="1349">
        <v>1999</v>
      </c>
      <c r="M6" s="1349">
        <v>2000</v>
      </c>
      <c r="N6" s="1349">
        <v>2001</v>
      </c>
      <c r="O6" s="1349">
        <v>2002</v>
      </c>
      <c r="P6" s="1349">
        <v>2003</v>
      </c>
      <c r="Q6" s="1349">
        <v>2004</v>
      </c>
      <c r="R6" s="1349">
        <v>2005</v>
      </c>
      <c r="S6" s="1349">
        <v>2006</v>
      </c>
      <c r="T6" s="1349">
        <v>2007</v>
      </c>
      <c r="U6" s="1349">
        <v>2008</v>
      </c>
      <c r="V6" s="1349">
        <v>2009</v>
      </c>
      <c r="W6" s="1349">
        <v>2010</v>
      </c>
      <c r="X6" s="1349">
        <v>2011</v>
      </c>
      <c r="Y6" s="1349">
        <v>2012</v>
      </c>
      <c r="Z6" s="1349">
        <v>2013</v>
      </c>
      <c r="AA6" s="1349">
        <v>2014</v>
      </c>
      <c r="AB6" s="1349">
        <v>2015</v>
      </c>
    </row>
    <row r="7" spans="1:32">
      <c r="A7" s="1860" t="s">
        <v>82</v>
      </c>
      <c r="B7" s="1860"/>
      <c r="C7" s="354">
        <v>54</v>
      </c>
      <c r="D7" s="354">
        <v>166</v>
      </c>
      <c r="E7" s="354">
        <v>208</v>
      </c>
      <c r="F7" s="354">
        <v>205</v>
      </c>
      <c r="G7" s="354">
        <v>207</v>
      </c>
      <c r="H7" s="354">
        <v>217</v>
      </c>
      <c r="I7" s="354">
        <v>217</v>
      </c>
      <c r="J7" s="354">
        <v>216</v>
      </c>
      <c r="K7" s="354">
        <v>224</v>
      </c>
      <c r="L7" s="354">
        <v>239</v>
      </c>
      <c r="M7" s="354">
        <v>278</v>
      </c>
      <c r="N7" s="354">
        <v>283</v>
      </c>
      <c r="O7" s="354">
        <v>273</v>
      </c>
      <c r="P7" s="292">
        <v>289</v>
      </c>
      <c r="Q7" s="292">
        <v>277</v>
      </c>
      <c r="R7" s="292">
        <v>271</v>
      </c>
      <c r="S7" s="292">
        <v>268</v>
      </c>
      <c r="T7" s="292">
        <v>278</v>
      </c>
      <c r="U7" s="292">
        <v>336</v>
      </c>
      <c r="V7" s="292">
        <v>561</v>
      </c>
      <c r="W7" s="292">
        <v>1175</v>
      </c>
      <c r="X7" s="292">
        <v>2587</v>
      </c>
      <c r="Y7" s="292">
        <v>4321</v>
      </c>
      <c r="Z7" s="292">
        <v>5500</v>
      </c>
      <c r="AA7" s="292">
        <v>6374</v>
      </c>
      <c r="AB7" s="292">
        <v>6898</v>
      </c>
    </row>
    <row r="8" spans="1:32" ht="13.5" thickBot="1">
      <c r="A8" s="1861" t="s">
        <v>102</v>
      </c>
      <c r="B8" s="1861"/>
      <c r="C8" s="292">
        <v>258</v>
      </c>
      <c r="D8" s="292">
        <v>770</v>
      </c>
      <c r="E8" s="292">
        <v>897</v>
      </c>
      <c r="F8" s="292">
        <v>945</v>
      </c>
      <c r="G8" s="292">
        <v>956</v>
      </c>
      <c r="H8" s="292">
        <v>949</v>
      </c>
      <c r="I8" s="292">
        <v>973</v>
      </c>
      <c r="J8" s="292">
        <v>1052</v>
      </c>
      <c r="K8" s="292">
        <v>1229</v>
      </c>
      <c r="L8" s="292">
        <v>1392</v>
      </c>
      <c r="M8" s="292">
        <v>1451</v>
      </c>
      <c r="N8" s="292">
        <v>1547</v>
      </c>
      <c r="O8" s="292">
        <v>1646</v>
      </c>
      <c r="P8" s="293">
        <v>1690</v>
      </c>
      <c r="Q8" s="293">
        <v>1765</v>
      </c>
      <c r="R8" s="293">
        <v>1736</v>
      </c>
      <c r="S8" s="293">
        <v>1729</v>
      </c>
      <c r="T8" s="293">
        <v>1742</v>
      </c>
      <c r="U8" s="293">
        <v>2047</v>
      </c>
      <c r="V8" s="293">
        <v>2585</v>
      </c>
      <c r="W8" s="293">
        <v>3493</v>
      </c>
      <c r="X8" s="293">
        <v>5366</v>
      </c>
      <c r="Y8" s="293">
        <v>7930</v>
      </c>
      <c r="Z8" s="293">
        <v>9523</v>
      </c>
      <c r="AA8" s="293">
        <v>10675</v>
      </c>
      <c r="AB8" s="293">
        <v>11424</v>
      </c>
    </row>
    <row r="9" spans="1:32" ht="49.5" customHeight="1">
      <c r="A9" s="1853" t="s">
        <v>331</v>
      </c>
      <c r="B9" s="1853"/>
      <c r="C9" s="1853"/>
      <c r="D9" s="1853"/>
      <c r="E9" s="1853"/>
      <c r="F9" s="1853"/>
      <c r="G9" s="1853"/>
      <c r="H9" s="1853"/>
      <c r="I9" s="1853"/>
      <c r="J9" s="1853"/>
      <c r="K9" s="1853"/>
      <c r="L9" s="1853"/>
      <c r="M9" s="1853"/>
      <c r="N9" s="1853"/>
      <c r="O9" s="1853"/>
      <c r="P9" s="242"/>
      <c r="Q9" s="242"/>
      <c r="R9" s="242"/>
      <c r="S9" s="242"/>
      <c r="T9" s="242"/>
      <c r="U9" s="242"/>
      <c r="V9" s="242"/>
      <c r="W9" s="242"/>
      <c r="X9" s="242"/>
      <c r="Y9" s="242"/>
      <c r="Z9" s="242"/>
      <c r="AA9" s="242"/>
      <c r="AB9" s="242"/>
    </row>
    <row r="10" spans="1:32" ht="15.75">
      <c r="A10" s="26"/>
      <c r="B10" s="26"/>
    </row>
    <row r="11" spans="1:32" ht="13.5" thickBot="1">
      <c r="A11" s="1857" t="s">
        <v>367</v>
      </c>
      <c r="B11" s="1858"/>
      <c r="C11" s="1857"/>
      <c r="D11" s="1857"/>
      <c r="E11" s="1857"/>
      <c r="F11" s="1857"/>
      <c r="G11" s="1857"/>
      <c r="H11" s="1857"/>
      <c r="I11" s="1857"/>
      <c r="J11" s="1857"/>
      <c r="K11" s="1857"/>
      <c r="L11" s="1857"/>
      <c r="M11" s="1857"/>
      <c r="N11" s="1857"/>
      <c r="O11" s="321"/>
      <c r="P11" s="321"/>
      <c r="Q11" s="321"/>
      <c r="R11" s="321"/>
      <c r="S11" s="321"/>
      <c r="T11" s="321"/>
      <c r="U11" s="321"/>
      <c r="V11" s="321"/>
      <c r="W11" s="321"/>
      <c r="X11" s="321"/>
      <c r="Y11" s="321"/>
      <c r="Z11" s="321"/>
      <c r="AA11" s="321"/>
      <c r="AB11" s="321"/>
      <c r="AC11" s="242"/>
      <c r="AD11" s="242"/>
      <c r="AE11" s="242"/>
      <c r="AF11" s="242"/>
    </row>
    <row r="12" spans="1:32">
      <c r="A12" s="291"/>
      <c r="B12" s="322"/>
      <c r="C12" s="1348">
        <v>1990</v>
      </c>
      <c r="D12" s="1348">
        <v>1991</v>
      </c>
      <c r="E12" s="1348">
        <v>1992</v>
      </c>
      <c r="F12" s="1348">
        <v>1993</v>
      </c>
      <c r="G12" s="1348">
        <v>1994</v>
      </c>
      <c r="H12" s="1348">
        <v>1995</v>
      </c>
      <c r="I12" s="1348">
        <v>1996</v>
      </c>
      <c r="J12" s="1348">
        <v>1997</v>
      </c>
      <c r="K12" s="1348">
        <v>1998</v>
      </c>
      <c r="L12" s="1348">
        <v>1999</v>
      </c>
      <c r="M12" s="1348">
        <v>2000</v>
      </c>
      <c r="N12" s="1348">
        <v>2001</v>
      </c>
      <c r="O12" s="1348">
        <v>2002</v>
      </c>
      <c r="P12" s="1348">
        <v>2003</v>
      </c>
      <c r="Q12" s="1348">
        <v>2004</v>
      </c>
      <c r="R12" s="1348">
        <v>2005</v>
      </c>
      <c r="S12" s="1348">
        <v>2006</v>
      </c>
      <c r="T12" s="1348">
        <v>2007</v>
      </c>
      <c r="U12" s="1348">
        <v>2008</v>
      </c>
      <c r="V12" s="1348">
        <v>2009</v>
      </c>
      <c r="W12" s="1348">
        <v>2010</v>
      </c>
      <c r="X12" s="1348">
        <v>2011</v>
      </c>
      <c r="Y12" s="1348">
        <v>2012</v>
      </c>
      <c r="Z12" s="1348">
        <v>2013</v>
      </c>
      <c r="AA12" s="1348">
        <v>2014</v>
      </c>
      <c r="AB12" s="1348">
        <v>2015</v>
      </c>
      <c r="AC12" s="242"/>
      <c r="AD12" s="242"/>
      <c r="AE12" s="242"/>
      <c r="AF12" s="242"/>
    </row>
    <row r="13" spans="1:32">
      <c r="A13" s="294" t="s">
        <v>82</v>
      </c>
      <c r="B13" s="294"/>
      <c r="C13" s="317">
        <v>4.8272357723577237E-4</v>
      </c>
      <c r="D13" s="317">
        <v>1.2428902464714557E-2</v>
      </c>
      <c r="E13" s="317">
        <v>1.6762240846934274E-2</v>
      </c>
      <c r="F13" s="317">
        <v>1.4600179694519317E-2</v>
      </c>
      <c r="G13" s="317">
        <v>1.4925373134328358E-2</v>
      </c>
      <c r="H13" s="317">
        <v>1.5384615384615385E-2</v>
      </c>
      <c r="I13" s="317">
        <v>4.2867701404286772E-2</v>
      </c>
      <c r="J13" s="317">
        <v>2.3391812865497075E-2</v>
      </c>
      <c r="K13" s="317">
        <v>1.434684117795117E-2</v>
      </c>
      <c r="L13" s="317">
        <v>8.9611178614823813E-3</v>
      </c>
      <c r="M13" s="317">
        <v>8.3932853717026377E-3</v>
      </c>
      <c r="N13" s="317">
        <v>7.6022892286666099E-3</v>
      </c>
      <c r="O13" s="317">
        <v>6.8601964182553434E-3</v>
      </c>
      <c r="P13" s="317">
        <v>5.2122868275896973E-3</v>
      </c>
      <c r="Q13" s="317">
        <v>5.5893473614992599E-3</v>
      </c>
      <c r="R13" s="317">
        <v>5.5927121771217709E-3</v>
      </c>
      <c r="S13" s="317">
        <v>5.9604904632152593E-3</v>
      </c>
      <c r="T13" s="317">
        <v>6.7006641366223908E-3</v>
      </c>
      <c r="U13" s="317">
        <v>1.1218920557913887E-2</v>
      </c>
      <c r="V13" s="317">
        <v>2.7551911833882132E-2</v>
      </c>
      <c r="W13" s="317">
        <v>6.6981597687372205E-2</v>
      </c>
      <c r="X13" s="317">
        <v>0.12968810165575664</v>
      </c>
      <c r="Y13" s="317">
        <v>0.20435584438394661</v>
      </c>
      <c r="Z13" s="317">
        <v>0.2169930511686671</v>
      </c>
      <c r="AA13" s="317">
        <v>0.24035295667061768</v>
      </c>
      <c r="AB13" s="317">
        <v>0.22848229032850065</v>
      </c>
      <c r="AC13" s="242"/>
      <c r="AD13" s="242"/>
      <c r="AE13" s="242"/>
      <c r="AF13" s="242"/>
    </row>
    <row r="14" spans="1:32" ht="13.5" thickBot="1">
      <c r="A14" s="295" t="s">
        <v>102</v>
      </c>
      <c r="B14" s="315"/>
      <c r="C14" s="318">
        <v>8.7412587412587413E-4</v>
      </c>
      <c r="D14" s="318">
        <v>4.2492205571759024E-3</v>
      </c>
      <c r="E14" s="318">
        <v>5.4493821475170776E-3</v>
      </c>
      <c r="F14" s="318">
        <v>5.5672430601877978E-3</v>
      </c>
      <c r="G14" s="318">
        <v>5.7320839658692351E-3</v>
      </c>
      <c r="H14" s="318">
        <v>5.8476465189458504E-3</v>
      </c>
      <c r="I14" s="318">
        <v>6.1502105613960674E-3</v>
      </c>
      <c r="J14" s="318">
        <v>6.7880923387828073E-3</v>
      </c>
      <c r="K14" s="318">
        <v>6.91889297712366E-3</v>
      </c>
      <c r="L14" s="318">
        <v>7.3251528017543041E-3</v>
      </c>
      <c r="M14" s="318">
        <v>6.8396700865017103E-3</v>
      </c>
      <c r="N14" s="318">
        <v>6.6246996023053527E-3</v>
      </c>
      <c r="O14" s="318">
        <v>6.8378794131992646E-3</v>
      </c>
      <c r="P14" s="318">
        <v>7.9723313207104747E-3</v>
      </c>
      <c r="Q14" s="318">
        <v>1.0254325337669965E-2</v>
      </c>
      <c r="R14" s="318">
        <v>1.1778250088558271E-2</v>
      </c>
      <c r="S14" s="318">
        <v>1.2745524783720551E-2</v>
      </c>
      <c r="T14" s="318">
        <v>1.4076124155581347E-2</v>
      </c>
      <c r="U14" s="318">
        <v>1.8519391169124922E-2</v>
      </c>
      <c r="V14" s="318">
        <v>2.6819990228240387E-2</v>
      </c>
      <c r="W14" s="318">
        <v>4.2877432728110246E-2</v>
      </c>
      <c r="X14" s="318">
        <v>6.6567923898531375E-2</v>
      </c>
      <c r="Y14" s="318">
        <v>8.9894892126129444E-2</v>
      </c>
      <c r="Z14" s="318">
        <v>9.578443927554034E-2</v>
      </c>
      <c r="AA14" s="318">
        <v>0.1043584472845354</v>
      </c>
      <c r="AB14" s="318">
        <v>0.10055398766593499</v>
      </c>
      <c r="AC14" s="242"/>
      <c r="AD14" s="242"/>
      <c r="AE14" s="242"/>
      <c r="AF14" s="242"/>
    </row>
    <row r="15" spans="1:3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row>
    <row r="16" spans="1:32">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row>
    <row r="17" spans="1:32" ht="13.5" thickBot="1">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row>
    <row r="18" spans="1:32">
      <c r="A18" s="291"/>
      <c r="B18" s="322"/>
      <c r="C18" s="1348">
        <v>1990</v>
      </c>
      <c r="D18" s="1348">
        <v>1991</v>
      </c>
      <c r="E18" s="1348">
        <v>1992</v>
      </c>
      <c r="F18" s="1348">
        <v>1993</v>
      </c>
      <c r="G18" s="1348">
        <v>1994</v>
      </c>
      <c r="H18" s="1348">
        <v>1995</v>
      </c>
      <c r="I18" s="1348">
        <v>1996</v>
      </c>
      <c r="J18" s="1348">
        <v>1997</v>
      </c>
      <c r="K18" s="1348">
        <v>1998</v>
      </c>
      <c r="L18" s="1348">
        <v>1999</v>
      </c>
      <c r="M18" s="1348">
        <v>2000</v>
      </c>
      <c r="N18" s="1348">
        <v>2001</v>
      </c>
      <c r="O18" s="1348">
        <v>2002</v>
      </c>
      <c r="P18" s="1348">
        <v>2003</v>
      </c>
      <c r="Q18" s="1348">
        <v>2004</v>
      </c>
      <c r="R18" s="1348">
        <v>2005</v>
      </c>
      <c r="S18" s="1348">
        <v>2006</v>
      </c>
      <c r="T18" s="1348">
        <v>2007</v>
      </c>
      <c r="U18" s="1348">
        <v>2008</v>
      </c>
      <c r="V18" s="1348">
        <v>2009</v>
      </c>
      <c r="W18" s="1348">
        <v>2010</v>
      </c>
      <c r="X18" s="1348">
        <v>2011</v>
      </c>
      <c r="Y18" s="1348">
        <v>2012</v>
      </c>
      <c r="Z18" s="1348">
        <v>2013</v>
      </c>
      <c r="AA18" s="1348">
        <v>2014</v>
      </c>
      <c r="AB18" s="1348">
        <v>2015</v>
      </c>
      <c r="AC18" s="242"/>
      <c r="AD18" s="242"/>
      <c r="AE18" s="242"/>
      <c r="AF18" s="242"/>
    </row>
    <row r="19" spans="1:32">
      <c r="A19" s="1844" t="s">
        <v>82</v>
      </c>
      <c r="B19" s="319" t="s">
        <v>368</v>
      </c>
      <c r="C19" s="319">
        <v>39360</v>
      </c>
      <c r="D19" s="319">
        <v>42042</v>
      </c>
      <c r="E19" s="319">
        <v>44436</v>
      </c>
      <c r="F19" s="319">
        <v>45915</v>
      </c>
      <c r="G19" s="319">
        <v>45733</v>
      </c>
      <c r="H19" s="319">
        <v>47929</v>
      </c>
      <c r="I19" s="319">
        <v>50007</v>
      </c>
      <c r="J19" s="319">
        <v>52941</v>
      </c>
      <c r="K19" s="319">
        <v>56292</v>
      </c>
      <c r="L19" s="319">
        <v>60692</v>
      </c>
      <c r="M19" s="319">
        <v>65362</v>
      </c>
      <c r="N19" s="319">
        <v>69627</v>
      </c>
      <c r="O19" s="319">
        <v>73768</v>
      </c>
      <c r="P19" s="319">
        <v>82921</v>
      </c>
      <c r="Q19" s="319">
        <v>84451</v>
      </c>
      <c r="R19" s="319">
        <v>85037</v>
      </c>
      <c r="S19" s="319">
        <v>92366</v>
      </c>
      <c r="T19" s="319">
        <v>92360</v>
      </c>
      <c r="U19" s="319">
        <v>93256</v>
      </c>
      <c r="V19" s="319">
        <v>88825</v>
      </c>
      <c r="W19" s="319">
        <v>89561</v>
      </c>
      <c r="X19" s="319">
        <v>90314</v>
      </c>
      <c r="Y19" s="319">
        <v>91426</v>
      </c>
      <c r="Z19" s="319">
        <v>92554</v>
      </c>
      <c r="AA19" s="319">
        <v>93386</v>
      </c>
      <c r="AB19" s="319">
        <v>93352</v>
      </c>
    </row>
    <row r="20" spans="1:32">
      <c r="A20" s="1845"/>
      <c r="B20" s="288" t="s">
        <v>369</v>
      </c>
      <c r="C20" s="288">
        <v>4837</v>
      </c>
      <c r="D20" s="288">
        <v>4747</v>
      </c>
      <c r="E20" s="288">
        <v>4534</v>
      </c>
      <c r="F20" s="288">
        <v>4452</v>
      </c>
      <c r="G20" s="288">
        <v>4288</v>
      </c>
      <c r="H20" s="288">
        <v>4355</v>
      </c>
      <c r="I20" s="288">
        <v>1353</v>
      </c>
      <c r="J20" s="288">
        <v>2394</v>
      </c>
      <c r="K20" s="288">
        <v>3973</v>
      </c>
      <c r="L20" s="288">
        <v>6584</v>
      </c>
      <c r="M20" s="288">
        <v>9174</v>
      </c>
      <c r="N20" s="288">
        <v>11707</v>
      </c>
      <c r="O20" s="288">
        <v>13848</v>
      </c>
      <c r="P20" s="288">
        <v>19761</v>
      </c>
      <c r="Q20" s="288">
        <v>18249</v>
      </c>
      <c r="R20" s="288">
        <v>17344</v>
      </c>
      <c r="S20" s="288">
        <v>17616</v>
      </c>
      <c r="T20" s="288">
        <v>16864</v>
      </c>
      <c r="U20" s="288">
        <v>16490</v>
      </c>
      <c r="V20" s="288">
        <v>14881</v>
      </c>
      <c r="W20" s="288">
        <v>14183</v>
      </c>
      <c r="X20" s="288">
        <v>12985</v>
      </c>
      <c r="Y20" s="288">
        <v>11387</v>
      </c>
      <c r="Z20" s="288">
        <v>9498</v>
      </c>
      <c r="AA20" s="288">
        <v>7593</v>
      </c>
      <c r="AB20" s="288">
        <v>5449</v>
      </c>
    </row>
    <row r="21" spans="1:32">
      <c r="A21" s="1845"/>
      <c r="B21" s="288" t="s">
        <v>370</v>
      </c>
      <c r="C21" s="288">
        <v>54</v>
      </c>
      <c r="D21" s="288">
        <v>166</v>
      </c>
      <c r="E21" s="288">
        <v>208</v>
      </c>
      <c r="F21" s="288">
        <v>205</v>
      </c>
      <c r="G21" s="288">
        <v>207</v>
      </c>
      <c r="H21" s="288">
        <v>217</v>
      </c>
      <c r="I21" s="288">
        <v>217</v>
      </c>
      <c r="J21" s="288">
        <v>216</v>
      </c>
      <c r="K21" s="288">
        <v>224</v>
      </c>
      <c r="L21" s="288">
        <v>239</v>
      </c>
      <c r="M21" s="288">
        <v>278</v>
      </c>
      <c r="N21" s="288">
        <v>283</v>
      </c>
      <c r="O21" s="288">
        <v>273</v>
      </c>
      <c r="P21" s="288">
        <v>289</v>
      </c>
      <c r="Q21" s="288">
        <v>277</v>
      </c>
      <c r="R21" s="288">
        <v>271</v>
      </c>
      <c r="S21" s="288">
        <v>268</v>
      </c>
      <c r="T21" s="288">
        <v>278</v>
      </c>
      <c r="U21" s="288">
        <v>336</v>
      </c>
      <c r="V21" s="288">
        <v>561</v>
      </c>
      <c r="W21" s="288">
        <v>1175</v>
      </c>
      <c r="X21" s="288">
        <v>2587</v>
      </c>
      <c r="Y21" s="288">
        <v>4321</v>
      </c>
      <c r="Z21" s="288">
        <v>5500</v>
      </c>
      <c r="AA21" s="288">
        <v>6374</v>
      </c>
      <c r="AB21" s="288">
        <v>6898</v>
      </c>
    </row>
    <row r="22" spans="1:32" ht="13.5" thickBot="1">
      <c r="A22" s="1846"/>
      <c r="B22" s="320" t="s">
        <v>371</v>
      </c>
      <c r="C22" s="320">
        <v>19</v>
      </c>
      <c r="D22" s="320">
        <v>59</v>
      </c>
      <c r="E22" s="320">
        <v>76</v>
      </c>
      <c r="F22" s="320">
        <v>65</v>
      </c>
      <c r="G22" s="320">
        <v>64</v>
      </c>
      <c r="H22" s="320">
        <v>67</v>
      </c>
      <c r="I22" s="320">
        <v>58</v>
      </c>
      <c r="J22" s="320">
        <v>56</v>
      </c>
      <c r="K22" s="320">
        <v>57</v>
      </c>
      <c r="L22" s="320">
        <v>59</v>
      </c>
      <c r="M22" s="320">
        <v>77</v>
      </c>
      <c r="N22" s="320">
        <v>89</v>
      </c>
      <c r="O22" s="320">
        <v>95</v>
      </c>
      <c r="P22" s="320">
        <v>103</v>
      </c>
      <c r="Q22" s="320">
        <v>102</v>
      </c>
      <c r="R22" s="320">
        <v>97</v>
      </c>
      <c r="S22" s="320">
        <v>105</v>
      </c>
      <c r="T22" s="320">
        <v>113</v>
      </c>
      <c r="U22" s="320">
        <v>185</v>
      </c>
      <c r="V22" s="320">
        <v>410</v>
      </c>
      <c r="W22" s="320">
        <v>950</v>
      </c>
      <c r="X22" s="320">
        <v>1684</v>
      </c>
      <c r="Y22" s="320">
        <v>2327</v>
      </c>
      <c r="Z22" s="320">
        <v>2061</v>
      </c>
      <c r="AA22" s="320">
        <v>1825</v>
      </c>
      <c r="AB22" s="320">
        <v>1245</v>
      </c>
    </row>
    <row r="23" spans="1:32">
      <c r="A23" s="1854" t="s">
        <v>102</v>
      </c>
      <c r="B23" s="285" t="s">
        <v>368</v>
      </c>
      <c r="C23" s="285">
        <v>299264</v>
      </c>
      <c r="D23" s="285">
        <v>319779</v>
      </c>
      <c r="E23" s="285">
        <v>336448</v>
      </c>
      <c r="F23" s="285">
        <v>348159</v>
      </c>
      <c r="G23" s="285">
        <v>357252</v>
      </c>
      <c r="H23" s="285">
        <v>370700</v>
      </c>
      <c r="I23" s="285">
        <v>381986</v>
      </c>
      <c r="J23" s="285">
        <v>410750</v>
      </c>
      <c r="K23" s="285">
        <v>435042</v>
      </c>
      <c r="L23" s="285">
        <v>464357</v>
      </c>
      <c r="M23" s="285">
        <v>493781</v>
      </c>
      <c r="N23" s="285">
        <v>521390</v>
      </c>
      <c r="O23" s="285">
        <v>545132</v>
      </c>
      <c r="P23" s="285">
        <v>567358</v>
      </c>
      <c r="Q23" s="285">
        <v>583010</v>
      </c>
      <c r="R23" s="285">
        <v>591865</v>
      </c>
      <c r="S23" s="285">
        <v>608660</v>
      </c>
      <c r="T23" s="285">
        <v>619166</v>
      </c>
      <c r="U23" s="285">
        <v>636540</v>
      </c>
      <c r="V23" s="285">
        <v>642777</v>
      </c>
      <c r="W23" s="285">
        <v>651202</v>
      </c>
      <c r="X23" s="285">
        <v>665870</v>
      </c>
      <c r="Y23" s="285">
        <v>679822</v>
      </c>
      <c r="Z23" s="285">
        <v>687990</v>
      </c>
      <c r="AA23" s="285">
        <v>699219</v>
      </c>
      <c r="AB23" s="285">
        <v>710022</v>
      </c>
    </row>
    <row r="24" spans="1:32">
      <c r="A24" s="1855"/>
      <c r="B24" s="285" t="s">
        <v>369</v>
      </c>
      <c r="C24" s="285">
        <v>40040</v>
      </c>
      <c r="D24" s="285">
        <v>39772</v>
      </c>
      <c r="E24" s="285">
        <v>39087</v>
      </c>
      <c r="F24" s="285">
        <v>38978</v>
      </c>
      <c r="G24" s="285">
        <v>38206</v>
      </c>
      <c r="H24" s="285">
        <v>38135</v>
      </c>
      <c r="I24" s="285">
        <v>33007</v>
      </c>
      <c r="J24" s="285">
        <v>38597</v>
      </c>
      <c r="K24" s="285">
        <v>50008</v>
      </c>
      <c r="L24" s="285">
        <v>64299</v>
      </c>
      <c r="M24" s="285">
        <v>79536</v>
      </c>
      <c r="N24" s="285">
        <v>94042</v>
      </c>
      <c r="O24" s="285">
        <v>106612</v>
      </c>
      <c r="P24" s="285">
        <v>102354</v>
      </c>
      <c r="Q24" s="285">
        <v>88548</v>
      </c>
      <c r="R24" s="285">
        <v>79044</v>
      </c>
      <c r="S24" s="285">
        <v>73516</v>
      </c>
      <c r="T24" s="285">
        <v>67206</v>
      </c>
      <c r="U24" s="285">
        <v>63663</v>
      </c>
      <c r="V24" s="285">
        <v>57308</v>
      </c>
      <c r="W24" s="285">
        <v>52102</v>
      </c>
      <c r="X24" s="285">
        <v>47936</v>
      </c>
      <c r="Y24" s="285">
        <v>43384</v>
      </c>
      <c r="Z24" s="285">
        <v>38263</v>
      </c>
      <c r="AA24" s="285">
        <v>33567</v>
      </c>
      <c r="AB24" s="285">
        <v>28701</v>
      </c>
    </row>
    <row r="25" spans="1:32">
      <c r="A25" s="1855"/>
      <c r="B25" s="285" t="s">
        <v>370</v>
      </c>
      <c r="C25" s="285">
        <v>258</v>
      </c>
      <c r="D25" s="285">
        <v>770</v>
      </c>
      <c r="E25" s="285">
        <v>897</v>
      </c>
      <c r="F25" s="285">
        <v>945</v>
      </c>
      <c r="G25" s="285">
        <v>956</v>
      </c>
      <c r="H25" s="285">
        <v>949</v>
      </c>
      <c r="I25" s="285">
        <v>973</v>
      </c>
      <c r="J25" s="285">
        <v>1052</v>
      </c>
      <c r="K25" s="285">
        <v>1229</v>
      </c>
      <c r="L25" s="285">
        <v>1392</v>
      </c>
      <c r="M25" s="285">
        <v>1451</v>
      </c>
      <c r="N25" s="285">
        <v>1547</v>
      </c>
      <c r="O25" s="285">
        <v>1646</v>
      </c>
      <c r="P25" s="285">
        <v>1690</v>
      </c>
      <c r="Q25" s="285">
        <v>1765</v>
      </c>
      <c r="R25" s="285">
        <v>1736</v>
      </c>
      <c r="S25" s="285">
        <v>1729</v>
      </c>
      <c r="T25" s="285">
        <v>1742</v>
      </c>
      <c r="U25" s="285">
        <v>2047</v>
      </c>
      <c r="V25" s="285">
        <v>2585</v>
      </c>
      <c r="W25" s="285">
        <v>3493</v>
      </c>
      <c r="X25" s="285">
        <v>5366</v>
      </c>
      <c r="Y25" s="285">
        <v>7930</v>
      </c>
      <c r="Z25" s="285">
        <v>9523</v>
      </c>
      <c r="AA25" s="285">
        <v>10675</v>
      </c>
      <c r="AB25" s="285">
        <v>11424</v>
      </c>
    </row>
    <row r="26" spans="1:32" ht="13.5" thickBot="1">
      <c r="A26" s="1856"/>
      <c r="B26" s="293" t="s">
        <v>371</v>
      </c>
      <c r="C26" s="293">
        <v>35</v>
      </c>
      <c r="D26" s="293">
        <v>169</v>
      </c>
      <c r="E26" s="293">
        <v>213</v>
      </c>
      <c r="F26" s="293">
        <v>217</v>
      </c>
      <c r="G26" s="293">
        <v>219</v>
      </c>
      <c r="H26" s="293">
        <v>223</v>
      </c>
      <c r="I26" s="293">
        <v>203</v>
      </c>
      <c r="J26" s="293">
        <v>262</v>
      </c>
      <c r="K26" s="293">
        <v>346</v>
      </c>
      <c r="L26" s="293">
        <v>471</v>
      </c>
      <c r="M26" s="293">
        <v>544</v>
      </c>
      <c r="N26" s="293">
        <v>623</v>
      </c>
      <c r="O26" s="293">
        <v>729</v>
      </c>
      <c r="P26" s="293">
        <v>816</v>
      </c>
      <c r="Q26" s="293">
        <v>908</v>
      </c>
      <c r="R26" s="293">
        <v>931</v>
      </c>
      <c r="S26" s="293">
        <v>937</v>
      </c>
      <c r="T26" s="293">
        <v>946</v>
      </c>
      <c r="U26" s="293">
        <v>1179</v>
      </c>
      <c r="V26" s="293">
        <v>1537</v>
      </c>
      <c r="W26" s="293">
        <v>2234</v>
      </c>
      <c r="X26" s="293">
        <v>3191</v>
      </c>
      <c r="Y26" s="293">
        <v>3900</v>
      </c>
      <c r="Z26" s="293">
        <v>3665</v>
      </c>
      <c r="AA26" s="293">
        <v>3503</v>
      </c>
      <c r="AB26" s="293">
        <v>2886</v>
      </c>
    </row>
    <row r="41" spans="4:4">
      <c r="D41" s="294"/>
    </row>
  </sheetData>
  <mergeCells count="10">
    <mergeCell ref="U5:Z5"/>
    <mergeCell ref="AA5:AB5"/>
    <mergeCell ref="A9:O9"/>
    <mergeCell ref="A23:A26"/>
    <mergeCell ref="A19:A22"/>
    <mergeCell ref="A11:N11"/>
    <mergeCell ref="A5:N5"/>
    <mergeCell ref="O5:T5"/>
    <mergeCell ref="A7:B7"/>
    <mergeCell ref="A8:B8"/>
  </mergeCells>
  <hyperlinks>
    <hyperlink ref="A3" location="Übersicht!A1" display="&lt;&lt; Zurück zur Übersicht"/>
  </hyperlinks>
  <pageMargins left="0.7" right="0.7" top="0.78740157499999996" bottom="0.78740157499999996"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topLeftCell="A16" zoomScaleNormal="100" workbookViewId="0">
      <selection activeCell="A21" sqref="A21:XFD22"/>
    </sheetView>
  </sheetViews>
  <sheetFormatPr baseColWidth="10" defaultRowHeight="12.75"/>
  <cols>
    <col min="1" max="1" width="19.5703125" style="790" customWidth="1"/>
    <col min="2" max="2" width="21" style="790" customWidth="1"/>
    <col min="3" max="3" width="15.140625" style="790" customWidth="1"/>
    <col min="4" max="6" width="11.42578125" style="790"/>
  </cols>
  <sheetData>
    <row r="1" spans="1:19" ht="25.5">
      <c r="A1" s="8" t="s">
        <v>1098</v>
      </c>
      <c r="B1" s="8"/>
      <c r="C1" s="8"/>
      <c r="D1" s="8"/>
      <c r="E1" s="8"/>
      <c r="F1" s="8"/>
      <c r="G1" s="8"/>
      <c r="H1" s="8"/>
      <c r="I1" s="8"/>
      <c r="J1" s="8"/>
      <c r="K1" s="8"/>
      <c r="L1" s="8"/>
      <c r="M1" s="8"/>
      <c r="N1" s="8"/>
      <c r="O1" s="8"/>
      <c r="P1" s="8"/>
      <c r="Q1" s="8"/>
      <c r="R1" s="8"/>
      <c r="S1" s="28"/>
    </row>
    <row r="2" spans="1:19" ht="15" customHeight="1">
      <c r="A2" s="1539"/>
      <c r="B2" s="28"/>
      <c r="C2" s="28"/>
      <c r="D2" s="28"/>
      <c r="E2" s="28"/>
      <c r="F2" s="28"/>
      <c r="G2" s="28"/>
      <c r="H2" s="28"/>
      <c r="I2" s="28"/>
      <c r="J2" s="28"/>
      <c r="K2" s="28"/>
      <c r="L2" s="28"/>
      <c r="M2" s="28"/>
      <c r="N2" s="28"/>
      <c r="O2" s="28"/>
      <c r="P2" s="28"/>
      <c r="Q2" s="28"/>
      <c r="R2" s="28"/>
      <c r="S2" s="28"/>
    </row>
    <row r="3" spans="1:19" ht="15.75">
      <c r="A3" s="1210" t="s">
        <v>69</v>
      </c>
      <c r="B3"/>
      <c r="C3"/>
      <c r="D3"/>
      <c r="E3"/>
      <c r="F3"/>
    </row>
    <row r="4" spans="1:19" ht="15.75">
      <c r="A4" s="1540"/>
    </row>
    <row r="5" spans="1:19" ht="13.5" thickBot="1">
      <c r="A5" s="1848" t="s">
        <v>1099</v>
      </c>
      <c r="B5" s="1848"/>
      <c r="C5" s="1848"/>
      <c r="D5" s="1848"/>
      <c r="E5" s="1848"/>
      <c r="F5" s="1848"/>
      <c r="G5" s="1848"/>
      <c r="H5" s="1848"/>
      <c r="I5" s="1848"/>
      <c r="J5" s="1848"/>
    </row>
    <row r="6" spans="1:19" s="70" customFormat="1">
      <c r="C6" s="2225" t="s">
        <v>102</v>
      </c>
      <c r="D6" s="2225"/>
      <c r="E6" s="2225"/>
      <c r="F6" s="2302"/>
      <c r="G6" s="2301" t="s">
        <v>82</v>
      </c>
      <c r="H6" s="2225"/>
      <c r="I6" s="2225"/>
      <c r="J6" s="2225"/>
    </row>
    <row r="7" spans="1:19" ht="24.75" thickBot="1">
      <c r="A7" s="1960" t="s">
        <v>71</v>
      </c>
      <c r="B7" s="1960"/>
      <c r="C7" s="794" t="s">
        <v>1100</v>
      </c>
      <c r="D7" s="794" t="s">
        <v>1101</v>
      </c>
      <c r="E7" s="794" t="s">
        <v>1102</v>
      </c>
      <c r="F7" s="794" t="s">
        <v>1103</v>
      </c>
      <c r="G7" s="1469" t="s">
        <v>1100</v>
      </c>
      <c r="H7" s="794" t="s">
        <v>1101</v>
      </c>
      <c r="I7" s="794" t="s">
        <v>1102</v>
      </c>
      <c r="J7" s="794" t="s">
        <v>1103</v>
      </c>
    </row>
    <row r="8" spans="1:19" ht="12.75" customHeight="1">
      <c r="A8" s="1951" t="s">
        <v>1104</v>
      </c>
      <c r="B8" s="761" t="s">
        <v>76</v>
      </c>
      <c r="C8" s="1218">
        <v>8.0500403139592418</v>
      </c>
      <c r="D8" s="1218">
        <v>14.597794928616365</v>
      </c>
      <c r="E8" s="1218">
        <v>11.850382111283956</v>
      </c>
      <c r="F8" s="1218">
        <v>65.501782646140441</v>
      </c>
      <c r="G8" s="1219">
        <v>8.3505438161000267</v>
      </c>
      <c r="H8" s="1218">
        <v>9.4670774075041795</v>
      </c>
      <c r="I8" s="1218">
        <v>12.698601162569826</v>
      </c>
      <c r="J8" s="1218">
        <v>69.483777613825964</v>
      </c>
      <c r="K8" s="758"/>
      <c r="L8" s="758"/>
    </row>
    <row r="9" spans="1:19">
      <c r="A9" s="1773"/>
      <c r="B9" s="762" t="s">
        <v>75</v>
      </c>
      <c r="C9" s="15">
        <v>233.39918487784263</v>
      </c>
      <c r="D9" s="15">
        <v>423.24178568954864</v>
      </c>
      <c r="E9" s="15">
        <v>343.58455577774725</v>
      </c>
      <c r="F9" s="15">
        <v>1899.1287100940847</v>
      </c>
      <c r="G9" s="1236">
        <v>31.314769532192962</v>
      </c>
      <c r="H9" s="15">
        <v>35.501801282431963</v>
      </c>
      <c r="I9" s="15">
        <v>47.620104456002821</v>
      </c>
      <c r="J9" s="15">
        <v>260.56608169733664</v>
      </c>
    </row>
    <row r="10" spans="1:19">
      <c r="A10" s="1773"/>
      <c r="B10" s="762" t="s">
        <v>92</v>
      </c>
      <c r="C10" s="15">
        <v>222</v>
      </c>
      <c r="D10" s="15">
        <v>388</v>
      </c>
      <c r="E10" s="15">
        <v>326</v>
      </c>
      <c r="F10" s="15">
        <v>1790</v>
      </c>
      <c r="G10" s="1236">
        <v>20</v>
      </c>
      <c r="H10" s="15">
        <v>22</v>
      </c>
      <c r="I10" s="15">
        <v>26</v>
      </c>
      <c r="J10" s="15">
        <v>162</v>
      </c>
    </row>
    <row r="11" spans="1:19">
      <c r="A11" s="1877"/>
      <c r="B11" s="976" t="s">
        <v>112</v>
      </c>
      <c r="C11" s="1222">
        <v>0.97422792264186364</v>
      </c>
      <c r="D11" s="1222">
        <v>1.2643401949784936</v>
      </c>
      <c r="E11" s="1222">
        <v>1.1573432093391023</v>
      </c>
      <c r="F11" s="1222">
        <v>1.7022002912032694</v>
      </c>
      <c r="G11" s="1230">
        <v>3.4104140367114422</v>
      </c>
      <c r="H11" s="1222">
        <v>3.6090759017121057</v>
      </c>
      <c r="I11" s="1222">
        <v>4.1046234708064562</v>
      </c>
      <c r="J11" s="1222">
        <v>5.6766468578989846</v>
      </c>
    </row>
    <row r="12" spans="1:19">
      <c r="A12" s="1824" t="s">
        <v>1105</v>
      </c>
      <c r="B12" s="762" t="s">
        <v>76</v>
      </c>
      <c r="C12" s="1220">
        <v>1.1118398628733455</v>
      </c>
      <c r="D12" s="1220">
        <v>6.2338668279058425</v>
      </c>
      <c r="E12" s="1220">
        <v>11.234394383360707</v>
      </c>
      <c r="F12" s="1220">
        <v>81.419898925860096</v>
      </c>
      <c r="G12" s="1237">
        <v>0.41998417734825111</v>
      </c>
      <c r="H12" s="1238">
        <v>4.1876010783425173</v>
      </c>
      <c r="I12" s="1220">
        <v>7.668735477448867</v>
      </c>
      <c r="J12" s="1220">
        <v>87.723679266860373</v>
      </c>
      <c r="K12" s="758"/>
      <c r="L12" s="758"/>
    </row>
    <row r="13" spans="1:19">
      <c r="A13" s="1773"/>
      <c r="B13" s="762" t="s">
        <v>75</v>
      </c>
      <c r="C13" s="15">
        <v>42.400143301925425</v>
      </c>
      <c r="D13" s="15">
        <v>237.72924110244506</v>
      </c>
      <c r="E13" s="15">
        <v>428.42494469826545</v>
      </c>
      <c r="F13" s="15">
        <v>3104.9573750334307</v>
      </c>
      <c r="G13" s="1239">
        <v>2.0254471197318251</v>
      </c>
      <c r="H13" s="226">
        <v>20.195438305004654</v>
      </c>
      <c r="I13" s="15">
        <v>36.983817540117506</v>
      </c>
      <c r="J13" s="15">
        <v>423.06277971040964</v>
      </c>
    </row>
    <row r="14" spans="1:19">
      <c r="A14" s="1773"/>
      <c r="B14" s="762" t="s">
        <v>92</v>
      </c>
      <c r="C14" s="15">
        <v>40</v>
      </c>
      <c r="D14" s="15">
        <v>235</v>
      </c>
      <c r="E14" s="15">
        <v>429</v>
      </c>
      <c r="F14" s="15">
        <v>3045</v>
      </c>
      <c r="G14" s="1239">
        <v>2</v>
      </c>
      <c r="H14" s="226">
        <v>14</v>
      </c>
      <c r="I14" s="15">
        <v>26</v>
      </c>
      <c r="J14" s="15">
        <v>263</v>
      </c>
    </row>
    <row r="15" spans="1:19">
      <c r="A15" s="1877"/>
      <c r="B15" s="976" t="s">
        <v>112</v>
      </c>
      <c r="C15" s="796">
        <v>0.32017266277951678</v>
      </c>
      <c r="D15" s="796">
        <v>0.73823178928554656</v>
      </c>
      <c r="E15" s="796">
        <v>0.96424672449177196</v>
      </c>
      <c r="F15" s="796">
        <v>1.187627635138182</v>
      </c>
      <c r="G15" s="1240">
        <v>0.69231117145384857</v>
      </c>
      <c r="H15" s="805">
        <v>2.1443332915179987</v>
      </c>
      <c r="I15" s="796">
        <v>2.8486234838986131</v>
      </c>
      <c r="J15" s="796">
        <v>3.5131064710659103</v>
      </c>
    </row>
    <row r="16" spans="1:19">
      <c r="A16" s="1824" t="s">
        <v>681</v>
      </c>
      <c r="B16" s="762" t="s">
        <v>76</v>
      </c>
      <c r="C16" s="1238">
        <v>0.3510256662354444</v>
      </c>
      <c r="D16" s="1220">
        <v>4.4984341054552148</v>
      </c>
      <c r="E16" s="1220">
        <v>14.530248975437834</v>
      </c>
      <c r="F16" s="1220">
        <v>80.620291252871496</v>
      </c>
      <c r="G16" s="1237">
        <v>0</v>
      </c>
      <c r="H16" s="1238">
        <v>3.4682421592585375</v>
      </c>
      <c r="I16" s="1220">
        <v>12.359137156476947</v>
      </c>
      <c r="J16" s="1220">
        <v>84.172620684264515</v>
      </c>
      <c r="K16" s="758"/>
      <c r="L16" s="758"/>
    </row>
    <row r="17" spans="1:10">
      <c r="A17" s="1773"/>
      <c r="B17" s="762" t="s">
        <v>75</v>
      </c>
      <c r="C17" s="226">
        <v>13.292559384610399</v>
      </c>
      <c r="D17" s="15">
        <v>170.34567051975415</v>
      </c>
      <c r="E17" s="15">
        <v>550.22813417191469</v>
      </c>
      <c r="F17" s="15">
        <v>3052.910690480935</v>
      </c>
      <c r="G17" s="1239">
        <v>0</v>
      </c>
      <c r="H17" s="226">
        <v>16.72074539636975</v>
      </c>
      <c r="I17" s="15">
        <v>59.584647271701478</v>
      </c>
      <c r="J17" s="15">
        <v>405.80469735933383</v>
      </c>
    </row>
    <row r="18" spans="1:10">
      <c r="A18" s="1773"/>
      <c r="B18" s="762" t="s">
        <v>92</v>
      </c>
      <c r="C18" s="226">
        <v>16</v>
      </c>
      <c r="D18" s="15">
        <v>159</v>
      </c>
      <c r="E18" s="15">
        <v>511</v>
      </c>
      <c r="F18" s="15">
        <v>3044</v>
      </c>
      <c r="G18" s="1239">
        <v>0</v>
      </c>
      <c r="H18" s="226">
        <v>9</v>
      </c>
      <c r="I18" s="15">
        <v>34</v>
      </c>
      <c r="J18" s="15">
        <v>263</v>
      </c>
    </row>
    <row r="19" spans="1:10" ht="13.5" thickBot="1">
      <c r="A19" s="1967"/>
      <c r="B19" s="763" t="s">
        <v>112</v>
      </c>
      <c r="C19" s="1241">
        <v>0.18105066991298716</v>
      </c>
      <c r="D19" s="458">
        <v>0.63449793258321097</v>
      </c>
      <c r="E19" s="458">
        <v>1.0787902952351178</v>
      </c>
      <c r="F19" s="458">
        <v>1.2100131435734871</v>
      </c>
      <c r="G19" s="1242">
        <v>0</v>
      </c>
      <c r="H19" s="1241">
        <v>1.9555899652006978</v>
      </c>
      <c r="I19" s="458">
        <v>3.5175103533564802</v>
      </c>
      <c r="J19" s="458">
        <v>3.9010176564844712</v>
      </c>
    </row>
    <row r="20" spans="1:10" ht="80.25" customHeight="1">
      <c r="A20" s="1951" t="s">
        <v>1106</v>
      </c>
      <c r="B20" s="1951"/>
      <c r="C20" s="1951"/>
      <c r="D20" s="1951"/>
      <c r="E20" s="1951"/>
      <c r="F20" s="1951"/>
      <c r="G20" s="1951"/>
      <c r="H20" s="1951"/>
      <c r="I20" s="1951"/>
      <c r="J20" s="1951"/>
    </row>
    <row r="21" spans="1:10" s="20" customFormat="1">
      <c r="A21" s="504" t="s">
        <v>347</v>
      </c>
      <c r="D21" s="492"/>
      <c r="E21" s="492"/>
      <c r="F21" s="492"/>
      <c r="G21" s="492"/>
    </row>
    <row r="22" spans="1:10" s="20" customFormat="1">
      <c r="A22" s="505" t="s">
        <v>348</v>
      </c>
      <c r="D22" s="506"/>
      <c r="E22" s="492"/>
      <c r="F22" s="506"/>
      <c r="G22" s="492"/>
    </row>
  </sheetData>
  <mergeCells count="8">
    <mergeCell ref="A16:A19"/>
    <mergeCell ref="A20:J20"/>
    <mergeCell ref="A5:J5"/>
    <mergeCell ref="C6:F6"/>
    <mergeCell ref="G6:J6"/>
    <mergeCell ref="A7:B7"/>
    <mergeCell ref="A8:A11"/>
    <mergeCell ref="A12:A15"/>
  </mergeCells>
  <conditionalFormatting sqref="K8:R11">
    <cfRule type="cellIs" dxfId="2" priority="3" operator="lessThan">
      <formula>0</formula>
    </cfRule>
  </conditionalFormatting>
  <conditionalFormatting sqref="K12:R15">
    <cfRule type="cellIs" dxfId="1" priority="2" operator="lessThan">
      <formula>0</formula>
    </cfRule>
  </conditionalFormatting>
  <conditionalFormatting sqref="K16:R19">
    <cfRule type="cellIs" dxfId="0" priority="1" operator="lessThan">
      <formula>0</formula>
    </cfRule>
  </conditionalFormatting>
  <hyperlinks>
    <hyperlink ref="A3" location="Übersicht!A1" display="&lt;&lt; Zurück zur Übersicht"/>
  </hyperlinks>
  <pageMargins left="0.7" right="0.7" top="0.78740157499999996" bottom="0.78740157499999996"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workbookViewId="0">
      <selection activeCell="A31" sqref="A31"/>
    </sheetView>
  </sheetViews>
  <sheetFormatPr baseColWidth="10" defaultRowHeight="12.75"/>
  <cols>
    <col min="1" max="1" width="44.42578125" customWidth="1"/>
    <col min="2" max="2" width="23" customWidth="1"/>
  </cols>
  <sheetData>
    <row r="1" spans="1:19" ht="25.5">
      <c r="A1" s="8" t="s">
        <v>1107</v>
      </c>
      <c r="B1" s="8"/>
      <c r="C1" s="8"/>
      <c r="D1" s="8"/>
      <c r="E1" s="8"/>
      <c r="F1" s="8"/>
      <c r="G1" s="8"/>
      <c r="H1" s="8"/>
      <c r="I1" s="8"/>
      <c r="J1" s="8"/>
      <c r="K1" s="8"/>
      <c r="L1" s="8"/>
      <c r="M1" s="8"/>
      <c r="N1" s="8"/>
      <c r="O1" s="8"/>
      <c r="P1" s="8"/>
      <c r="Q1" s="8"/>
      <c r="R1" s="8"/>
      <c r="S1" s="28"/>
    </row>
    <row r="2" spans="1:19" ht="15" customHeight="1">
      <c r="A2" s="28"/>
      <c r="B2" s="28"/>
      <c r="C2" s="28"/>
      <c r="D2" s="28"/>
      <c r="E2" s="28"/>
      <c r="F2" s="28"/>
      <c r="G2" s="28"/>
      <c r="H2" s="28"/>
      <c r="I2" s="28"/>
      <c r="J2" s="28"/>
      <c r="K2" s="28"/>
      <c r="L2" s="28"/>
      <c r="M2" s="28"/>
      <c r="N2" s="28"/>
      <c r="O2" s="28"/>
      <c r="P2" s="28"/>
      <c r="Q2" s="28"/>
      <c r="R2" s="28"/>
      <c r="S2" s="28"/>
    </row>
    <row r="3" spans="1:19" ht="15.75">
      <c r="A3" s="1210" t="s">
        <v>69</v>
      </c>
    </row>
    <row r="5" spans="1:19" ht="13.5" thickBot="1">
      <c r="A5" s="1848" t="s">
        <v>1074</v>
      </c>
      <c r="B5" s="1848"/>
      <c r="C5" s="1848"/>
      <c r="D5" s="1848"/>
      <c r="E5" s="1848"/>
      <c r="F5" s="1848"/>
      <c r="G5" s="1848"/>
      <c r="H5" s="1848"/>
      <c r="I5" s="1848"/>
    </row>
    <row r="6" spans="1:19" s="70" customFormat="1">
      <c r="B6" s="2233" t="s">
        <v>102</v>
      </c>
      <c r="C6" s="2233"/>
      <c r="D6" s="2233"/>
      <c r="E6" s="2233"/>
      <c r="F6" s="2301" t="s">
        <v>82</v>
      </c>
      <c r="G6" s="2225"/>
      <c r="H6" s="2225"/>
      <c r="I6" s="2225"/>
    </row>
    <row r="7" spans="1:19" ht="32.25" customHeight="1" thickBot="1">
      <c r="A7" s="1243"/>
      <c r="B7" s="794" t="s">
        <v>76</v>
      </c>
      <c r="C7" s="794" t="s">
        <v>75</v>
      </c>
      <c r="D7" s="794" t="s">
        <v>92</v>
      </c>
      <c r="E7" s="794" t="s">
        <v>112</v>
      </c>
      <c r="F7" s="1469" t="s">
        <v>76</v>
      </c>
      <c r="G7" s="794" t="s">
        <v>75</v>
      </c>
      <c r="H7" s="794" t="s">
        <v>92</v>
      </c>
      <c r="I7" s="794" t="s">
        <v>112</v>
      </c>
    </row>
    <row r="8" spans="1:19">
      <c r="A8" s="1310" t="s">
        <v>1108</v>
      </c>
      <c r="B8" s="1244">
        <v>4.5781747450677397</v>
      </c>
      <c r="C8" s="1245">
        <v>222.91412509242102</v>
      </c>
      <c r="D8" s="1245">
        <v>220</v>
      </c>
      <c r="E8" s="1246">
        <f>1.14*1.64*SQRT(B8*(100-B8)/SUM(4677))</f>
        <v>0.57139318583603449</v>
      </c>
      <c r="F8" s="1247">
        <v>3.4863879204887738</v>
      </c>
      <c r="G8" s="1248">
        <v>21.011327191680412</v>
      </c>
      <c r="H8" s="1248">
        <v>12</v>
      </c>
      <c r="I8" s="1249">
        <f>1.14*1.64*SQRT(F8*(100-F8)/SUM(373))</f>
        <v>1.7757279166580626</v>
      </c>
    </row>
    <row r="9" spans="1:19">
      <c r="A9" s="1304" t="s">
        <v>1109</v>
      </c>
      <c r="B9" s="1250">
        <v>21.142766588724694</v>
      </c>
      <c r="C9" s="137">
        <v>1029.4542210815287</v>
      </c>
      <c r="D9" s="137">
        <v>1036</v>
      </c>
      <c r="E9" s="487">
        <f t="shared" ref="E9:E21" si="0">1.14*1.64*SQRT(B9*(100-B9)/SUM(4677))</f>
        <v>1.116263412733189</v>
      </c>
      <c r="F9" s="1251">
        <v>19.844187216769821</v>
      </c>
      <c r="G9" s="137">
        <v>119.59446853695439</v>
      </c>
      <c r="H9" s="137">
        <v>71</v>
      </c>
      <c r="I9" s="487">
        <f t="shared" ref="I9:I21" si="1">1.14*1.64*SQRT(F9*(100-F9)/SUM(373))</f>
        <v>3.8608102043382608</v>
      </c>
    </row>
    <row r="10" spans="1:19">
      <c r="A10" s="1304" t="s">
        <v>1110</v>
      </c>
      <c r="B10" s="1250">
        <v>5.4954818904607219</v>
      </c>
      <c r="C10" s="137">
        <v>267.57837037414572</v>
      </c>
      <c r="D10" s="137">
        <v>248</v>
      </c>
      <c r="E10" s="487">
        <f t="shared" si="0"/>
        <v>0.62300881407009112</v>
      </c>
      <c r="F10" s="1251">
        <v>4.1901792755536444</v>
      </c>
      <c r="G10" s="137">
        <v>25.252849011165999</v>
      </c>
      <c r="H10" s="137">
        <v>14</v>
      </c>
      <c r="I10" s="487">
        <f t="shared" si="1"/>
        <v>1.9396152922489274</v>
      </c>
    </row>
    <row r="11" spans="1:19" ht="24">
      <c r="A11" s="1304" t="s">
        <v>1111</v>
      </c>
      <c r="B11" s="1250">
        <v>9.9462663930143211</v>
      </c>
      <c r="C11" s="137">
        <v>484.28978673729767</v>
      </c>
      <c r="D11" s="137">
        <v>445</v>
      </c>
      <c r="E11" s="487">
        <f t="shared" si="0"/>
        <v>0.81817446186130305</v>
      </c>
      <c r="F11" s="1251">
        <v>12.267157035061278</v>
      </c>
      <c r="G11" s="137">
        <v>73.930169577704802</v>
      </c>
      <c r="H11" s="137">
        <v>49</v>
      </c>
      <c r="I11" s="487">
        <f t="shared" si="1"/>
        <v>3.1757576088718644</v>
      </c>
    </row>
    <row r="12" spans="1:19">
      <c r="A12" s="1304" t="s">
        <v>1112</v>
      </c>
      <c r="B12" s="1250">
        <v>0.711197739563874</v>
      </c>
      <c r="C12" s="137">
        <v>34.628652402004974</v>
      </c>
      <c r="D12" s="137">
        <v>33</v>
      </c>
      <c r="E12" s="487">
        <f t="shared" si="0"/>
        <v>0.22972609702569954</v>
      </c>
      <c r="F12" s="1252">
        <v>0.71814074066067546</v>
      </c>
      <c r="G12" s="878">
        <v>4.3280009040364469</v>
      </c>
      <c r="H12" s="878">
        <v>3</v>
      </c>
      <c r="I12" s="912">
        <f t="shared" si="1"/>
        <v>0.81739883977811856</v>
      </c>
    </row>
    <row r="13" spans="1:19">
      <c r="A13" s="1304" t="s">
        <v>1113</v>
      </c>
      <c r="B13" s="1250">
        <v>26.746638932951839</v>
      </c>
      <c r="C13" s="137">
        <v>1302.3101888640615</v>
      </c>
      <c r="D13" s="137">
        <v>1336</v>
      </c>
      <c r="E13" s="487">
        <f t="shared" si="0"/>
        <v>1.2100780967321811</v>
      </c>
      <c r="F13" s="1251">
        <v>27.405846562637759</v>
      </c>
      <c r="G13" s="137">
        <v>165.16613246291965</v>
      </c>
      <c r="H13" s="137">
        <v>99</v>
      </c>
      <c r="I13" s="487">
        <f t="shared" si="1"/>
        <v>4.3178417069833781</v>
      </c>
    </row>
    <row r="14" spans="1:19">
      <c r="A14" s="1304" t="s">
        <v>1114</v>
      </c>
      <c r="B14" s="1250">
        <v>1.5629202245439411</v>
      </c>
      <c r="C14" s="137">
        <v>76.099540503298954</v>
      </c>
      <c r="D14" s="137">
        <v>68</v>
      </c>
      <c r="E14" s="487">
        <f t="shared" si="0"/>
        <v>0.33908828102535449</v>
      </c>
      <c r="F14" s="1253">
        <v>1.2654465116040146</v>
      </c>
      <c r="G14" s="881">
        <v>7.6264349536740443</v>
      </c>
      <c r="H14" s="881">
        <v>6</v>
      </c>
      <c r="I14" s="525">
        <f t="shared" si="1"/>
        <v>1.0820585554573505</v>
      </c>
    </row>
    <row r="15" spans="1:19" ht="24">
      <c r="A15" s="1304" t="s">
        <v>1115</v>
      </c>
      <c r="B15" s="1250">
        <v>1.5248756828500887</v>
      </c>
      <c r="C15" s="137">
        <v>74.247128527245877</v>
      </c>
      <c r="D15" s="137">
        <v>66</v>
      </c>
      <c r="E15" s="487">
        <f t="shared" si="0"/>
        <v>0.33500053661127321</v>
      </c>
      <c r="F15" s="1253">
        <v>1.3451205071635337</v>
      </c>
      <c r="G15" s="881">
        <v>8.1066042370551248</v>
      </c>
      <c r="H15" s="881">
        <v>5</v>
      </c>
      <c r="I15" s="525">
        <f t="shared" si="1"/>
        <v>1.1151522515914913</v>
      </c>
    </row>
    <row r="16" spans="1:19">
      <c r="A16" s="1304" t="s">
        <v>1116</v>
      </c>
      <c r="B16" s="1250">
        <v>1.0315438203715759</v>
      </c>
      <c r="C16" s="137">
        <v>50.22649877232265</v>
      </c>
      <c r="D16" s="137">
        <v>41</v>
      </c>
      <c r="E16" s="487">
        <f t="shared" si="0"/>
        <v>0.27622135612590437</v>
      </c>
      <c r="F16" s="1252">
        <v>0.77697697340178384</v>
      </c>
      <c r="G16" s="878">
        <v>4.6825877615643297</v>
      </c>
      <c r="H16" s="878">
        <v>3</v>
      </c>
      <c r="I16" s="912">
        <f t="shared" si="1"/>
        <v>0.84997193254799719</v>
      </c>
    </row>
    <row r="17" spans="1:9">
      <c r="A17" s="1304" t="s">
        <v>1117</v>
      </c>
      <c r="B17" s="1250">
        <v>0.56154097865203423</v>
      </c>
      <c r="C17" s="137">
        <v>27.341773289588133</v>
      </c>
      <c r="D17" s="137">
        <v>26</v>
      </c>
      <c r="E17" s="487">
        <f t="shared" si="0"/>
        <v>0.20428333274235683</v>
      </c>
      <c r="F17" s="1252">
        <v>0.21797778378255839</v>
      </c>
      <c r="G17" s="878">
        <v>1.3136812770194</v>
      </c>
      <c r="H17" s="878">
        <v>1</v>
      </c>
      <c r="I17" s="912">
        <f t="shared" si="1"/>
        <v>0.45146756076115135</v>
      </c>
    </row>
    <row r="18" spans="1:9">
      <c r="A18" s="1304" t="s">
        <v>1118</v>
      </c>
      <c r="B18" s="1250">
        <v>0.6678503649567249</v>
      </c>
      <c r="C18" s="137">
        <v>32.518042251962939</v>
      </c>
      <c r="D18" s="137">
        <v>27</v>
      </c>
      <c r="E18" s="487">
        <f t="shared" si="0"/>
        <v>0.22266374810838271</v>
      </c>
      <c r="F18" s="1252">
        <v>0.66029052478988526</v>
      </c>
      <c r="G18" s="878">
        <v>3.9793564498071223</v>
      </c>
      <c r="H18" s="878">
        <v>3</v>
      </c>
      <c r="I18" s="912">
        <f t="shared" si="1"/>
        <v>0.78401299078723352</v>
      </c>
    </row>
    <row r="19" spans="1:9" ht="24">
      <c r="A19" s="1304" t="s">
        <v>1119</v>
      </c>
      <c r="B19" s="1250">
        <v>5.7768668978526785</v>
      </c>
      <c r="C19" s="137">
        <v>281.27917827897249</v>
      </c>
      <c r="D19" s="137">
        <v>281</v>
      </c>
      <c r="E19" s="487">
        <f t="shared" si="0"/>
        <v>0.6378080050334517</v>
      </c>
      <c r="F19" s="1251">
        <v>4.0933969047454974</v>
      </c>
      <c r="G19" s="137">
        <v>24.669573109053694</v>
      </c>
      <c r="H19" s="137">
        <v>14</v>
      </c>
      <c r="I19" s="487">
        <f t="shared" si="1"/>
        <v>1.9180523945379477</v>
      </c>
    </row>
    <row r="20" spans="1:9">
      <c r="A20" s="1304" t="s">
        <v>1120</v>
      </c>
      <c r="B20" s="1250">
        <v>15.584699710913144</v>
      </c>
      <c r="C20" s="137">
        <v>758.82854944081168</v>
      </c>
      <c r="D20" s="137">
        <v>737</v>
      </c>
      <c r="E20" s="487">
        <f t="shared" si="0"/>
        <v>0.99157328756113405</v>
      </c>
      <c r="F20" s="1251">
        <v>17.67901499934738</v>
      </c>
      <c r="G20" s="137">
        <v>106.5456790952387</v>
      </c>
      <c r="H20" s="137">
        <v>64</v>
      </c>
      <c r="I20" s="487">
        <f t="shared" si="1"/>
        <v>3.6929939379710803</v>
      </c>
    </row>
    <row r="21" spans="1:9" ht="13.5" thickBot="1">
      <c r="A21" s="1311" t="s">
        <v>1121</v>
      </c>
      <c r="B21" s="1254">
        <v>23.530023699750462</v>
      </c>
      <c r="C21" s="1255">
        <v>1145.6912281656905</v>
      </c>
      <c r="D21" s="1255">
        <v>1066</v>
      </c>
      <c r="E21" s="1256">
        <f t="shared" si="0"/>
        <v>1.1596359607481004</v>
      </c>
      <c r="F21" s="1257">
        <v>22.459218196060476</v>
      </c>
      <c r="G21" s="1255">
        <v>135.35441056731611</v>
      </c>
      <c r="H21" s="1255">
        <v>95</v>
      </c>
      <c r="I21" s="1256">
        <f t="shared" si="1"/>
        <v>4.0397704530274821</v>
      </c>
    </row>
    <row r="22" spans="1:9" ht="50.25" customHeight="1">
      <c r="A22" s="1951" t="s">
        <v>1122</v>
      </c>
      <c r="B22" s="1953"/>
      <c r="C22" s="1953"/>
      <c r="D22" s="1953"/>
      <c r="E22" s="1953"/>
    </row>
    <row r="23" spans="1:9" s="20" customFormat="1">
      <c r="A23" s="504" t="s">
        <v>347</v>
      </c>
      <c r="D23" s="492"/>
      <c r="E23" s="492"/>
      <c r="F23" s="492"/>
      <c r="G23" s="492"/>
    </row>
    <row r="24" spans="1:9" s="20" customFormat="1">
      <c r="A24" s="505" t="s">
        <v>348</v>
      </c>
      <c r="D24" s="506"/>
      <c r="E24" s="492"/>
      <c r="F24" s="506"/>
      <c r="G24" s="492"/>
    </row>
    <row r="26" spans="1:9">
      <c r="A26" s="1258" t="s">
        <v>1123</v>
      </c>
    </row>
    <row r="27" spans="1:9">
      <c r="G27" s="1259"/>
    </row>
  </sheetData>
  <mergeCells count="4">
    <mergeCell ref="A5:I5"/>
    <mergeCell ref="B6:E6"/>
    <mergeCell ref="F6:I6"/>
    <mergeCell ref="A22:E22"/>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topLeftCell="A31" workbookViewId="0">
      <selection activeCell="A49" sqref="A49:XFD50"/>
    </sheetView>
  </sheetViews>
  <sheetFormatPr baseColWidth="10" defaultRowHeight="12.75"/>
  <cols>
    <col min="1" max="1" width="29.140625" customWidth="1"/>
    <col min="2" max="2" width="19.140625" customWidth="1"/>
    <col min="3" max="3" width="12.140625" customWidth="1"/>
    <col min="4" max="4" width="13.5703125" customWidth="1"/>
    <col min="5" max="5" width="13.28515625" customWidth="1"/>
  </cols>
  <sheetData>
    <row r="1" spans="1:19" ht="25.5">
      <c r="A1" s="8" t="s">
        <v>1075</v>
      </c>
      <c r="B1" s="8"/>
      <c r="C1" s="8"/>
      <c r="D1" s="8"/>
      <c r="E1" s="8"/>
      <c r="F1" s="8"/>
      <c r="G1" s="8"/>
      <c r="H1" s="8"/>
      <c r="I1" s="8"/>
      <c r="J1" s="8"/>
      <c r="K1" s="8"/>
      <c r="L1" s="8"/>
      <c r="M1" s="8"/>
      <c r="N1" s="8"/>
      <c r="O1" s="8"/>
      <c r="P1" s="8"/>
      <c r="Q1" s="8"/>
      <c r="R1" s="8"/>
      <c r="S1" s="28"/>
    </row>
    <row r="2" spans="1:19" ht="15" customHeight="1">
      <c r="A2" s="28"/>
      <c r="B2" s="28"/>
      <c r="C2" s="28"/>
      <c r="D2" s="28"/>
      <c r="E2" s="28"/>
      <c r="F2" s="28"/>
      <c r="G2" s="28"/>
      <c r="H2" s="28"/>
      <c r="I2" s="28"/>
      <c r="J2" s="28"/>
      <c r="K2" s="28"/>
      <c r="L2" s="28"/>
      <c r="M2" s="28"/>
      <c r="N2" s="28"/>
      <c r="O2" s="28"/>
      <c r="P2" s="28"/>
      <c r="Q2" s="28"/>
      <c r="R2" s="28"/>
      <c r="S2" s="28"/>
    </row>
    <row r="3" spans="1:19" ht="15.75">
      <c r="A3" s="1210" t="s">
        <v>69</v>
      </c>
    </row>
    <row r="5" spans="1:19" ht="13.5" thickBot="1">
      <c r="A5" s="1848" t="s">
        <v>1076</v>
      </c>
      <c r="B5" s="1848"/>
      <c r="C5" s="1848"/>
      <c r="D5" s="1848"/>
      <c r="E5" s="1848"/>
      <c r="F5" s="1848"/>
      <c r="G5" s="1848"/>
      <c r="H5" s="1848"/>
      <c r="I5" s="1848"/>
      <c r="J5" s="1848"/>
      <c r="K5" s="1848"/>
      <c r="L5" s="1848"/>
    </row>
    <row r="6" spans="1:19" s="70" customFormat="1">
      <c r="C6" s="2233" t="s">
        <v>102</v>
      </c>
      <c r="D6" s="2233"/>
      <c r="E6" s="2233"/>
      <c r="F6" s="2233"/>
      <c r="G6" s="2233"/>
      <c r="H6" s="2301" t="s">
        <v>82</v>
      </c>
      <c r="I6" s="2225"/>
      <c r="J6" s="2225"/>
      <c r="K6" s="2225"/>
      <c r="L6" s="2225"/>
    </row>
    <row r="7" spans="1:19" ht="36.75" thickBot="1">
      <c r="A7" s="1960" t="s">
        <v>71</v>
      </c>
      <c r="B7" s="1960"/>
      <c r="C7" s="1311" t="s">
        <v>1084</v>
      </c>
      <c r="D7" s="1311" t="s">
        <v>1085</v>
      </c>
      <c r="E7" s="1311" t="s">
        <v>1086</v>
      </c>
      <c r="F7" s="1311" t="s">
        <v>1124</v>
      </c>
      <c r="G7" s="1311" t="s">
        <v>1088</v>
      </c>
      <c r="H7" s="1486" t="s">
        <v>1084</v>
      </c>
      <c r="I7" s="1311" t="s">
        <v>1085</v>
      </c>
      <c r="J7" s="1311" t="s">
        <v>1086</v>
      </c>
      <c r="K7" s="1311" t="s">
        <v>1124</v>
      </c>
      <c r="L7" s="1311" t="s">
        <v>1088</v>
      </c>
    </row>
    <row r="8" spans="1:19">
      <c r="A8" s="1951" t="s">
        <v>1125</v>
      </c>
      <c r="B8" s="761" t="s">
        <v>76</v>
      </c>
      <c r="C8" s="755">
        <v>63.984406079542723</v>
      </c>
      <c r="D8" s="755">
        <v>16.930447751754603</v>
      </c>
      <c r="E8" s="755">
        <v>12.811984551579837</v>
      </c>
      <c r="F8" s="755">
        <v>4.5856507674537434</v>
      </c>
      <c r="G8" s="755">
        <v>1.6875108496690647</v>
      </c>
      <c r="H8" s="1260">
        <v>56.958473821899091</v>
      </c>
      <c r="I8" s="1043">
        <v>19.668221113787169</v>
      </c>
      <c r="J8" s="1043">
        <v>16.553865397705156</v>
      </c>
      <c r="K8" s="1043">
        <v>5.2951862046105767</v>
      </c>
      <c r="L8" s="1050">
        <v>1.5242534619980401</v>
      </c>
    </row>
    <row r="9" spans="1:19">
      <c r="A9" s="1919"/>
      <c r="B9" s="762" t="s">
        <v>75</v>
      </c>
      <c r="C9" s="721">
        <v>3115.4398193615507</v>
      </c>
      <c r="D9" s="721">
        <v>824.35384365161065</v>
      </c>
      <c r="E9" s="721">
        <v>623.8233545126019</v>
      </c>
      <c r="F9" s="721">
        <v>223.27813718941294</v>
      </c>
      <c r="G9" s="721">
        <v>82.16593415164229</v>
      </c>
      <c r="H9" s="1028">
        <v>343.2702146475151</v>
      </c>
      <c r="I9" s="775">
        <v>118.533978009585</v>
      </c>
      <c r="J9" s="775">
        <v>99.764768032312759</v>
      </c>
      <c r="K9" s="775">
        <v>31.912366731223436</v>
      </c>
      <c r="L9" s="1049">
        <v>9.1861803515549294</v>
      </c>
    </row>
    <row r="10" spans="1:19">
      <c r="A10" s="1919"/>
      <c r="B10" s="762" t="s">
        <v>92</v>
      </c>
      <c r="C10" s="15">
        <v>2990</v>
      </c>
      <c r="D10" s="15">
        <v>820</v>
      </c>
      <c r="E10" s="15">
        <v>597</v>
      </c>
      <c r="F10" s="15">
        <v>187</v>
      </c>
      <c r="G10" s="15">
        <v>83</v>
      </c>
      <c r="H10" s="381">
        <v>213</v>
      </c>
      <c r="I10" s="288">
        <v>75</v>
      </c>
      <c r="J10" s="288">
        <v>64</v>
      </c>
      <c r="K10" s="288">
        <v>14</v>
      </c>
      <c r="L10" s="1030">
        <v>7</v>
      </c>
    </row>
    <row r="11" spans="1:19">
      <c r="A11" s="2192"/>
      <c r="B11" s="976" t="s">
        <v>112</v>
      </c>
      <c r="C11" s="796">
        <f>1.14*1.64*SQRT(C8*(100-C8)/4677)</f>
        <v>1.3123430524841324</v>
      </c>
      <c r="D11" s="796">
        <f t="shared" ref="D11:G11" si="0">1.14*1.64*SQRT(D8*(100-D8)/4677)</f>
        <v>1.0252273212062226</v>
      </c>
      <c r="E11" s="796">
        <f t="shared" si="0"/>
        <v>0.91369576895494531</v>
      </c>
      <c r="F11" s="796">
        <f t="shared" si="0"/>
        <v>0.57183712731698466</v>
      </c>
      <c r="G11" s="796">
        <f t="shared" si="0"/>
        <v>0.35212158439829566</v>
      </c>
      <c r="H11" s="1234">
        <f>1.14*1.64*SQRT(H8*(100-H8)/373)</f>
        <v>4.7931087930532605</v>
      </c>
      <c r="I11" s="796">
        <f t="shared" ref="I11:L11" si="1">1.14*1.64*SQRT(I8*(100-I8)/373)</f>
        <v>3.8478711128284684</v>
      </c>
      <c r="J11" s="796">
        <f t="shared" si="1"/>
        <v>3.5978835710017503</v>
      </c>
      <c r="K11" s="796">
        <f t="shared" si="1"/>
        <v>2.1678085710115047</v>
      </c>
      <c r="L11" s="805">
        <f t="shared" si="1"/>
        <v>1.1860077295378719</v>
      </c>
    </row>
    <row r="12" spans="1:19">
      <c r="A12" s="1773" t="s">
        <v>1126</v>
      </c>
      <c r="B12" s="762" t="s">
        <v>76</v>
      </c>
      <c r="C12" s="755">
        <v>71.024957822913152</v>
      </c>
      <c r="D12" s="755">
        <v>14.022857822444804</v>
      </c>
      <c r="E12" s="755">
        <v>9.6578782004774801</v>
      </c>
      <c r="F12" s="755">
        <v>3.679395735719531</v>
      </c>
      <c r="G12" s="755">
        <v>1.6149104184450167</v>
      </c>
      <c r="H12" s="1260">
        <v>67.973918872084553</v>
      </c>
      <c r="I12" s="1043">
        <v>15.322444532306045</v>
      </c>
      <c r="J12" s="1043">
        <v>11.456519683707644</v>
      </c>
      <c r="K12" s="1043">
        <v>3.8150024284925323</v>
      </c>
      <c r="L12" s="1050">
        <v>1.4321144834092541</v>
      </c>
    </row>
    <row r="13" spans="1:19">
      <c r="A13" s="1919"/>
      <c r="B13" s="762" t="s">
        <v>75</v>
      </c>
      <c r="C13" s="721">
        <v>3458.2485847395342</v>
      </c>
      <c r="D13" s="721">
        <v>682.78151377977701</v>
      </c>
      <c r="E13" s="721">
        <v>470.24798946960004</v>
      </c>
      <c r="F13" s="721">
        <v>179.15202607334473</v>
      </c>
      <c r="G13" s="721">
        <v>78.630974804562655</v>
      </c>
      <c r="H13" s="1028">
        <v>409.65672280148294</v>
      </c>
      <c r="I13" s="775">
        <v>92.343394592625188</v>
      </c>
      <c r="J13" s="775">
        <v>69.044721655231356</v>
      </c>
      <c r="K13" s="775">
        <v>22.991780057244508</v>
      </c>
      <c r="L13" s="1049">
        <v>8.6308886656071397</v>
      </c>
    </row>
    <row r="14" spans="1:19">
      <c r="A14" s="1919"/>
      <c r="B14" s="762" t="s">
        <v>92</v>
      </c>
      <c r="C14" s="15">
        <v>3325</v>
      </c>
      <c r="D14" s="15">
        <v>666</v>
      </c>
      <c r="E14" s="15">
        <v>449</v>
      </c>
      <c r="F14" s="15">
        <v>158</v>
      </c>
      <c r="G14" s="15">
        <v>79</v>
      </c>
      <c r="H14" s="381">
        <v>256</v>
      </c>
      <c r="I14" s="288">
        <v>59</v>
      </c>
      <c r="J14" s="288">
        <v>40</v>
      </c>
      <c r="K14" s="288">
        <v>11</v>
      </c>
      <c r="L14" s="1030">
        <v>7</v>
      </c>
    </row>
    <row r="15" spans="1:19">
      <c r="A15" s="2192"/>
      <c r="B15" s="976" t="s">
        <v>112</v>
      </c>
      <c r="C15" s="1261"/>
      <c r="D15" s="1261"/>
      <c r="E15" s="1261"/>
      <c r="F15" s="1261"/>
      <c r="G15" s="1261"/>
      <c r="H15" s="1234">
        <f>1.14*1.64*SQRT(H12*(100-H12)/373)</f>
        <v>4.5166593569376277</v>
      </c>
      <c r="I15" s="796">
        <f t="shared" ref="I15:L15" si="2">1.14*1.64*SQRT(I12*(100-I12)/373)</f>
        <v>3.4869238931793158</v>
      </c>
      <c r="J15" s="796">
        <f t="shared" si="2"/>
        <v>3.0831803577659196</v>
      </c>
      <c r="K15" s="796">
        <f t="shared" si="2"/>
        <v>1.8543655993863657</v>
      </c>
      <c r="L15" s="805">
        <f t="shared" si="2"/>
        <v>1.1501404349613957</v>
      </c>
    </row>
    <row r="16" spans="1:19">
      <c r="A16" s="1773" t="s">
        <v>1127</v>
      </c>
      <c r="B16" s="762" t="s">
        <v>76</v>
      </c>
      <c r="C16" s="755">
        <v>78.811624619671107</v>
      </c>
      <c r="D16" s="755">
        <v>9.8958403096086389</v>
      </c>
      <c r="E16" s="755">
        <v>8.5654425426679914</v>
      </c>
      <c r="F16" s="755">
        <v>1.6146747424745287</v>
      </c>
      <c r="G16" s="755">
        <v>1.1124177855776727</v>
      </c>
      <c r="H16" s="1260">
        <v>75.424632758938827</v>
      </c>
      <c r="I16" s="1043">
        <v>11.351938310725112</v>
      </c>
      <c r="J16" s="1043">
        <v>11.145156195850149</v>
      </c>
      <c r="K16" s="1050">
        <v>1.2226899996169278</v>
      </c>
      <c r="L16" s="1050">
        <v>0.8555827348690439</v>
      </c>
    </row>
    <row r="17" spans="1:12">
      <c r="A17" s="1919"/>
      <c r="B17" s="762" t="s">
        <v>75</v>
      </c>
      <c r="C17" s="721">
        <v>3837.3861478601884</v>
      </c>
      <c r="D17" s="721">
        <v>481.83450993155208</v>
      </c>
      <c r="E17" s="721">
        <v>417.05662993429189</v>
      </c>
      <c r="F17" s="721">
        <v>78.619499597587804</v>
      </c>
      <c r="G17" s="721">
        <v>54.164301543196387</v>
      </c>
      <c r="H17" s="1028">
        <v>454.55975449462414</v>
      </c>
      <c r="I17" s="775">
        <v>68.414443701083599</v>
      </c>
      <c r="J17" s="775">
        <v>67.168235082848028</v>
      </c>
      <c r="K17" s="1049">
        <v>7.3687553484711508</v>
      </c>
      <c r="L17" s="1049">
        <v>5.1563191451644199</v>
      </c>
    </row>
    <row r="18" spans="1:12">
      <c r="A18" s="1919"/>
      <c r="B18" s="762" t="s">
        <v>92</v>
      </c>
      <c r="C18" s="15">
        <v>3692</v>
      </c>
      <c r="D18" s="15">
        <v>462</v>
      </c>
      <c r="E18" s="15">
        <v>400</v>
      </c>
      <c r="F18" s="15">
        <v>66</v>
      </c>
      <c r="G18" s="15">
        <v>57</v>
      </c>
      <c r="H18" s="381">
        <v>289</v>
      </c>
      <c r="I18" s="288">
        <v>41</v>
      </c>
      <c r="J18" s="288">
        <v>35</v>
      </c>
      <c r="K18" s="1030">
        <v>3</v>
      </c>
      <c r="L18" s="1030">
        <v>5</v>
      </c>
    </row>
    <row r="19" spans="1:12">
      <c r="A19" s="2192"/>
      <c r="B19" s="976" t="s">
        <v>112</v>
      </c>
      <c r="C19" s="796">
        <f>1.14*1.64*SQRT(C16*(100-C16)/4677)</f>
        <v>1.1171435533834757</v>
      </c>
      <c r="D19" s="796">
        <f t="shared" ref="D19:G19" si="3">1.14*1.64*SQRT(D16*(100-D16)/4677)</f>
        <v>0.81632627260556079</v>
      </c>
      <c r="E19" s="796">
        <f t="shared" si="3"/>
        <v>0.76505930417516377</v>
      </c>
      <c r="F19" s="796">
        <f t="shared" si="3"/>
        <v>0.34456622369694984</v>
      </c>
      <c r="G19" s="796">
        <f t="shared" si="3"/>
        <v>0.28672783510580319</v>
      </c>
      <c r="H19" s="1234">
        <f>1.14*1.64*SQRT(H16*(100-H16)/373)</f>
        <v>4.167742645662381</v>
      </c>
      <c r="I19" s="796">
        <f t="shared" ref="I19:L19" si="4">1.14*1.64*SQRT(I16*(100-I16)/373)</f>
        <v>3.0708875713199797</v>
      </c>
      <c r="J19" s="796">
        <f t="shared" si="4"/>
        <v>3.0463368015560275</v>
      </c>
      <c r="K19" s="805">
        <f t="shared" si="4"/>
        <v>1.0638516242227958</v>
      </c>
      <c r="L19" s="805">
        <f t="shared" si="4"/>
        <v>0.89157816064180317</v>
      </c>
    </row>
    <row r="20" spans="1:12">
      <c r="A20" s="1773" t="s">
        <v>1128</v>
      </c>
      <c r="B20" s="762" t="s">
        <v>76</v>
      </c>
      <c r="C20" s="755">
        <v>68.258448977113972</v>
      </c>
      <c r="D20" s="755">
        <v>15.060768663408345</v>
      </c>
      <c r="E20" s="755">
        <v>9.2918604850952349</v>
      </c>
      <c r="F20" s="755">
        <v>5.48738715712126</v>
      </c>
      <c r="G20" s="755">
        <v>1.9015347172610841</v>
      </c>
      <c r="H20" s="1260">
        <v>63.912452506193688</v>
      </c>
      <c r="I20" s="1043">
        <v>16.556793999600174</v>
      </c>
      <c r="J20" s="1043">
        <v>11.57982443958312</v>
      </c>
      <c r="K20" s="1043">
        <v>6.3358655173001459</v>
      </c>
      <c r="L20" s="1050">
        <v>1.6150635373229365</v>
      </c>
    </row>
    <row r="21" spans="1:12">
      <c r="A21" s="1919"/>
      <c r="B21" s="762" t="s">
        <v>75</v>
      </c>
      <c r="C21" s="721">
        <v>3323.545579008668</v>
      </c>
      <c r="D21" s="721">
        <v>733.31802667426314</v>
      </c>
      <c r="E21" s="721">
        <v>452.42636331156382</v>
      </c>
      <c r="F21" s="721">
        <v>267.18423286286645</v>
      </c>
      <c r="G21" s="721">
        <v>92.58688700945315</v>
      </c>
      <c r="H21" s="1028">
        <v>385.17958467516269</v>
      </c>
      <c r="I21" s="775">
        <v>99.782417764366045</v>
      </c>
      <c r="J21" s="775">
        <v>69.787839354430673</v>
      </c>
      <c r="K21" s="775">
        <v>38.184202808910428</v>
      </c>
      <c r="L21" s="1049">
        <v>9.7334631693215314</v>
      </c>
    </row>
    <row r="22" spans="1:12">
      <c r="A22" s="1919"/>
      <c r="B22" s="762" t="s">
        <v>92</v>
      </c>
      <c r="C22" s="15">
        <v>3246</v>
      </c>
      <c r="D22" s="15">
        <v>690</v>
      </c>
      <c r="E22" s="15">
        <v>416</v>
      </c>
      <c r="F22" s="15">
        <v>233</v>
      </c>
      <c r="G22" s="15">
        <v>92</v>
      </c>
      <c r="H22" s="381">
        <v>239</v>
      </c>
      <c r="I22" s="288">
        <v>62</v>
      </c>
      <c r="J22" s="288">
        <v>43</v>
      </c>
      <c r="K22" s="288">
        <v>21</v>
      </c>
      <c r="L22" s="1030">
        <v>8</v>
      </c>
    </row>
    <row r="23" spans="1:12">
      <c r="A23" s="2192"/>
      <c r="B23" s="976" t="s">
        <v>112</v>
      </c>
      <c r="C23" s="796">
        <f>1.14*1.64*SQRT(C20*(100-C20)/4677)</f>
        <v>1.2724985450393222</v>
      </c>
      <c r="D23" s="796">
        <f t="shared" ref="D23:G23" si="5">1.14*1.64*SQRT(D20*(100-D20)/4677)</f>
        <v>0.97778359506287083</v>
      </c>
      <c r="E23" s="796">
        <f t="shared" si="5"/>
        <v>0.79366912208702523</v>
      </c>
      <c r="F23" s="796">
        <f t="shared" si="5"/>
        <v>0.62257646682036016</v>
      </c>
      <c r="G23" s="796">
        <f t="shared" si="5"/>
        <v>0.37337759192809938</v>
      </c>
      <c r="H23" s="1234">
        <f>1.14*1.64*SQRT(H20*(100-H20)/373)</f>
        <v>4.6490659739279456</v>
      </c>
      <c r="I23" s="796">
        <f t="shared" ref="I23:L23" si="6">1.14*1.64*SQRT(I20*(100-I20)/373)</f>
        <v>3.5981386726846076</v>
      </c>
      <c r="J23" s="796">
        <f t="shared" si="6"/>
        <v>3.0975687731551642</v>
      </c>
      <c r="K23" s="796">
        <f t="shared" si="6"/>
        <v>2.3582178421394797</v>
      </c>
      <c r="L23" s="805">
        <f t="shared" si="6"/>
        <v>1.220262863197719</v>
      </c>
    </row>
    <row r="24" spans="1:12">
      <c r="A24" s="1824" t="s">
        <v>1129</v>
      </c>
      <c r="B24" s="972" t="s">
        <v>76</v>
      </c>
      <c r="C24" s="755">
        <v>62.457642878063247</v>
      </c>
      <c r="D24" s="755">
        <v>16.042674383170727</v>
      </c>
      <c r="E24" s="755">
        <v>13.277708362825392</v>
      </c>
      <c r="F24" s="755">
        <v>5.836408513803967</v>
      </c>
      <c r="G24" s="755">
        <v>2.3855658621366334</v>
      </c>
      <c r="H24" s="1260">
        <v>56.492101771141115</v>
      </c>
      <c r="I24" s="1043">
        <v>18.721528871109481</v>
      </c>
      <c r="J24" s="1043">
        <v>18.10988930415413</v>
      </c>
      <c r="K24" s="1043">
        <v>4.3078600611317723</v>
      </c>
      <c r="L24" s="1050">
        <v>2.3686199924635392</v>
      </c>
    </row>
    <row r="25" spans="1:12">
      <c r="A25" s="1919"/>
      <c r="B25" s="762" t="s">
        <v>75</v>
      </c>
      <c r="C25" s="721">
        <v>3041.1007863991758</v>
      </c>
      <c r="D25" s="721">
        <v>781.127616004571</v>
      </c>
      <c r="E25" s="721">
        <v>646.49973138754683</v>
      </c>
      <c r="F25" s="721">
        <v>284.17829593293919</v>
      </c>
      <c r="G25" s="721">
        <v>116.1546591425851</v>
      </c>
      <c r="H25" s="1028">
        <v>340.45954183226593</v>
      </c>
      <c r="I25" s="775">
        <v>112.8285714643667</v>
      </c>
      <c r="J25" s="775">
        <v>109.14241852964828</v>
      </c>
      <c r="K25" s="775">
        <v>25.962072868736438</v>
      </c>
      <c r="L25" s="1049">
        <v>14.274903077173869</v>
      </c>
    </row>
    <row r="26" spans="1:12">
      <c r="A26" s="1919"/>
      <c r="B26" s="762" t="s">
        <v>92</v>
      </c>
      <c r="C26" s="15">
        <v>2984</v>
      </c>
      <c r="D26" s="15">
        <v>757</v>
      </c>
      <c r="E26" s="15">
        <v>552</v>
      </c>
      <c r="F26" s="15">
        <v>265</v>
      </c>
      <c r="G26" s="15">
        <v>119</v>
      </c>
      <c r="H26" s="381">
        <v>203</v>
      </c>
      <c r="I26" s="288">
        <v>78</v>
      </c>
      <c r="J26" s="288">
        <v>66</v>
      </c>
      <c r="K26" s="288">
        <v>15</v>
      </c>
      <c r="L26" s="1030">
        <v>11</v>
      </c>
    </row>
    <row r="27" spans="1:12">
      <c r="A27" s="2192"/>
      <c r="B27" s="976" t="s">
        <v>112</v>
      </c>
      <c r="C27" s="796">
        <f>1.14*1.64*SQRT(C24*(100-C24)/4677)</f>
        <v>1.3237884202357735</v>
      </c>
      <c r="D27" s="796">
        <f t="shared" ref="D27:G27" si="7">1.14*1.64*SQRT(D24*(100-D24)/4677)</f>
        <v>1.0033043537798136</v>
      </c>
      <c r="E27" s="796">
        <f t="shared" si="7"/>
        <v>0.92766666303613854</v>
      </c>
      <c r="F27" s="796">
        <f t="shared" si="7"/>
        <v>0.64088390190084232</v>
      </c>
      <c r="G27" s="796">
        <f t="shared" si="7"/>
        <v>0.41717448705339838</v>
      </c>
      <c r="H27" s="1234">
        <f>1.14*1.64*SQRT(H24*(100-H24)/373)</f>
        <v>4.7992370522219741</v>
      </c>
      <c r="I27" s="796">
        <f t="shared" ref="I27:L27" si="8">1.14*1.64*SQRT(I24*(100-I24)/373)</f>
        <v>3.7761801273839111</v>
      </c>
      <c r="J27" s="796">
        <f t="shared" si="8"/>
        <v>3.7279313862312136</v>
      </c>
      <c r="K27" s="796">
        <f t="shared" si="8"/>
        <v>1.9654554771584043</v>
      </c>
      <c r="L27" s="805">
        <f t="shared" si="8"/>
        <v>1.4720978988630058</v>
      </c>
    </row>
    <row r="28" spans="1:12">
      <c r="A28" s="1773" t="s">
        <v>1130</v>
      </c>
      <c r="B28" s="762" t="s">
        <v>76</v>
      </c>
      <c r="C28" s="755">
        <v>72.145914027691987</v>
      </c>
      <c r="D28" s="755">
        <v>10.924895273678397</v>
      </c>
      <c r="E28" s="755">
        <v>12.244343770299364</v>
      </c>
      <c r="F28" s="755">
        <v>3.2153380772399967</v>
      </c>
      <c r="G28" s="755">
        <v>1.4695088510902286</v>
      </c>
      <c r="H28" s="1260">
        <v>69.487195162748066</v>
      </c>
      <c r="I28" s="1043">
        <v>12.697698077358114</v>
      </c>
      <c r="J28" s="1043">
        <v>13.302811820442045</v>
      </c>
      <c r="K28" s="1043">
        <v>3.6567122045828149</v>
      </c>
      <c r="L28" s="1050">
        <v>0.8555827348690439</v>
      </c>
    </row>
    <row r="29" spans="1:12">
      <c r="A29" s="1919"/>
      <c r="B29" s="762" t="s">
        <v>75</v>
      </c>
      <c r="C29" s="721">
        <v>3512.8286271296588</v>
      </c>
      <c r="D29" s="721">
        <v>531.93982477012503</v>
      </c>
      <c r="E29" s="721">
        <v>596.18457810673488</v>
      </c>
      <c r="F29" s="721">
        <v>156.55677519441124</v>
      </c>
      <c r="G29" s="721">
        <v>71.551283665888178</v>
      </c>
      <c r="H29" s="1028">
        <v>418.7767473081322</v>
      </c>
      <c r="I29" s="775">
        <v>76.524900547251562</v>
      </c>
      <c r="J29" s="775">
        <v>80.171724461882505</v>
      </c>
      <c r="K29" s="775">
        <v>22.037816309760792</v>
      </c>
      <c r="L29" s="1049">
        <v>5.1563191451644199</v>
      </c>
    </row>
    <row r="30" spans="1:12">
      <c r="A30" s="1919"/>
      <c r="B30" s="762" t="s">
        <v>92</v>
      </c>
      <c r="C30" s="15">
        <v>3396</v>
      </c>
      <c r="D30" s="15">
        <v>485</v>
      </c>
      <c r="E30" s="15">
        <v>585</v>
      </c>
      <c r="F30" s="15">
        <v>141</v>
      </c>
      <c r="G30" s="15">
        <v>70</v>
      </c>
      <c r="H30" s="381">
        <v>264</v>
      </c>
      <c r="I30" s="288">
        <v>46</v>
      </c>
      <c r="J30" s="288">
        <v>47</v>
      </c>
      <c r="K30" s="288">
        <v>11</v>
      </c>
      <c r="L30" s="1030">
        <v>5</v>
      </c>
    </row>
    <row r="31" spans="1:12">
      <c r="A31" s="2192"/>
      <c r="B31" s="976" t="s">
        <v>112</v>
      </c>
      <c r="C31" s="796">
        <f>1.14*1.64*SQRT(C28*(100-C28)/4677)</f>
        <v>1.2255057132515965</v>
      </c>
      <c r="D31" s="796">
        <f t="shared" ref="D31:G31" si="9">1.14*1.64*SQRT(D28*(100-D28)/4677)</f>
        <v>0.85280910117421771</v>
      </c>
      <c r="E31" s="796">
        <f t="shared" si="9"/>
        <v>0.89612858469827206</v>
      </c>
      <c r="F31" s="796">
        <f t="shared" si="9"/>
        <v>0.48226040322058317</v>
      </c>
      <c r="G31" s="796">
        <f t="shared" si="9"/>
        <v>0.32895496172246136</v>
      </c>
      <c r="H31" s="1234">
        <f>1.14*1.64*SQRT(H28*(100-H28)/373)</f>
        <v>4.4574629291392185</v>
      </c>
      <c r="I31" s="796">
        <f t="shared" ref="I31:L31" si="10">1.14*1.64*SQRT(I28*(100-I28)/373)</f>
        <v>3.2230691935800579</v>
      </c>
      <c r="J31" s="796">
        <f t="shared" si="10"/>
        <v>3.2875208320317122</v>
      </c>
      <c r="K31" s="796">
        <f t="shared" si="10"/>
        <v>1.8169810820144472</v>
      </c>
      <c r="L31" s="805">
        <f t="shared" si="10"/>
        <v>0.89157816064180317</v>
      </c>
    </row>
    <row r="32" spans="1:12">
      <c r="A32" s="1773" t="s">
        <v>1131</v>
      </c>
      <c r="B32" s="762" t="s">
        <v>76</v>
      </c>
      <c r="C32" s="755">
        <v>77.038782587274241</v>
      </c>
      <c r="D32" s="755">
        <v>11.264843047839399</v>
      </c>
      <c r="E32" s="755">
        <v>8.4089570678188625</v>
      </c>
      <c r="F32" s="755">
        <v>2.269048287656581</v>
      </c>
      <c r="G32" s="755">
        <v>1.0183690094108033</v>
      </c>
      <c r="H32" s="1260">
        <v>75.073698158509146</v>
      </c>
      <c r="I32" s="1043">
        <v>11.935057966828753</v>
      </c>
      <c r="J32" s="1043">
        <v>8.991356369586887</v>
      </c>
      <c r="K32" s="1050">
        <v>3.1443047702062148</v>
      </c>
      <c r="L32" s="1050">
        <v>0.8555827348690439</v>
      </c>
    </row>
    <row r="33" spans="1:12">
      <c r="A33" s="1919"/>
      <c r="B33" s="762" t="s">
        <v>75</v>
      </c>
      <c r="C33" s="721">
        <v>3751.0653862936774</v>
      </c>
      <c r="D33" s="721">
        <v>548.4920895642673</v>
      </c>
      <c r="E33" s="721">
        <v>409.43725656868446</v>
      </c>
      <c r="F33" s="721">
        <v>110.48134726188545</v>
      </c>
      <c r="G33" s="721">
        <v>49.585009178299913</v>
      </c>
      <c r="H33" s="1028">
        <v>452.44478568430435</v>
      </c>
      <c r="I33" s="775">
        <v>71.928716399853172</v>
      </c>
      <c r="J33" s="775">
        <v>54.187983347505444</v>
      </c>
      <c r="K33" s="1049">
        <v>18.949703195363913</v>
      </c>
      <c r="L33" s="1049">
        <v>5.1563191451644199</v>
      </c>
    </row>
    <row r="34" spans="1:12">
      <c r="A34" s="1919"/>
      <c r="B34" s="762" t="s">
        <v>92</v>
      </c>
      <c r="C34" s="15">
        <v>3622</v>
      </c>
      <c r="D34" s="15">
        <v>525</v>
      </c>
      <c r="E34" s="15">
        <v>388</v>
      </c>
      <c r="F34" s="15">
        <v>87</v>
      </c>
      <c r="G34" s="15">
        <v>55</v>
      </c>
      <c r="H34" s="381">
        <v>284</v>
      </c>
      <c r="I34" s="288">
        <v>46</v>
      </c>
      <c r="J34" s="288">
        <v>30</v>
      </c>
      <c r="K34" s="1030">
        <v>8</v>
      </c>
      <c r="L34" s="1030">
        <v>5</v>
      </c>
    </row>
    <row r="35" spans="1:12">
      <c r="A35" s="2192"/>
      <c r="B35" s="976" t="s">
        <v>112</v>
      </c>
      <c r="C35" s="796">
        <f>1.14*1.64*SQRT(C32*(100-C32)/4677)</f>
        <v>1.1497864212941331</v>
      </c>
      <c r="D35" s="796">
        <f t="shared" ref="D35:G35" si="11">1.14*1.64*SQRT(D32*(100-D32)/4677)</f>
        <v>0.86432176206281164</v>
      </c>
      <c r="E35" s="796">
        <f t="shared" si="11"/>
        <v>0.75868689800333611</v>
      </c>
      <c r="F35" s="796">
        <f t="shared" si="11"/>
        <v>0.40710172961499541</v>
      </c>
      <c r="G35" s="796">
        <f t="shared" si="11"/>
        <v>0.27447001406750182</v>
      </c>
      <c r="H35" s="1234">
        <f>1.14*1.64*SQRT(H32*(100-H32)/373)</f>
        <v>4.1876185341968863</v>
      </c>
      <c r="I35" s="796">
        <f t="shared" ref="I35:L35" si="12">1.14*1.64*SQRT(I32*(100-I32)/373)</f>
        <v>3.1383984208002169</v>
      </c>
      <c r="J35" s="796">
        <f t="shared" si="12"/>
        <v>2.7691610218840452</v>
      </c>
      <c r="K35" s="805">
        <f t="shared" si="12"/>
        <v>1.6893482341513049</v>
      </c>
      <c r="L35" s="805">
        <f t="shared" si="12"/>
        <v>0.89157816064180317</v>
      </c>
    </row>
    <row r="36" spans="1:12">
      <c r="A36" s="1773" t="s">
        <v>1132</v>
      </c>
      <c r="B36" s="762" t="s">
        <v>76</v>
      </c>
      <c r="C36" s="755">
        <v>68.45048230736019</v>
      </c>
      <c r="D36" s="755">
        <v>13.768466217823569</v>
      </c>
      <c r="E36" s="755">
        <v>14.372534425568006</v>
      </c>
      <c r="F36" s="755">
        <v>2.0802472026105363</v>
      </c>
      <c r="G36" s="755">
        <v>1.3282698466376062</v>
      </c>
      <c r="H36" s="1260">
        <v>68.176452774563373</v>
      </c>
      <c r="I36" s="1043">
        <v>9.1764982264478476</v>
      </c>
      <c r="J36" s="1043">
        <v>18.787895646000599</v>
      </c>
      <c r="K36" s="1050">
        <v>2.3735554330304209</v>
      </c>
      <c r="L36" s="1050">
        <v>1.4855979199578329</v>
      </c>
    </row>
    <row r="37" spans="1:12">
      <c r="A37" s="1919"/>
      <c r="B37" s="762" t="s">
        <v>75</v>
      </c>
      <c r="C37" s="721">
        <v>3332.8957991693414</v>
      </c>
      <c r="D37" s="721">
        <v>670.39503114582055</v>
      </c>
      <c r="E37" s="721">
        <v>699.80748119932014</v>
      </c>
      <c r="F37" s="721">
        <v>101.28850709455014</v>
      </c>
      <c r="G37" s="721">
        <v>64.674270257782666</v>
      </c>
      <c r="H37" s="1028">
        <v>410.87732882394585</v>
      </c>
      <c r="I37" s="775">
        <v>55.303773162092554</v>
      </c>
      <c r="J37" s="775">
        <v>113.2285424525918</v>
      </c>
      <c r="K37" s="1049">
        <v>14.304647373835875</v>
      </c>
      <c r="L37" s="1049">
        <v>8.9532159597253802</v>
      </c>
    </row>
    <row r="38" spans="1:12">
      <c r="A38" s="1919"/>
      <c r="B38" s="762" t="s">
        <v>92</v>
      </c>
      <c r="C38" s="15">
        <v>3255</v>
      </c>
      <c r="D38" s="15">
        <v>643</v>
      </c>
      <c r="E38" s="15">
        <v>633</v>
      </c>
      <c r="F38" s="15">
        <v>81</v>
      </c>
      <c r="G38" s="15">
        <v>65</v>
      </c>
      <c r="H38" s="381">
        <v>253</v>
      </c>
      <c r="I38" s="288">
        <v>38</v>
      </c>
      <c r="J38" s="288">
        <v>67</v>
      </c>
      <c r="K38" s="1030">
        <v>8</v>
      </c>
      <c r="L38" s="1030">
        <v>7</v>
      </c>
    </row>
    <row r="39" spans="1:12">
      <c r="A39" s="2192"/>
      <c r="B39" s="976" t="s">
        <v>112</v>
      </c>
      <c r="C39" s="796">
        <f>1.14*1.64*SQRT(C36*(100-C36)/4677)</f>
        <v>1.2704267595838405</v>
      </c>
      <c r="D39" s="796">
        <f t="shared" ref="D39:G39" si="13">1.14*1.64*SQRT(D36*(100-D36)/4677)</f>
        <v>0.94197819871768496</v>
      </c>
      <c r="E39" s="796">
        <f t="shared" si="13"/>
        <v>0.95904334965234872</v>
      </c>
      <c r="F39" s="796">
        <f t="shared" si="13"/>
        <v>0.39017338548862618</v>
      </c>
      <c r="G39" s="796">
        <f t="shared" si="13"/>
        <v>0.31297132101218739</v>
      </c>
      <c r="H39" s="1234">
        <f>1.14*1.64*SQRT(H36*(100-H36)/373)</f>
        <v>4.50905754087366</v>
      </c>
      <c r="I39" s="796">
        <f t="shared" ref="I39:L39" si="14">1.14*1.64*SQRT(I36*(100-I36)/373)</f>
        <v>2.7946787791793524</v>
      </c>
      <c r="J39" s="796">
        <f t="shared" si="14"/>
        <v>3.7813226414664478</v>
      </c>
      <c r="K39" s="805">
        <f t="shared" si="14"/>
        <v>1.4735935417153008</v>
      </c>
      <c r="L39" s="805">
        <f t="shared" si="14"/>
        <v>1.1711021753957997</v>
      </c>
    </row>
    <row r="40" spans="1:12">
      <c r="A40" s="1773" t="s">
        <v>1133</v>
      </c>
      <c r="B40" s="762" t="s">
        <v>76</v>
      </c>
      <c r="C40" s="755">
        <v>67.930196471342867</v>
      </c>
      <c r="D40" s="755">
        <v>15.2083011729419</v>
      </c>
      <c r="E40" s="755">
        <v>11.238025065374448</v>
      </c>
      <c r="F40" s="755">
        <v>3.8968915424667809</v>
      </c>
      <c r="G40" s="755">
        <v>1.7265857478739777</v>
      </c>
      <c r="H40" s="1260">
        <v>65.2461470199556</v>
      </c>
      <c r="I40" s="1043">
        <v>15.439072450671231</v>
      </c>
      <c r="J40" s="1043">
        <v>15.718053019402475</v>
      </c>
      <c r="K40" s="1050">
        <v>2.0897736956305217</v>
      </c>
      <c r="L40" s="1050">
        <v>1.5069538143402039</v>
      </c>
    </row>
    <row r="41" spans="1:12">
      <c r="A41" s="1919"/>
      <c r="B41" s="762" t="s">
        <v>75</v>
      </c>
      <c r="C41" s="721">
        <v>3307.5627639769373</v>
      </c>
      <c r="D41" s="721">
        <v>740.50147468939008</v>
      </c>
      <c r="E41" s="721">
        <v>547.18630561524719</v>
      </c>
      <c r="F41" s="721">
        <v>189.74202976959205</v>
      </c>
      <c r="G41" s="721">
        <v>84.068514815652023</v>
      </c>
      <c r="H41" s="1028">
        <v>393.2173281625461</v>
      </c>
      <c r="I41" s="775">
        <v>93.046273161603253</v>
      </c>
      <c r="J41" s="775">
        <v>94.727598402344512</v>
      </c>
      <c r="K41" s="1049">
        <v>12.594387049535278</v>
      </c>
      <c r="L41" s="1049">
        <v>9.0819209961620775</v>
      </c>
    </row>
    <row r="42" spans="1:12">
      <c r="A42" s="1919"/>
      <c r="B42" s="762" t="s">
        <v>92</v>
      </c>
      <c r="C42" s="15">
        <v>3252</v>
      </c>
      <c r="D42" s="15">
        <v>695</v>
      </c>
      <c r="E42" s="15">
        <v>502</v>
      </c>
      <c r="F42" s="15">
        <v>146</v>
      </c>
      <c r="G42" s="15">
        <v>82</v>
      </c>
      <c r="H42" s="381">
        <v>244</v>
      </c>
      <c r="I42" s="288">
        <v>55</v>
      </c>
      <c r="J42" s="288">
        <v>60</v>
      </c>
      <c r="K42" s="1030">
        <v>6</v>
      </c>
      <c r="L42" s="1030">
        <v>8</v>
      </c>
    </row>
    <row r="43" spans="1:12">
      <c r="A43" s="2192"/>
      <c r="B43" s="976" t="s">
        <v>112</v>
      </c>
      <c r="C43" s="796">
        <f>1.14*1.64*SQRT(C40*(100-C40)/4677)</f>
        <v>1.275982151266442</v>
      </c>
      <c r="D43" s="796">
        <f t="shared" ref="D43:G43" si="15">1.14*1.64*SQRT(D40*(100-D40)/4677)</f>
        <v>0.98170733269748012</v>
      </c>
      <c r="E43" s="796">
        <f t="shared" si="15"/>
        <v>0.86342275679333635</v>
      </c>
      <c r="F43" s="796">
        <f t="shared" si="15"/>
        <v>0.52904533763124995</v>
      </c>
      <c r="G43" s="796">
        <f t="shared" si="15"/>
        <v>0.35610421372978907</v>
      </c>
      <c r="H43" s="1234">
        <f>1.14*1.64*SQRT(H40*(100-H40)/373)</f>
        <v>4.6097056903270239</v>
      </c>
      <c r="I43" s="796">
        <f t="shared" ref="I43:L43" si="16">1.14*1.64*SQRT(I40*(100-I40)/373)</f>
        <v>3.4977579723617782</v>
      </c>
      <c r="J43" s="796">
        <f t="shared" si="16"/>
        <v>3.523391789479041</v>
      </c>
      <c r="K43" s="805">
        <f t="shared" si="16"/>
        <v>1.3847071663324888</v>
      </c>
      <c r="L43" s="805">
        <f t="shared" si="16"/>
        <v>1.1793617526869478</v>
      </c>
    </row>
    <row r="44" spans="1:12" ht="13.5" thickBot="1">
      <c r="A44" s="1967" t="s">
        <v>1134</v>
      </c>
      <c r="B44" s="762" t="s">
        <v>76</v>
      </c>
      <c r="C44" s="1262">
        <v>44.618094167503344</v>
      </c>
      <c r="D44" s="1262">
        <v>12.694298080473388</v>
      </c>
      <c r="E44" s="1262">
        <v>33.683729090073818</v>
      </c>
      <c r="F44" s="1262">
        <v>6.611991557543007</v>
      </c>
      <c r="G44" s="1262">
        <v>2.3918871044065875</v>
      </c>
      <c r="H44" s="1263">
        <v>38.859776412369321</v>
      </c>
      <c r="I44" s="1262">
        <v>14.64550285192529</v>
      </c>
      <c r="J44" s="1262">
        <v>40.168347061925083</v>
      </c>
      <c r="K44" s="1262">
        <v>4.4626429369891412</v>
      </c>
      <c r="L44" s="1264">
        <v>1.8637307367912006</v>
      </c>
    </row>
    <row r="45" spans="1:12">
      <c r="A45" s="1919"/>
      <c r="B45" s="762" t="s">
        <v>75</v>
      </c>
      <c r="C45" s="775">
        <v>2172.4822617038612</v>
      </c>
      <c r="D45" s="775">
        <v>618.09312834109733</v>
      </c>
      <c r="E45" s="775">
        <v>1640.0813464040978</v>
      </c>
      <c r="F45" s="775">
        <v>321.9419081274857</v>
      </c>
      <c r="G45" s="775">
        <v>116.46244429028444</v>
      </c>
      <c r="H45" s="1028">
        <v>234.19524603027196</v>
      </c>
      <c r="I45" s="775">
        <v>88.263687038403305</v>
      </c>
      <c r="J45" s="775">
        <v>242.08157615138799</v>
      </c>
      <c r="K45" s="775">
        <v>26.894898969124167</v>
      </c>
      <c r="L45" s="1049">
        <v>11.232099583003821</v>
      </c>
    </row>
    <row r="46" spans="1:12">
      <c r="A46" s="1919"/>
      <c r="B46" s="762" t="s">
        <v>92</v>
      </c>
      <c r="C46" s="15">
        <v>2096</v>
      </c>
      <c r="D46" s="15">
        <v>598</v>
      </c>
      <c r="E46" s="15">
        <v>1592</v>
      </c>
      <c r="F46" s="15">
        <v>272</v>
      </c>
      <c r="G46" s="15">
        <v>119</v>
      </c>
      <c r="H46" s="381">
        <v>140</v>
      </c>
      <c r="I46" s="288">
        <v>51</v>
      </c>
      <c r="J46" s="288">
        <v>160</v>
      </c>
      <c r="K46" s="288">
        <v>14</v>
      </c>
      <c r="L46" s="1030">
        <v>8</v>
      </c>
    </row>
    <row r="47" spans="1:12" ht="13.5" thickBot="1">
      <c r="A47" s="1975"/>
      <c r="B47" s="763" t="s">
        <v>112</v>
      </c>
      <c r="C47" s="714">
        <f>1.14*1.64*SQRT(C44*(100-C44)/4677)</f>
        <v>1.3589531063937483</v>
      </c>
      <c r="D47" s="714">
        <f t="shared" ref="D47:G47" si="17">1.14*1.64*SQRT(D44*(100-D44)/4677)</f>
        <v>0.91010324858920599</v>
      </c>
      <c r="E47" s="714">
        <f t="shared" si="17"/>
        <v>1.2920673310983111</v>
      </c>
      <c r="F47" s="714">
        <f t="shared" si="17"/>
        <v>0.67932362210814479</v>
      </c>
      <c r="G47" s="714">
        <f t="shared" si="17"/>
        <v>0.41771330759765007</v>
      </c>
      <c r="H47" s="1235">
        <v>4.7931087930532605</v>
      </c>
      <c r="I47" s="714">
        <v>3.8478711128284684</v>
      </c>
      <c r="J47" s="714">
        <v>3.5978835710017503</v>
      </c>
      <c r="K47" s="714">
        <v>2.1678085710115047</v>
      </c>
      <c r="L47" s="1229">
        <v>1.1860077295378719</v>
      </c>
    </row>
    <row r="48" spans="1:12" ht="70.5" customHeight="1">
      <c r="A48" s="1951" t="s">
        <v>1135</v>
      </c>
      <c r="B48" s="1951"/>
      <c r="C48" s="1773"/>
      <c r="D48" s="1773"/>
      <c r="E48" s="1773"/>
    </row>
    <row r="49" spans="1:7" s="20" customFormat="1">
      <c r="A49" s="504" t="s">
        <v>347</v>
      </c>
      <c r="D49" s="492"/>
      <c r="E49" s="492"/>
      <c r="F49" s="492"/>
      <c r="G49" s="492"/>
    </row>
    <row r="50" spans="1:7" s="20" customFormat="1">
      <c r="A50" s="505" t="s">
        <v>348</v>
      </c>
      <c r="D50" s="506"/>
      <c r="E50" s="492"/>
      <c r="F50" s="506"/>
      <c r="G50" s="492"/>
    </row>
  </sheetData>
  <mergeCells count="15">
    <mergeCell ref="A12:A15"/>
    <mergeCell ref="A5:L5"/>
    <mergeCell ref="C6:G6"/>
    <mergeCell ref="H6:L6"/>
    <mergeCell ref="A7:B7"/>
    <mergeCell ref="A8:A11"/>
    <mergeCell ref="A40:A43"/>
    <mergeCell ref="A44:A47"/>
    <mergeCell ref="A48:E48"/>
    <mergeCell ref="A16:A19"/>
    <mergeCell ref="A20:A23"/>
    <mergeCell ref="A24:A27"/>
    <mergeCell ref="A28:A31"/>
    <mergeCell ref="A32:A35"/>
    <mergeCell ref="A36:A39"/>
  </mergeCells>
  <hyperlinks>
    <hyperlink ref="A3" location="Übersicht!A1" display="&lt;&lt; Zurück zur Übersicht"/>
  </hyperlinks>
  <pageMargins left="0.7" right="0.7" top="0.78740157499999996" bottom="0.78740157499999996"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workbookViewId="0">
      <selection activeCell="A25" sqref="A25:XFD26"/>
    </sheetView>
  </sheetViews>
  <sheetFormatPr baseColWidth="10" defaultRowHeight="12.75"/>
  <cols>
    <col min="2" max="2" width="17.42578125" customWidth="1"/>
  </cols>
  <sheetData>
    <row r="1" spans="1:19" ht="25.5">
      <c r="A1" s="8" t="s">
        <v>1077</v>
      </c>
      <c r="B1" s="8"/>
      <c r="C1" s="8"/>
      <c r="D1" s="8"/>
      <c r="E1" s="8"/>
      <c r="F1" s="8"/>
      <c r="G1" s="8"/>
      <c r="H1" s="8"/>
      <c r="I1" s="8"/>
      <c r="J1" s="8"/>
      <c r="K1" s="8"/>
      <c r="L1" s="8"/>
      <c r="M1" s="8"/>
      <c r="N1" s="8"/>
      <c r="O1" s="8"/>
      <c r="P1" s="8"/>
      <c r="Q1" s="8"/>
      <c r="R1" s="8"/>
      <c r="S1" s="28"/>
    </row>
    <row r="2" spans="1:19" ht="15" customHeight="1">
      <c r="A2" s="28"/>
      <c r="B2" s="28"/>
      <c r="C2" s="28"/>
      <c r="D2" s="28"/>
      <c r="E2" s="28"/>
      <c r="F2" s="28"/>
      <c r="G2" s="28"/>
      <c r="H2" s="28"/>
      <c r="I2" s="28"/>
      <c r="J2" s="28"/>
      <c r="K2" s="28"/>
      <c r="L2" s="28"/>
      <c r="M2" s="28"/>
      <c r="N2" s="28"/>
      <c r="O2" s="28"/>
      <c r="P2" s="28"/>
      <c r="Q2" s="28"/>
      <c r="R2" s="28"/>
      <c r="S2" s="28"/>
    </row>
    <row r="3" spans="1:19" ht="15.75">
      <c r="A3" s="1210" t="s">
        <v>69</v>
      </c>
    </row>
    <row r="5" spans="1:19" ht="12.75" customHeight="1" thickBot="1">
      <c r="A5" s="2047" t="s">
        <v>1078</v>
      </c>
      <c r="B5" s="2047"/>
      <c r="C5" s="2047"/>
      <c r="D5" s="2047"/>
      <c r="E5" s="2047"/>
      <c r="F5" s="2047"/>
      <c r="G5" s="2047"/>
      <c r="H5" s="2047"/>
      <c r="I5" s="2047"/>
      <c r="J5" s="2047"/>
      <c r="K5" s="2047"/>
      <c r="L5" s="2047"/>
      <c r="M5" s="2047"/>
      <c r="N5" s="2047"/>
      <c r="O5" s="2047"/>
      <c r="P5" s="2047"/>
    </row>
    <row r="6" spans="1:19" s="70" customFormat="1">
      <c r="C6" s="2233" t="s">
        <v>102</v>
      </c>
      <c r="D6" s="2233"/>
      <c r="E6" s="2233"/>
      <c r="F6" s="2233"/>
      <c r="G6" s="2233"/>
      <c r="H6" s="2233"/>
      <c r="I6" s="2233"/>
      <c r="J6" s="2301" t="s">
        <v>82</v>
      </c>
      <c r="K6" s="2225"/>
      <c r="L6" s="2225"/>
      <c r="M6" s="2225"/>
      <c r="N6" s="2225"/>
      <c r="O6" s="2225"/>
      <c r="P6" s="2225"/>
    </row>
    <row r="7" spans="1:19" ht="48.75" thickBot="1">
      <c r="A7" s="1975" t="s">
        <v>71</v>
      </c>
      <c r="B7" s="1960"/>
      <c r="C7" s="1311" t="s">
        <v>1136</v>
      </c>
      <c r="D7" s="1311" t="s">
        <v>1137</v>
      </c>
      <c r="E7" s="1311" t="s">
        <v>1138</v>
      </c>
      <c r="F7" s="1311" t="s">
        <v>1139</v>
      </c>
      <c r="G7" s="1311" t="s">
        <v>1140</v>
      </c>
      <c r="H7" s="1311" t="s">
        <v>1141</v>
      </c>
      <c r="I7" s="1311" t="s">
        <v>1120</v>
      </c>
      <c r="J7" s="1486" t="s">
        <v>1136</v>
      </c>
      <c r="K7" s="1311" t="s">
        <v>1137</v>
      </c>
      <c r="L7" s="1311" t="s">
        <v>1138</v>
      </c>
      <c r="M7" s="1311" t="s">
        <v>1139</v>
      </c>
      <c r="N7" s="1311" t="s">
        <v>1140</v>
      </c>
      <c r="O7" s="1311" t="s">
        <v>1141</v>
      </c>
      <c r="P7" s="1311" t="s">
        <v>1120</v>
      </c>
    </row>
    <row r="8" spans="1:19">
      <c r="A8" s="1951" t="s">
        <v>1104</v>
      </c>
      <c r="B8" s="456" t="s">
        <v>76</v>
      </c>
      <c r="C8" s="1218">
        <v>36.900919244982234</v>
      </c>
      <c r="D8" s="1218">
        <v>30.176304980407686</v>
      </c>
      <c r="E8" s="1218">
        <v>7.2335135876660379</v>
      </c>
      <c r="F8" s="1218">
        <v>20.804697147207072</v>
      </c>
      <c r="G8" s="1265">
        <v>0.17765120401802659</v>
      </c>
      <c r="H8" s="1218">
        <v>1.6414585620706099</v>
      </c>
      <c r="I8" s="1218">
        <v>3.0654552736481948</v>
      </c>
      <c r="J8" s="1470">
        <v>39.91615246166284</v>
      </c>
      <c r="K8" s="1471">
        <v>28.525709828055778</v>
      </c>
      <c r="L8" s="1472">
        <v>10.577300837808254</v>
      </c>
      <c r="M8" s="1472">
        <v>16.217553591283899</v>
      </c>
      <c r="N8" s="1267">
        <v>0</v>
      </c>
      <c r="O8" s="1268">
        <v>1.0078910958512968</v>
      </c>
      <c r="P8" s="1266">
        <v>3.7553921853379233</v>
      </c>
    </row>
    <row r="9" spans="1:19">
      <c r="A9" s="1774"/>
      <c r="B9" s="441" t="s">
        <v>75</v>
      </c>
      <c r="C9" s="87">
        <v>366.77597509405285</v>
      </c>
      <c r="D9" s="87">
        <v>299.93680131503947</v>
      </c>
      <c r="E9" s="87">
        <v>71.897368785279127</v>
      </c>
      <c r="F9" s="87">
        <v>206.78788601562945</v>
      </c>
      <c r="G9" s="1269">
        <v>1.765760715817517</v>
      </c>
      <c r="H9" s="87">
        <v>16.315245717402988</v>
      </c>
      <c r="I9" s="87">
        <v>30.469033566214204</v>
      </c>
      <c r="J9" s="1473">
        <v>45.678717773081793</v>
      </c>
      <c r="K9" s="111">
        <v>32.643873924573739</v>
      </c>
      <c r="L9" s="236">
        <v>12.104311412160021</v>
      </c>
      <c r="M9" s="236">
        <v>18.558829140097586</v>
      </c>
      <c r="N9" s="1271">
        <v>0</v>
      </c>
      <c r="O9" s="1272">
        <v>1.1533970604409201</v>
      </c>
      <c r="P9" s="223">
        <v>4.2975459602736903</v>
      </c>
    </row>
    <row r="10" spans="1:19">
      <c r="A10" s="1774"/>
      <c r="B10" s="441" t="s">
        <v>92</v>
      </c>
      <c r="C10" s="87">
        <v>334</v>
      </c>
      <c r="D10" s="87">
        <v>272</v>
      </c>
      <c r="E10" s="87">
        <v>75</v>
      </c>
      <c r="F10" s="87">
        <v>202</v>
      </c>
      <c r="G10" s="1269">
        <v>2</v>
      </c>
      <c r="H10" s="87">
        <v>19</v>
      </c>
      <c r="I10" s="87">
        <v>27</v>
      </c>
      <c r="J10" s="1473">
        <v>31</v>
      </c>
      <c r="K10" s="111">
        <v>15</v>
      </c>
      <c r="L10" s="236">
        <v>6</v>
      </c>
      <c r="M10" s="236">
        <v>13</v>
      </c>
      <c r="N10" s="1271">
        <v>0</v>
      </c>
      <c r="O10" s="1272">
        <v>1</v>
      </c>
      <c r="P10" s="223">
        <v>2</v>
      </c>
    </row>
    <row r="11" spans="1:19">
      <c r="A11" s="1775"/>
      <c r="B11" s="452" t="s">
        <v>112</v>
      </c>
      <c r="C11" s="796">
        <v>2.9566775764915647</v>
      </c>
      <c r="D11" s="796">
        <v>2.8126021400755636</v>
      </c>
      <c r="E11" s="796">
        <v>1.5872453504442896</v>
      </c>
      <c r="F11" s="796">
        <v>2.487163123713378</v>
      </c>
      <c r="G11" s="1273">
        <v>0.25803096628840783</v>
      </c>
      <c r="H11" s="796">
        <v>0.77856497194147245</v>
      </c>
      <c r="I11" s="796">
        <v>1.0562352040496816</v>
      </c>
      <c r="J11" s="1474">
        <v>11.103181704299201</v>
      </c>
      <c r="K11" s="1475">
        <v>10.23734639683072</v>
      </c>
      <c r="L11" s="1476">
        <v>6.9727735101137567</v>
      </c>
      <c r="M11" s="1476">
        <v>8.3572507446291446</v>
      </c>
      <c r="N11" s="1274">
        <v>0</v>
      </c>
      <c r="O11" s="1275">
        <v>2.2646512715937765</v>
      </c>
      <c r="P11" s="805">
        <v>4.3103257776973791</v>
      </c>
    </row>
    <row r="12" spans="1:19">
      <c r="A12" s="1773" t="s">
        <v>1105</v>
      </c>
      <c r="B12" s="441" t="s">
        <v>76</v>
      </c>
      <c r="C12" s="1220">
        <v>31.077534101734923</v>
      </c>
      <c r="D12" s="1220">
        <v>25.780565730788439</v>
      </c>
      <c r="E12" s="1220">
        <v>5.5225348848745082</v>
      </c>
      <c r="F12" s="1220">
        <v>30.28853103733405</v>
      </c>
      <c r="G12" s="1238">
        <v>0.19732823828119578</v>
      </c>
      <c r="H12" s="1238">
        <v>0.42288130258984308</v>
      </c>
      <c r="I12" s="1220">
        <v>6.7106247043971194</v>
      </c>
      <c r="J12" s="1477">
        <v>51.759392921878089</v>
      </c>
      <c r="K12" s="1478">
        <v>19.414157603574541</v>
      </c>
      <c r="L12" s="1479">
        <v>2.4727079453421097</v>
      </c>
      <c r="M12" s="1478">
        <v>24.362471968809217</v>
      </c>
      <c r="N12" s="1276">
        <v>0</v>
      </c>
      <c r="O12" s="1276">
        <v>0</v>
      </c>
      <c r="P12" s="1276">
        <v>1.9912695603960244</v>
      </c>
    </row>
    <row r="13" spans="1:19">
      <c r="A13" s="1774"/>
      <c r="B13" s="441" t="s">
        <v>75</v>
      </c>
      <c r="C13" s="87">
        <v>217.18170686295082</v>
      </c>
      <c r="D13" s="87">
        <v>180.1644638527662</v>
      </c>
      <c r="E13" s="87">
        <v>38.593588171472021</v>
      </c>
      <c r="F13" s="87">
        <v>211.66785136573765</v>
      </c>
      <c r="G13" s="223">
        <v>1.379005279565495</v>
      </c>
      <c r="H13" s="223">
        <v>2.9552564497632701</v>
      </c>
      <c r="I13" s="87">
        <v>46.896414710596019</v>
      </c>
      <c r="J13" s="1473">
        <v>30.643994835809583</v>
      </c>
      <c r="K13" s="236">
        <v>11.494094342324923</v>
      </c>
      <c r="L13" s="1480">
        <v>1.4639593942281399</v>
      </c>
      <c r="M13" s="236">
        <v>14.423729164029313</v>
      </c>
      <c r="N13" s="1272">
        <v>0</v>
      </c>
      <c r="O13" s="1272">
        <v>0</v>
      </c>
      <c r="P13" s="1272">
        <v>1.17892522846202</v>
      </c>
    </row>
    <row r="14" spans="1:19">
      <c r="A14" s="1774"/>
      <c r="B14" s="441" t="s">
        <v>92</v>
      </c>
      <c r="C14" s="87">
        <v>185</v>
      </c>
      <c r="D14" s="87">
        <v>176</v>
      </c>
      <c r="E14" s="87">
        <v>46</v>
      </c>
      <c r="F14" s="87">
        <v>247</v>
      </c>
      <c r="G14" s="223">
        <v>2</v>
      </c>
      <c r="H14" s="223">
        <v>2</v>
      </c>
      <c r="I14" s="87">
        <v>41</v>
      </c>
      <c r="J14" s="1473">
        <v>19</v>
      </c>
      <c r="K14" s="236">
        <v>10</v>
      </c>
      <c r="L14" s="1480">
        <v>1</v>
      </c>
      <c r="M14" s="236">
        <v>11</v>
      </c>
      <c r="N14" s="1272">
        <v>0</v>
      </c>
      <c r="O14" s="1272">
        <v>0</v>
      </c>
      <c r="P14" s="1272">
        <v>1</v>
      </c>
    </row>
    <row r="15" spans="1:19">
      <c r="A15" s="1775"/>
      <c r="B15" s="452" t="s">
        <v>112</v>
      </c>
      <c r="C15" s="796">
        <v>3.2727572299212242</v>
      </c>
      <c r="D15" s="796">
        <v>3.0932509358824039</v>
      </c>
      <c r="E15" s="796">
        <v>1.615263805734978</v>
      </c>
      <c r="F15" s="796">
        <v>3.2493862183868876</v>
      </c>
      <c r="G15" s="805">
        <v>0.31381652908395902</v>
      </c>
      <c r="H15" s="805">
        <v>0.45888000153014574</v>
      </c>
      <c r="I15" s="796">
        <v>1.7693252673006012</v>
      </c>
      <c r="J15" s="1474">
        <v>14.4153444239507</v>
      </c>
      <c r="K15" s="1476">
        <v>11.410710963172791</v>
      </c>
      <c r="L15" s="1481">
        <v>4.4799539434672617</v>
      </c>
      <c r="M15" s="1476">
        <v>12.383784726463466</v>
      </c>
      <c r="N15" s="1275">
        <v>0</v>
      </c>
      <c r="O15" s="1275">
        <v>0</v>
      </c>
      <c r="P15" s="1275">
        <v>4.0301523458941801</v>
      </c>
    </row>
    <row r="16" spans="1:19">
      <c r="A16" s="1773" t="s">
        <v>681</v>
      </c>
      <c r="B16" s="441" t="s">
        <v>76</v>
      </c>
      <c r="C16" s="1220">
        <v>28.81085813188281</v>
      </c>
      <c r="D16" s="1220">
        <v>30.43532701421136</v>
      </c>
      <c r="E16" s="1220">
        <v>6.9767018175261031</v>
      </c>
      <c r="F16" s="1220">
        <v>27.165387843671752</v>
      </c>
      <c r="G16" s="1220">
        <v>0</v>
      </c>
      <c r="H16" s="1220">
        <v>4.372592219216707</v>
      </c>
      <c r="I16" s="1220">
        <v>2.2391329734913636</v>
      </c>
      <c r="J16" s="1482">
        <v>24.244699740889033</v>
      </c>
      <c r="K16" s="1483">
        <v>33.695656176966963</v>
      </c>
      <c r="L16" s="1478">
        <v>14.136318694223213</v>
      </c>
      <c r="M16" s="1478">
        <v>21.702570438700196</v>
      </c>
      <c r="N16" s="1276">
        <v>0</v>
      </c>
      <c r="O16" s="1276">
        <v>4.0086700838588163</v>
      </c>
      <c r="P16" s="1276">
        <v>2.2120848653617791</v>
      </c>
    </row>
    <row r="17" spans="1:16">
      <c r="A17" s="1774"/>
      <c r="B17" s="441" t="s">
        <v>75</v>
      </c>
      <c r="C17" s="87">
        <v>208.02573962267402</v>
      </c>
      <c r="D17" s="87">
        <v>219.75504456713355</v>
      </c>
      <c r="E17" s="87">
        <v>50.374534110514396</v>
      </c>
      <c r="F17" s="87">
        <v>196.14479625870521</v>
      </c>
      <c r="G17" s="87">
        <v>0</v>
      </c>
      <c r="H17" s="87">
        <v>31.571837475549064</v>
      </c>
      <c r="I17" s="87">
        <v>16.167421698855804</v>
      </c>
      <c r="J17" s="1484">
        <v>18.500013338480223</v>
      </c>
      <c r="K17" s="111">
        <v>25.711602757917838</v>
      </c>
      <c r="L17" s="236">
        <v>10.786773488436982</v>
      </c>
      <c r="M17" s="236">
        <v>16.560231592314931</v>
      </c>
      <c r="N17" s="1272">
        <v>0</v>
      </c>
      <c r="O17" s="1272">
        <v>3.0588314482559702</v>
      </c>
      <c r="P17" s="1272">
        <v>1.68794004266528</v>
      </c>
    </row>
    <row r="18" spans="1:16">
      <c r="A18" s="1774"/>
      <c r="B18" s="441" t="s">
        <v>92</v>
      </c>
      <c r="C18" s="87">
        <v>194</v>
      </c>
      <c r="D18" s="87">
        <v>200</v>
      </c>
      <c r="E18" s="87">
        <v>48</v>
      </c>
      <c r="F18" s="87">
        <v>197</v>
      </c>
      <c r="G18" s="87">
        <v>0</v>
      </c>
      <c r="H18" s="87">
        <v>26</v>
      </c>
      <c r="I18" s="87">
        <v>14</v>
      </c>
      <c r="J18" s="1484">
        <v>11</v>
      </c>
      <c r="K18" s="111">
        <v>15</v>
      </c>
      <c r="L18" s="236">
        <v>5</v>
      </c>
      <c r="M18" s="236">
        <v>10</v>
      </c>
      <c r="N18" s="1272">
        <v>0</v>
      </c>
      <c r="O18" s="1272">
        <v>1</v>
      </c>
      <c r="P18" s="1272">
        <v>1</v>
      </c>
    </row>
    <row r="19" spans="1:16">
      <c r="A19" s="1775"/>
      <c r="B19" s="452" t="s">
        <v>112</v>
      </c>
      <c r="C19" s="796">
        <v>3.2493671691897585</v>
      </c>
      <c r="D19" s="796">
        <v>3.3013925917766596</v>
      </c>
      <c r="E19" s="796">
        <v>1.8278256178998704</v>
      </c>
      <c r="F19" s="796">
        <v>3.191469314918435</v>
      </c>
      <c r="G19" s="796">
        <v>0</v>
      </c>
      <c r="H19" s="796">
        <v>1.4671499147117331</v>
      </c>
      <c r="I19" s="796">
        <v>1.0615397891886167</v>
      </c>
      <c r="J19" s="1485">
        <v>12.218823415891354</v>
      </c>
      <c r="K19" s="1475">
        <v>13.476354333612306</v>
      </c>
      <c r="L19" s="1476">
        <v>9.9331590063037005</v>
      </c>
      <c r="M19" s="1476">
        <v>11.752866720531925</v>
      </c>
      <c r="N19" s="1275">
        <v>0</v>
      </c>
      <c r="O19" s="1275">
        <v>5.5928173119126754</v>
      </c>
      <c r="P19" s="1275">
        <v>4.1933195345183822</v>
      </c>
    </row>
    <row r="20" spans="1:16" ht="13.5" thickBot="1">
      <c r="A20" s="1967" t="s">
        <v>1142</v>
      </c>
      <c r="B20" s="441" t="s">
        <v>76</v>
      </c>
      <c r="C20" s="1220">
        <v>29.512480055644335</v>
      </c>
      <c r="D20" s="1220">
        <v>26.677352455883785</v>
      </c>
      <c r="E20" s="1238">
        <v>1.7887369590943665</v>
      </c>
      <c r="F20" s="1220">
        <v>33.101073036418413</v>
      </c>
      <c r="G20" s="1220">
        <v>0</v>
      </c>
      <c r="H20" s="1220">
        <v>5.3741264237018234</v>
      </c>
      <c r="I20" s="1220">
        <v>3.5462310692573129</v>
      </c>
      <c r="J20" s="1477">
        <v>34.353893288764617</v>
      </c>
      <c r="K20" s="1483">
        <v>35.593500048817731</v>
      </c>
      <c r="L20" s="1479">
        <v>1.5460542441420042</v>
      </c>
      <c r="M20" s="1478">
        <v>21.159557206799594</v>
      </c>
      <c r="N20" s="1276">
        <v>0</v>
      </c>
      <c r="O20" s="1276">
        <v>7.346995211476008</v>
      </c>
      <c r="P20" s="1276">
        <v>0</v>
      </c>
    </row>
    <row r="21" spans="1:16">
      <c r="A21" s="1774"/>
      <c r="B21" s="441" t="s">
        <v>75</v>
      </c>
      <c r="C21" s="87">
        <v>156.31232185844846</v>
      </c>
      <c r="D21" s="87">
        <v>141.29611932148867</v>
      </c>
      <c r="E21" s="223">
        <v>9.4740132561846995</v>
      </c>
      <c r="F21" s="87">
        <v>175.31924028658798</v>
      </c>
      <c r="G21" s="87">
        <v>0</v>
      </c>
      <c r="H21" s="87">
        <v>28.463964318343074</v>
      </c>
      <c r="I21" s="87">
        <v>18.782549322762318</v>
      </c>
      <c r="J21" s="1473">
        <v>25.819021173090569</v>
      </c>
      <c r="K21" s="111">
        <v>26.750660359225691</v>
      </c>
      <c r="L21" s="1480">
        <v>1.1619529387460701</v>
      </c>
      <c r="M21" s="236">
        <v>15.902682439613113</v>
      </c>
      <c r="N21" s="1272">
        <v>0</v>
      </c>
      <c r="O21" s="1272">
        <v>5.5217096743364635</v>
      </c>
      <c r="P21" s="1272">
        <v>0</v>
      </c>
    </row>
    <row r="22" spans="1:16">
      <c r="A22" s="1774"/>
      <c r="B22" s="441" t="s">
        <v>92</v>
      </c>
      <c r="C22" s="87">
        <v>134</v>
      </c>
      <c r="D22" s="87">
        <v>131</v>
      </c>
      <c r="E22" s="223">
        <v>8</v>
      </c>
      <c r="F22" s="87">
        <v>182</v>
      </c>
      <c r="G22" s="87">
        <v>0</v>
      </c>
      <c r="H22" s="87">
        <v>28</v>
      </c>
      <c r="I22" s="87">
        <v>17</v>
      </c>
      <c r="J22" s="1270">
        <v>12</v>
      </c>
      <c r="K22" s="87">
        <v>16</v>
      </c>
      <c r="L22" s="1272">
        <v>1</v>
      </c>
      <c r="M22" s="223">
        <v>9</v>
      </c>
      <c r="N22" s="1272">
        <v>0</v>
      </c>
      <c r="O22" s="1272">
        <v>4</v>
      </c>
      <c r="P22" s="1272">
        <v>0</v>
      </c>
    </row>
    <row r="23" spans="1:16" ht="13.5" thickBot="1">
      <c r="A23" s="1960"/>
      <c r="B23" s="341" t="s">
        <v>112</v>
      </c>
      <c r="C23" s="458">
        <v>3.8134904729708228</v>
      </c>
      <c r="D23" s="458">
        <v>3.6978912040884344</v>
      </c>
      <c r="E23" s="1241">
        <v>1.1081985705394519</v>
      </c>
      <c r="F23" s="458">
        <v>3.9345431214719802</v>
      </c>
      <c r="G23" s="458">
        <v>0</v>
      </c>
      <c r="H23" s="458">
        <v>1.8854828545753455</v>
      </c>
      <c r="I23" s="458">
        <v>1.5463464925748494</v>
      </c>
      <c r="J23" s="1277">
        <v>13.699872411098182</v>
      </c>
      <c r="K23" s="458">
        <v>13.812562355782026</v>
      </c>
      <c r="L23" s="1278">
        <v>3.5592048201580244</v>
      </c>
      <c r="M23" s="1241">
        <v>11.782891244452355</v>
      </c>
      <c r="N23" s="1278">
        <v>0</v>
      </c>
      <c r="O23" s="1278">
        <v>7.5267707189643671</v>
      </c>
      <c r="P23" s="1278">
        <v>0</v>
      </c>
    </row>
    <row r="24" spans="1:16" ht="87" customHeight="1">
      <c r="A24" s="1784" t="s">
        <v>1143</v>
      </c>
      <c r="B24" s="1771"/>
      <c r="C24" s="1771"/>
      <c r="D24" s="1771"/>
      <c r="E24" s="1771"/>
      <c r="F24" s="1771"/>
      <c r="G24" s="1771"/>
      <c r="H24" s="1771"/>
      <c r="I24" s="1771"/>
    </row>
    <row r="25" spans="1:16" s="20" customFormat="1">
      <c r="A25" s="504" t="s">
        <v>347</v>
      </c>
      <c r="D25" s="492"/>
      <c r="E25" s="492"/>
      <c r="F25" s="492"/>
      <c r="G25" s="492"/>
    </row>
    <row r="26" spans="1:16" s="20" customFormat="1">
      <c r="A26" s="505" t="s">
        <v>348</v>
      </c>
      <c r="D26" s="506"/>
      <c r="E26" s="492"/>
      <c r="F26" s="506"/>
      <c r="G26" s="492"/>
    </row>
    <row r="27" spans="1:16">
      <c r="C27" s="251"/>
      <c r="J27" s="251"/>
    </row>
    <row r="28" spans="1:16">
      <c r="C28" s="251"/>
      <c r="J28" s="251"/>
    </row>
    <row r="29" spans="1:16">
      <c r="C29" s="251"/>
      <c r="J29" s="251"/>
    </row>
    <row r="30" spans="1:16">
      <c r="C30" s="251"/>
      <c r="J30" s="251"/>
    </row>
  </sheetData>
  <mergeCells count="9">
    <mergeCell ref="A16:A19"/>
    <mergeCell ref="A20:A23"/>
    <mergeCell ref="A24:I24"/>
    <mergeCell ref="A5:P5"/>
    <mergeCell ref="C6:I6"/>
    <mergeCell ref="J6:P6"/>
    <mergeCell ref="A7:B7"/>
    <mergeCell ref="A8:A11"/>
    <mergeCell ref="A12:A15"/>
  </mergeCells>
  <hyperlinks>
    <hyperlink ref="A3" location="Übersicht!A1" display="&lt;&lt; Zurück zur Übersicht"/>
  </hyperlinks>
  <pageMargins left="0.7" right="0.7" top="0.78740157499999996" bottom="0.78740157499999996"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A3" sqref="A3"/>
    </sheetView>
  </sheetViews>
  <sheetFormatPr baseColWidth="10" defaultRowHeight="12.75"/>
  <cols>
    <col min="1" max="1" width="14.85546875" customWidth="1"/>
    <col min="2" max="2" width="35.85546875" customWidth="1"/>
  </cols>
  <sheetData>
    <row r="1" spans="1:19" ht="25.5">
      <c r="A1" s="8" t="s">
        <v>1079</v>
      </c>
      <c r="B1" s="8"/>
      <c r="C1" s="8"/>
      <c r="D1" s="8"/>
      <c r="E1" s="8"/>
      <c r="F1" s="8"/>
      <c r="G1" s="8"/>
      <c r="H1" s="8"/>
      <c r="I1" s="8"/>
      <c r="J1" s="8"/>
      <c r="K1" s="8"/>
      <c r="L1" s="8"/>
      <c r="M1" s="8"/>
      <c r="N1" s="8"/>
      <c r="O1" s="8"/>
      <c r="P1" s="8"/>
      <c r="Q1" s="8"/>
      <c r="R1" s="8"/>
      <c r="S1" s="28"/>
    </row>
    <row r="2" spans="1:19" ht="15" customHeight="1">
      <c r="A2" s="28"/>
      <c r="B2" s="28"/>
      <c r="C2" s="28"/>
      <c r="D2" s="28"/>
      <c r="E2" s="28"/>
      <c r="F2" s="28"/>
      <c r="G2" s="28"/>
      <c r="H2" s="28"/>
      <c r="I2" s="28"/>
      <c r="J2" s="28"/>
      <c r="K2" s="28"/>
      <c r="L2" s="28"/>
      <c r="M2" s="28"/>
      <c r="N2" s="28"/>
      <c r="O2" s="28"/>
      <c r="P2" s="28"/>
      <c r="Q2" s="28"/>
      <c r="R2" s="28"/>
      <c r="S2" s="28"/>
    </row>
    <row r="3" spans="1:19" ht="15.75">
      <c r="A3" s="1210" t="s">
        <v>69</v>
      </c>
    </row>
    <row r="5" spans="1:19" ht="12.75" customHeight="1" thickBot="1">
      <c r="A5" s="2047" t="s">
        <v>1080</v>
      </c>
      <c r="B5" s="2047"/>
      <c r="C5" s="2047"/>
      <c r="D5" s="2047"/>
      <c r="E5" s="2047"/>
      <c r="F5" s="2047"/>
      <c r="G5" s="2047"/>
      <c r="H5" s="2047"/>
      <c r="I5" s="2047"/>
      <c r="J5" s="2047"/>
    </row>
    <row r="6" spans="1:19" s="70" customFormat="1">
      <c r="C6" s="2233" t="s">
        <v>102</v>
      </c>
      <c r="D6" s="2233"/>
      <c r="E6" s="2233"/>
      <c r="F6" s="2233"/>
      <c r="G6" s="2300" t="s">
        <v>82</v>
      </c>
      <c r="H6" s="2233"/>
      <c r="I6" s="2233"/>
      <c r="J6" s="2233"/>
    </row>
    <row r="7" spans="1:19" ht="24.75" thickBot="1">
      <c r="A7" s="1975" t="s">
        <v>71</v>
      </c>
      <c r="B7" s="1960"/>
      <c r="C7" s="794" t="s">
        <v>76</v>
      </c>
      <c r="D7" s="794" t="s">
        <v>75</v>
      </c>
      <c r="E7" s="794" t="s">
        <v>92</v>
      </c>
      <c r="F7" s="794" t="s">
        <v>112</v>
      </c>
      <c r="G7" s="1469" t="s">
        <v>76</v>
      </c>
      <c r="H7" s="794" t="s">
        <v>75</v>
      </c>
      <c r="I7" s="794" t="s">
        <v>92</v>
      </c>
      <c r="J7" s="794" t="s">
        <v>112</v>
      </c>
    </row>
    <row r="8" spans="1:19" ht="13.5" thickBot="1">
      <c r="A8" s="1959" t="s">
        <v>1126</v>
      </c>
      <c r="B8" s="456" t="s">
        <v>1144</v>
      </c>
      <c r="C8" s="1218">
        <v>42.063447178047085</v>
      </c>
      <c r="D8" s="198">
        <v>1741.9653335028561</v>
      </c>
      <c r="E8" s="198">
        <v>1689</v>
      </c>
      <c r="F8" s="716">
        <f>1.14*1.64*SQRT(C8*(100-C8)/3992)</f>
        <v>1.4607711712186506</v>
      </c>
      <c r="G8" s="1219">
        <v>43.408143636316403</v>
      </c>
      <c r="H8" s="198">
        <v>217.90893201291149</v>
      </c>
      <c r="I8" s="198">
        <v>129</v>
      </c>
      <c r="J8" s="716">
        <f>1.14*1.64*SQRT(G8*(100-G8)/315)</f>
        <v>5.2210277237227674</v>
      </c>
    </row>
    <row r="9" spans="1:19">
      <c r="A9" s="1774"/>
      <c r="B9" s="441" t="s">
        <v>1145</v>
      </c>
      <c r="C9" s="1220">
        <v>34.615033625343962</v>
      </c>
      <c r="D9" s="15">
        <v>1433.5056358589293</v>
      </c>
      <c r="E9" s="15">
        <v>1425</v>
      </c>
      <c r="F9" s="390">
        <f t="shared" ref="F9:F12" si="0">1.14*1.64*SQRT(C9*(100-C9)/3992)</f>
        <v>1.4077474986972505</v>
      </c>
      <c r="G9" s="1221">
        <v>38.53479380526646</v>
      </c>
      <c r="H9" s="15">
        <v>193.44471014001519</v>
      </c>
      <c r="I9" s="15">
        <v>119</v>
      </c>
      <c r="J9" s="390">
        <f t="shared" ref="J9:J12" si="1">1.14*1.64*SQRT(G9*(100-G9)/315)</f>
        <v>5.1266611529294419</v>
      </c>
    </row>
    <row r="10" spans="1:19">
      <c r="A10" s="1774"/>
      <c r="B10" s="441" t="s">
        <v>1146</v>
      </c>
      <c r="C10" s="1220">
        <v>41.817527754903743</v>
      </c>
      <c r="D10" s="15">
        <v>1731.7811203988408</v>
      </c>
      <c r="E10" s="15">
        <v>1662</v>
      </c>
      <c r="F10" s="390">
        <f t="shared" si="0"/>
        <v>1.4595826607971647</v>
      </c>
      <c r="G10" s="1221">
        <v>40.977930326258722</v>
      </c>
      <c r="H10" s="15">
        <v>205.70925834349467</v>
      </c>
      <c r="I10" s="15">
        <v>131</v>
      </c>
      <c r="J10" s="390">
        <f t="shared" si="1"/>
        <v>5.1805473746468316</v>
      </c>
    </row>
    <row r="11" spans="1:19">
      <c r="A11" s="1774"/>
      <c r="B11" s="441" t="s">
        <v>1147</v>
      </c>
      <c r="C11" s="1220">
        <v>21.494070249726537</v>
      </c>
      <c r="D11" s="15">
        <v>890.12973883033646</v>
      </c>
      <c r="E11" s="15">
        <v>844</v>
      </c>
      <c r="F11" s="390">
        <f t="shared" si="0"/>
        <v>1.2155252804847065</v>
      </c>
      <c r="G11" s="1221">
        <v>21.297058846518812</v>
      </c>
      <c r="H11" s="15">
        <v>106.91126041101676</v>
      </c>
      <c r="I11" s="15">
        <v>70</v>
      </c>
      <c r="J11" s="390">
        <f t="shared" si="1"/>
        <v>4.3126947401564415</v>
      </c>
    </row>
    <row r="12" spans="1:19" ht="13.5" thickBot="1">
      <c r="A12" s="1960"/>
      <c r="B12" s="341" t="s">
        <v>538</v>
      </c>
      <c r="C12" s="1279">
        <v>6.8420198040941962</v>
      </c>
      <c r="D12" s="340">
        <v>283.34723160997584</v>
      </c>
      <c r="E12" s="340">
        <v>271</v>
      </c>
      <c r="F12" s="458">
        <f t="shared" si="0"/>
        <v>0.74706024930579507</v>
      </c>
      <c r="G12" s="1280">
        <v>5.1812978181878684</v>
      </c>
      <c r="H12" s="340">
        <v>26.010121129841473</v>
      </c>
      <c r="I12" s="340">
        <v>17</v>
      </c>
      <c r="J12" s="458">
        <f t="shared" si="1"/>
        <v>2.3348538645848009</v>
      </c>
    </row>
    <row r="13" spans="1:19" ht="61.5" customHeight="1">
      <c r="A13" s="2068" t="s">
        <v>1148</v>
      </c>
      <c r="B13" s="2068"/>
      <c r="C13" s="2068"/>
      <c r="D13" s="2068"/>
      <c r="E13" s="2068"/>
      <c r="F13" s="2068"/>
    </row>
    <row r="16" spans="1:19">
      <c r="A16" s="1165" t="s">
        <v>1149</v>
      </c>
    </row>
  </sheetData>
  <mergeCells count="6">
    <mergeCell ref="A13:F13"/>
    <mergeCell ref="A5:J5"/>
    <mergeCell ref="C6:F6"/>
    <mergeCell ref="G6:J6"/>
    <mergeCell ref="A7:B7"/>
    <mergeCell ref="A8:A12"/>
  </mergeCells>
  <hyperlinks>
    <hyperlink ref="A3" location="Übersicht!A1" display="&lt;&lt; Zurück zur Übersicht"/>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A3" sqref="A3"/>
    </sheetView>
  </sheetViews>
  <sheetFormatPr baseColWidth="10" defaultRowHeight="12.75"/>
  <sheetData>
    <row r="1" spans="1:6" ht="25.5">
      <c r="A1" s="8" t="s">
        <v>332</v>
      </c>
    </row>
    <row r="2" spans="1:6" ht="15">
      <c r="A2" s="28"/>
    </row>
    <row r="3" spans="1:6" ht="15.75">
      <c r="A3" s="26" t="s">
        <v>69</v>
      </c>
    </row>
    <row r="5" spans="1:6" ht="13.5" thickBot="1">
      <c r="A5" s="1863" t="s">
        <v>1183</v>
      </c>
      <c r="B5" s="1863"/>
      <c r="C5" s="1863"/>
      <c r="D5" s="1863"/>
      <c r="E5" s="1863"/>
      <c r="F5" s="78"/>
    </row>
    <row r="6" spans="1:6" ht="13.5" thickBot="1">
      <c r="A6" s="297"/>
      <c r="B6" s="297"/>
      <c r="C6" s="297"/>
      <c r="D6" s="323" t="s">
        <v>349</v>
      </c>
      <c r="E6" s="323" t="s">
        <v>4</v>
      </c>
    </row>
    <row r="7" spans="1:6">
      <c r="A7" s="288" t="s">
        <v>350</v>
      </c>
      <c r="B7" s="288"/>
      <c r="C7" s="288"/>
      <c r="D7" s="298">
        <v>2.7612006296845164E-2</v>
      </c>
      <c r="E7" s="298">
        <v>4.0107016703328523E-2</v>
      </c>
    </row>
    <row r="8" spans="1:6">
      <c r="A8" s="1864" t="s">
        <v>351</v>
      </c>
      <c r="B8" s="1864"/>
      <c r="C8" s="1864"/>
      <c r="D8" s="298">
        <v>9.7434238486660898E-3</v>
      </c>
      <c r="E8" s="298">
        <v>1.4657724178028606E-2</v>
      </c>
    </row>
    <row r="9" spans="1:6">
      <c r="A9" s="1864" t="s">
        <v>352</v>
      </c>
      <c r="B9" s="1864"/>
      <c r="C9" s="1864"/>
      <c r="D9" s="299">
        <v>40003.98791808157</v>
      </c>
      <c r="E9" s="299">
        <v>5233.8056248490748</v>
      </c>
    </row>
    <row r="10" spans="1:6" ht="13.5" thickBot="1">
      <c r="A10" s="1864" t="s">
        <v>353</v>
      </c>
      <c r="B10" s="1864"/>
      <c r="C10" s="1864"/>
      <c r="D10" s="299">
        <v>7870134</v>
      </c>
      <c r="E10" s="300">
        <v>979802</v>
      </c>
    </row>
    <row r="11" spans="1:6" ht="13.5" thickBot="1">
      <c r="A11" s="1865" t="s">
        <v>354</v>
      </c>
      <c r="B11" s="1865"/>
      <c r="C11" s="1865"/>
      <c r="D11" s="342">
        <v>76682.051307797839</v>
      </c>
      <c r="E11" s="342">
        <v>14361.667465080784</v>
      </c>
    </row>
    <row r="12" spans="1:6" ht="61.5" customHeight="1">
      <c r="A12" s="1862" t="s">
        <v>355</v>
      </c>
      <c r="B12" s="1862"/>
      <c r="C12" s="1862"/>
      <c r="D12" s="1862"/>
      <c r="E12" s="1862"/>
    </row>
    <row r="13" spans="1:6">
      <c r="A13" s="285"/>
      <c r="B13" s="285"/>
      <c r="C13" s="285"/>
      <c r="D13" s="285"/>
      <c r="E13" s="285"/>
    </row>
    <row r="14" spans="1:6" ht="12.95" customHeight="1" thickBot="1">
      <c r="A14" s="1863" t="s">
        <v>356</v>
      </c>
      <c r="B14" s="1863"/>
      <c r="C14" s="1863"/>
      <c r="D14" s="1863"/>
      <c r="E14" s="1863"/>
    </row>
    <row r="15" spans="1:6" ht="13.5" thickBot="1">
      <c r="A15" s="297"/>
      <c r="B15" s="297"/>
      <c r="C15" s="297"/>
      <c r="D15" s="323" t="s">
        <v>349</v>
      </c>
      <c r="E15" s="323" t="s">
        <v>4</v>
      </c>
    </row>
    <row r="16" spans="1:6">
      <c r="A16" s="288" t="s">
        <v>350</v>
      </c>
      <c r="B16" s="288"/>
      <c r="C16" s="288"/>
      <c r="D16" s="298">
        <v>8.7877555526595763E-2</v>
      </c>
      <c r="E16" s="298">
        <v>0.10303377347403152</v>
      </c>
    </row>
    <row r="17" spans="1:9">
      <c r="A17" s="1864" t="s">
        <v>351</v>
      </c>
      <c r="B17" s="1864"/>
      <c r="C17" s="1864"/>
      <c r="D17" s="298">
        <v>3.9709397997720303E-2</v>
      </c>
      <c r="E17" s="298">
        <v>4.8142363483695688E-2</v>
      </c>
    </row>
    <row r="18" spans="1:9">
      <c r="A18" s="1864" t="s">
        <v>352</v>
      </c>
      <c r="B18" s="1864"/>
      <c r="C18" s="1864"/>
      <c r="D18" s="299">
        <v>126284.64094319308</v>
      </c>
      <c r="E18" s="299">
        <v>15496.444812537264</v>
      </c>
    </row>
    <row r="19" spans="1:9" ht="13.5" thickBot="1">
      <c r="A19" s="1864" t="s">
        <v>353</v>
      </c>
      <c r="B19" s="1864"/>
      <c r="C19" s="1864"/>
      <c r="D19" s="299">
        <v>8327126</v>
      </c>
      <c r="E19" s="300">
        <v>1017483</v>
      </c>
    </row>
    <row r="20" spans="1:9" ht="13.5" thickBot="1">
      <c r="A20" s="1865" t="s">
        <v>354</v>
      </c>
      <c r="B20" s="1865"/>
      <c r="C20" s="1865"/>
      <c r="D20" s="342">
        <f>D19*D17</f>
        <v>330665.16051116469</v>
      </c>
      <c r="E20" s="342">
        <f>E19*E17</f>
        <v>48984.036424481143</v>
      </c>
    </row>
    <row r="21" spans="1:9" ht="53.25" customHeight="1">
      <c r="A21" s="1862" t="s">
        <v>357</v>
      </c>
      <c r="B21" s="1862"/>
      <c r="C21" s="1862"/>
      <c r="D21" s="1862"/>
      <c r="E21" s="1862"/>
    </row>
    <row r="26" spans="1:9">
      <c r="I26" s="409"/>
    </row>
  </sheetData>
  <mergeCells count="12">
    <mergeCell ref="A5:E5"/>
    <mergeCell ref="A8:C8"/>
    <mergeCell ref="A9:C9"/>
    <mergeCell ref="A10:C10"/>
    <mergeCell ref="A11:C11"/>
    <mergeCell ref="A21:E21"/>
    <mergeCell ref="A12:E12"/>
    <mergeCell ref="A14:E14"/>
    <mergeCell ref="A17:C17"/>
    <mergeCell ref="A18:C18"/>
    <mergeCell ref="A19:C19"/>
    <mergeCell ref="A20:C20"/>
  </mergeCells>
  <hyperlinks>
    <hyperlink ref="A3" location="Übersicht!A1" display="&lt;&lt; Zurück zur Übersicht"/>
  </hyperlink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C22" sqref="C22"/>
    </sheetView>
  </sheetViews>
  <sheetFormatPr baseColWidth="10" defaultRowHeight="12.75"/>
  <cols>
    <col min="1" max="1" width="22" customWidth="1"/>
    <col min="7" max="7" width="10" customWidth="1"/>
  </cols>
  <sheetData>
    <row r="1" spans="1:5" ht="25.5">
      <c r="A1" s="8" t="s">
        <v>284</v>
      </c>
      <c r="B1" s="20"/>
      <c r="C1" s="20"/>
      <c r="D1" s="20"/>
      <c r="E1" s="20"/>
    </row>
    <row r="2" spans="1:5">
      <c r="A2" s="20"/>
      <c r="B2" s="98"/>
      <c r="C2" s="98"/>
      <c r="D2" s="98"/>
      <c r="E2" s="98"/>
    </row>
    <row r="3" spans="1:5" ht="15.75">
      <c r="A3" s="26" t="s">
        <v>69</v>
      </c>
      <c r="B3" s="20"/>
      <c r="C3" s="20"/>
      <c r="D3" s="20"/>
      <c r="E3" s="20"/>
    </row>
    <row r="4" spans="1:5" ht="15.75">
      <c r="A4" s="26"/>
      <c r="B4" s="20"/>
      <c r="C4" s="20"/>
      <c r="D4" s="20"/>
      <c r="E4" s="20"/>
    </row>
    <row r="5" spans="1:5" ht="13.5" thickBot="1">
      <c r="A5" s="1826" t="s">
        <v>187</v>
      </c>
      <c r="B5" s="1827"/>
      <c r="C5" s="1827"/>
      <c r="D5" s="1827"/>
      <c r="E5" s="1827"/>
    </row>
    <row r="6" spans="1:5" ht="24.75" thickBot="1">
      <c r="A6" s="100"/>
      <c r="B6" s="1350" t="s">
        <v>92</v>
      </c>
      <c r="C6" s="1350" t="s">
        <v>75</v>
      </c>
      <c r="D6" s="1350" t="s">
        <v>76</v>
      </c>
      <c r="E6" s="1350" t="s">
        <v>112</v>
      </c>
    </row>
    <row r="7" spans="1:5">
      <c r="A7" s="83" t="s">
        <v>155</v>
      </c>
      <c r="B7" s="13">
        <v>2182</v>
      </c>
      <c r="C7" s="13">
        <v>1825.6329999999987</v>
      </c>
      <c r="D7" s="22">
        <v>0.73817410339911349</v>
      </c>
      <c r="E7" s="22">
        <v>1.5167071058387754E-2</v>
      </c>
    </row>
    <row r="8" spans="1:5">
      <c r="A8" s="84" t="s">
        <v>156</v>
      </c>
      <c r="B8" s="15">
        <v>498</v>
      </c>
      <c r="C8" s="15">
        <v>460.19300000000004</v>
      </c>
      <c r="D8" s="23">
        <v>0.18607384680576464</v>
      </c>
      <c r="E8" s="23">
        <v>1.3426140541705574E-2</v>
      </c>
    </row>
    <row r="9" spans="1:5" ht="13.5" thickBot="1">
      <c r="A9" s="94" t="s">
        <v>157</v>
      </c>
      <c r="B9" s="97">
        <v>276</v>
      </c>
      <c r="C9" s="97">
        <v>187.34799999999979</v>
      </c>
      <c r="D9" s="95">
        <v>7.5752049795121498E-2</v>
      </c>
      <c r="E9" s="410">
        <v>9.1286690332101732E-3</v>
      </c>
    </row>
    <row r="10" spans="1:5" ht="49.5" customHeight="1">
      <c r="A10" s="1773" t="s">
        <v>188</v>
      </c>
      <c r="B10" s="1774"/>
      <c r="C10" s="1774"/>
      <c r="D10" s="1774"/>
      <c r="E10" s="1774"/>
    </row>
    <row r="11" spans="1:5" ht="15.75">
      <c r="A11" s="26"/>
      <c r="B11" s="20"/>
      <c r="C11" s="20"/>
      <c r="D11" s="20"/>
      <c r="E11" s="20"/>
    </row>
    <row r="12" spans="1:5" ht="13.5" thickBot="1">
      <c r="A12" s="1826" t="s">
        <v>185</v>
      </c>
      <c r="B12" s="1827"/>
      <c r="C12" s="1827"/>
      <c r="D12" s="1827"/>
      <c r="E12" s="1827"/>
    </row>
    <row r="13" spans="1:5" ht="24.75" thickBot="1">
      <c r="A13" s="96"/>
      <c r="B13" s="1350" t="s">
        <v>92</v>
      </c>
      <c r="C13" s="1350" t="s">
        <v>75</v>
      </c>
      <c r="D13" s="1350" t="s">
        <v>76</v>
      </c>
      <c r="E13" s="1350" t="s">
        <v>112</v>
      </c>
    </row>
    <row r="14" spans="1:5">
      <c r="A14" s="83" t="s">
        <v>163</v>
      </c>
      <c r="B14" s="13">
        <v>2183</v>
      </c>
      <c r="C14" s="13">
        <v>2114.0894035894839</v>
      </c>
      <c r="D14" s="22">
        <v>0.74022407418858893</v>
      </c>
      <c r="E14" s="22">
        <v>1.4799071597863915E-2</v>
      </c>
    </row>
    <row r="15" spans="1:5" ht="24">
      <c r="A15" s="84" t="s">
        <v>164</v>
      </c>
      <c r="B15" s="15">
        <v>694</v>
      </c>
      <c r="C15" s="15">
        <v>606.0924937449754</v>
      </c>
      <c r="D15" s="23">
        <v>0.2122163113316213</v>
      </c>
      <c r="E15" s="23">
        <v>1.3798957938839744E-2</v>
      </c>
    </row>
    <row r="16" spans="1:5" ht="13.5" thickBot="1">
      <c r="A16" s="94" t="s">
        <v>165</v>
      </c>
      <c r="B16" s="97">
        <v>212</v>
      </c>
      <c r="C16" s="97">
        <v>135.83086597222569</v>
      </c>
      <c r="D16" s="95">
        <v>4.7559614479790013E-2</v>
      </c>
      <c r="E16" s="410">
        <v>7.1827620893230009E-3</v>
      </c>
    </row>
    <row r="17" spans="1:7" ht="62.25" customHeight="1">
      <c r="A17" s="1773" t="s">
        <v>186</v>
      </c>
      <c r="B17" s="1774"/>
      <c r="C17" s="1774"/>
      <c r="D17" s="1774"/>
      <c r="E17" s="1774"/>
    </row>
    <row r="18" spans="1:7" ht="15.75">
      <c r="A18" s="26"/>
      <c r="B18" s="20"/>
      <c r="C18" s="20"/>
      <c r="D18" s="20"/>
      <c r="E18" s="20"/>
    </row>
    <row r="19" spans="1:7" ht="13.5" thickBot="1">
      <c r="A19" s="1826" t="s">
        <v>180</v>
      </c>
      <c r="B19" s="1827"/>
      <c r="C19" s="1827"/>
      <c r="D19" s="1827"/>
      <c r="E19" s="1827"/>
    </row>
    <row r="20" spans="1:7" ht="24.75" thickBot="1">
      <c r="A20" s="96"/>
      <c r="B20" s="1350" t="s">
        <v>92</v>
      </c>
      <c r="C20" s="1350" t="s">
        <v>75</v>
      </c>
      <c r="D20" s="1350" t="s">
        <v>76</v>
      </c>
      <c r="E20" s="1350" t="s">
        <v>112</v>
      </c>
    </row>
    <row r="21" spans="1:7">
      <c r="A21" s="83" t="s">
        <v>181</v>
      </c>
      <c r="B21" s="13">
        <v>4220</v>
      </c>
      <c r="C21" s="13">
        <v>3890.6605508148364</v>
      </c>
      <c r="D21" s="22">
        <v>0.72407066347791937</v>
      </c>
      <c r="E21" s="22">
        <v>1.1104341137999114E-2</v>
      </c>
    </row>
    <row r="22" spans="1:7">
      <c r="A22" s="84" t="s">
        <v>182</v>
      </c>
      <c r="B22" s="15">
        <v>1149</v>
      </c>
      <c r="C22" s="15">
        <v>1214.6326702396311</v>
      </c>
      <c r="D22" s="23">
        <v>0.22604898883768557</v>
      </c>
      <c r="E22" s="23">
        <v>1.0391097058207149E-2</v>
      </c>
    </row>
    <row r="23" spans="1:7" ht="13.5" thickBot="1">
      <c r="A23" s="94" t="s">
        <v>183</v>
      </c>
      <c r="B23" s="97">
        <v>330</v>
      </c>
      <c r="C23" s="97">
        <v>268.02287509405159</v>
      </c>
      <c r="D23" s="95">
        <v>4.9880347684396448E-2</v>
      </c>
      <c r="E23" s="410">
        <v>5.4082563344243417E-3</v>
      </c>
    </row>
    <row r="24" spans="1:7" ht="63" customHeight="1">
      <c r="A24" s="1773" t="s">
        <v>184</v>
      </c>
      <c r="B24" s="1774"/>
      <c r="C24" s="1774"/>
      <c r="D24" s="1774"/>
      <c r="E24" s="1774"/>
    </row>
    <row r="25" spans="1:7" ht="15.75">
      <c r="A25" s="26"/>
      <c r="B25" s="20"/>
      <c r="C25" s="20"/>
      <c r="D25" s="20"/>
      <c r="E25" s="20"/>
    </row>
    <row r="26" spans="1:7" ht="13.5" thickBot="1">
      <c r="A26" s="1826" t="s">
        <v>1184</v>
      </c>
      <c r="B26" s="1827"/>
      <c r="C26" s="1827"/>
      <c r="D26" s="1827"/>
      <c r="E26" s="1827"/>
    </row>
    <row r="27" spans="1:7" ht="24.75" thickBot="1">
      <c r="A27" s="96"/>
      <c r="B27" s="1350" t="s">
        <v>92</v>
      </c>
      <c r="C27" s="1350" t="s">
        <v>75</v>
      </c>
      <c r="D27" s="1350" t="s">
        <v>76</v>
      </c>
      <c r="E27" s="1350" t="s">
        <v>112</v>
      </c>
    </row>
    <row r="28" spans="1:7">
      <c r="A28" s="83" t="s">
        <v>181</v>
      </c>
      <c r="B28" s="48">
        <v>2405</v>
      </c>
      <c r="C28" s="48">
        <v>3817.3992063635005</v>
      </c>
      <c r="D28" s="23">
        <v>0.73102171986863496</v>
      </c>
      <c r="E28" s="22">
        <f>1.14*1.64*SQRT((D28*(1-D28)/B31))</f>
        <v>1.4546698435143151E-2</v>
      </c>
      <c r="G28" s="205"/>
    </row>
    <row r="29" spans="1:7">
      <c r="A29" s="84" t="s">
        <v>182</v>
      </c>
      <c r="B29" s="48">
        <v>666</v>
      </c>
      <c r="C29" s="48">
        <v>1102.2977727437228</v>
      </c>
      <c r="D29" s="23">
        <v>0.21108707003847782</v>
      </c>
      <c r="E29" s="23">
        <f>1.14*1.64*SQRT(D29*(1-D29)/B31)</f>
        <v>1.3387085650249254E-2</v>
      </c>
      <c r="G29" s="205"/>
    </row>
    <row r="30" spans="1:7">
      <c r="A30" s="383" t="s">
        <v>183</v>
      </c>
      <c r="B30" s="48">
        <v>177</v>
      </c>
      <c r="C30" s="48">
        <v>302.3081988640896</v>
      </c>
      <c r="D30" s="23">
        <v>5.7891210092888737E-2</v>
      </c>
      <c r="E30" s="392">
        <f>1.14*1.64*SQRT(D30*(1-D30)/B31)</f>
        <v>7.6612128923934765E-3</v>
      </c>
      <c r="G30" s="205"/>
    </row>
    <row r="31" spans="1:7" ht="13.5" thickBot="1">
      <c r="A31" s="384" t="s">
        <v>166</v>
      </c>
      <c r="B31" s="101">
        <f>B28+B29+B30</f>
        <v>3248</v>
      </c>
      <c r="C31" s="101">
        <f t="shared" ref="C31" si="0">C28+C29+C30</f>
        <v>5222.0051779713131</v>
      </c>
      <c r="D31" s="91">
        <f>D28+D29+D30</f>
        <v>1.0000000000000016</v>
      </c>
      <c r="E31" s="410">
        <f>SUM(E28:E30)</f>
        <v>3.5594996977785884E-2</v>
      </c>
    </row>
    <row r="32" spans="1:7" ht="63" customHeight="1">
      <c r="A32" s="1773" t="s">
        <v>189</v>
      </c>
      <c r="B32" s="1774"/>
      <c r="C32" s="1774"/>
      <c r="D32" s="1774"/>
      <c r="E32" s="1774"/>
    </row>
    <row r="33" spans="1:5" ht="15">
      <c r="A33" s="10"/>
      <c r="B33" s="20"/>
      <c r="C33" s="20"/>
      <c r="D33" s="20"/>
      <c r="E33" s="20"/>
    </row>
    <row r="40" spans="1:5">
      <c r="A40" s="20"/>
      <c r="B40" s="99"/>
      <c r="C40" s="98"/>
      <c r="D40" s="98"/>
      <c r="E40" s="98"/>
    </row>
    <row r="47" spans="1:5">
      <c r="A47" s="20"/>
      <c r="B47" s="99"/>
      <c r="C47" s="98"/>
      <c r="D47" s="98"/>
      <c r="E47" s="98"/>
    </row>
  </sheetData>
  <mergeCells count="8">
    <mergeCell ref="A17:E17"/>
    <mergeCell ref="A5:E5"/>
    <mergeCell ref="A10:E10"/>
    <mergeCell ref="A26:E26"/>
    <mergeCell ref="A32:E32"/>
    <mergeCell ref="A19:E19"/>
    <mergeCell ref="A24:E24"/>
    <mergeCell ref="A12:E12"/>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topLeftCell="A28" workbookViewId="0">
      <selection activeCell="A3" sqref="A3"/>
    </sheetView>
  </sheetViews>
  <sheetFormatPr baseColWidth="10" defaultRowHeight="12.75"/>
  <cols>
    <col min="4" max="4" width="12.7109375" customWidth="1"/>
    <col min="5" max="5" width="10.85546875" customWidth="1"/>
  </cols>
  <sheetData>
    <row r="1" spans="1:9" ht="25.5">
      <c r="A1" s="8" t="s">
        <v>250</v>
      </c>
      <c r="B1" s="20"/>
    </row>
    <row r="2" spans="1:9">
      <c r="A2" s="20"/>
      <c r="B2" s="20"/>
    </row>
    <row r="3" spans="1:9" ht="15.75">
      <c r="A3" s="26" t="s">
        <v>69</v>
      </c>
      <c r="B3" s="20"/>
      <c r="C3" s="20"/>
      <c r="D3" s="20"/>
      <c r="E3" s="20"/>
    </row>
    <row r="4" spans="1:9" ht="15">
      <c r="A4" s="10"/>
      <c r="B4" s="20"/>
    </row>
    <row r="5" spans="1:9" ht="13.5" thickBot="1">
      <c r="A5" s="1869" t="s">
        <v>260</v>
      </c>
      <c r="B5" s="1869"/>
      <c r="C5" s="1869"/>
      <c r="D5" s="1869"/>
      <c r="E5" s="1869"/>
      <c r="F5" s="1869"/>
      <c r="G5" s="1869"/>
      <c r="H5" s="1869"/>
      <c r="I5" s="1869"/>
    </row>
    <row r="6" spans="1:9">
      <c r="A6" s="149"/>
      <c r="B6" s="1867" t="s">
        <v>234</v>
      </c>
      <c r="C6" s="1867"/>
      <c r="D6" s="1867"/>
      <c r="E6" s="1867"/>
      <c r="F6" s="1867" t="s">
        <v>235</v>
      </c>
      <c r="G6" s="1867"/>
      <c r="H6" s="1867"/>
      <c r="I6" s="1867"/>
    </row>
    <row r="7" spans="1:9" ht="24.75" thickBot="1">
      <c r="A7" s="150"/>
      <c r="B7" s="734" t="s">
        <v>92</v>
      </c>
      <c r="C7" s="734" t="s">
        <v>75</v>
      </c>
      <c r="D7" s="734" t="s">
        <v>76</v>
      </c>
      <c r="E7" s="734" t="s">
        <v>112</v>
      </c>
      <c r="F7" s="734" t="s">
        <v>92</v>
      </c>
      <c r="G7" s="734" t="s">
        <v>75</v>
      </c>
      <c r="H7" s="734" t="s">
        <v>76</v>
      </c>
      <c r="I7" s="734" t="s">
        <v>112</v>
      </c>
    </row>
    <row r="8" spans="1:9">
      <c r="A8" s="124" t="s">
        <v>252</v>
      </c>
      <c r="B8" s="15">
        <v>204</v>
      </c>
      <c r="C8" s="15">
        <v>227.22200000000001</v>
      </c>
      <c r="D8" s="151">
        <v>0.68423461675128483</v>
      </c>
      <c r="E8" s="151">
        <v>5.0393247730278326E-2</v>
      </c>
      <c r="F8" s="15">
        <v>97</v>
      </c>
      <c r="G8" s="15">
        <v>104.86</v>
      </c>
      <c r="H8" s="151">
        <v>0.31576538324871589</v>
      </c>
      <c r="I8" s="151">
        <v>5.0393247730278354E-2</v>
      </c>
    </row>
    <row r="9" spans="1:9">
      <c r="A9" s="124" t="s">
        <v>253</v>
      </c>
      <c r="B9" s="15">
        <v>1233</v>
      </c>
      <c r="C9" s="15">
        <v>1053.3940000000009</v>
      </c>
      <c r="D9" s="151">
        <v>0.88601883915226409</v>
      </c>
      <c r="E9" s="151">
        <v>1.6016915502340551E-2</v>
      </c>
      <c r="F9" s="15">
        <v>153</v>
      </c>
      <c r="G9" s="15">
        <v>135.51300000000006</v>
      </c>
      <c r="H9" s="151">
        <v>0.11398116084773666</v>
      </c>
      <c r="I9" s="151">
        <v>1.6016915502340596E-2</v>
      </c>
    </row>
    <row r="10" spans="1:9">
      <c r="A10" s="124" t="s">
        <v>254</v>
      </c>
      <c r="B10" s="15">
        <v>1113</v>
      </c>
      <c r="C10" s="15">
        <v>920.03500000000156</v>
      </c>
      <c r="D10" s="151">
        <v>0.84451120724709927</v>
      </c>
      <c r="E10" s="151">
        <v>1.8729751687643931E-2</v>
      </c>
      <c r="F10" s="15">
        <v>205</v>
      </c>
      <c r="G10" s="15">
        <v>169.39399999999998</v>
      </c>
      <c r="H10" s="151">
        <v>0.15548879275290056</v>
      </c>
      <c r="I10" s="151">
        <v>1.8729751687643924E-2</v>
      </c>
    </row>
    <row r="11" spans="1:9">
      <c r="A11" s="124" t="s">
        <v>255</v>
      </c>
      <c r="B11" s="15">
        <v>409</v>
      </c>
      <c r="C11" s="15">
        <v>294.94100000000026</v>
      </c>
      <c r="D11" s="151">
        <v>0.56163512311790931</v>
      </c>
      <c r="E11" s="151">
        <v>3.4622935459350364E-2</v>
      </c>
      <c r="F11" s="15">
        <v>315</v>
      </c>
      <c r="G11" s="15">
        <v>230.20599999999999</v>
      </c>
      <c r="H11" s="151">
        <v>0.43836487688209275</v>
      </c>
      <c r="I11" s="151">
        <v>3.4622935459350385E-2</v>
      </c>
    </row>
    <row r="12" spans="1:9">
      <c r="A12" s="124" t="s">
        <v>256</v>
      </c>
      <c r="B12" s="15">
        <v>50</v>
      </c>
      <c r="C12" s="15">
        <v>34.316000000000003</v>
      </c>
      <c r="D12" s="151">
        <v>0.21127679747817421</v>
      </c>
      <c r="E12" s="151">
        <v>4.8788764765493486E-2</v>
      </c>
      <c r="F12" s="15">
        <v>198</v>
      </c>
      <c r="G12" s="15">
        <v>128.10600000000008</v>
      </c>
      <c r="H12" s="151">
        <v>0.78872320252182648</v>
      </c>
      <c r="I12" s="151">
        <v>4.8788764765493424E-2</v>
      </c>
    </row>
    <row r="13" spans="1:9" ht="13.5" thickBot="1">
      <c r="A13" s="152" t="s">
        <v>166</v>
      </c>
      <c r="B13" s="153">
        <v>3009</v>
      </c>
      <c r="C13" s="153">
        <v>2529.9080000000035</v>
      </c>
      <c r="D13" s="154">
        <v>0.76710672297980631</v>
      </c>
      <c r="E13" s="154">
        <v>1.2570769342438811E-2</v>
      </c>
      <c r="F13" s="153">
        <v>968</v>
      </c>
      <c r="G13" s="153">
        <v>768.0789999999987</v>
      </c>
      <c r="H13" s="154">
        <v>0.232893277020194</v>
      </c>
      <c r="I13" s="154">
        <v>1.2570769342438818E-2</v>
      </c>
    </row>
    <row r="14" spans="1:9" ht="39" customHeight="1">
      <c r="A14" s="1773" t="s">
        <v>261</v>
      </c>
      <c r="B14" s="1774"/>
      <c r="C14" s="1774"/>
      <c r="D14" s="1774"/>
      <c r="E14" s="1774"/>
      <c r="F14" s="1774"/>
      <c r="G14" s="1774"/>
      <c r="H14" s="1774"/>
      <c r="I14" s="20"/>
    </row>
    <row r="15" spans="1:9" ht="15">
      <c r="A15" s="10"/>
      <c r="B15" s="20"/>
    </row>
    <row r="16" spans="1:9" ht="13.5" thickBot="1">
      <c r="A16" s="1869" t="s">
        <v>258</v>
      </c>
      <c r="B16" s="1869"/>
      <c r="C16" s="1869"/>
      <c r="D16" s="1869"/>
      <c r="E16" s="1869"/>
      <c r="F16" s="1869"/>
      <c r="G16" s="1869"/>
      <c r="H16" s="1869"/>
      <c r="I16" s="1869"/>
    </row>
    <row r="17" spans="1:9">
      <c r="A17" s="149"/>
      <c r="B17" s="1867" t="s">
        <v>234</v>
      </c>
      <c r="C17" s="1867"/>
      <c r="D17" s="1867"/>
      <c r="E17" s="1867"/>
      <c r="F17" s="1867" t="s">
        <v>235</v>
      </c>
      <c r="G17" s="1867"/>
      <c r="H17" s="1867"/>
      <c r="I17" s="1867"/>
    </row>
    <row r="18" spans="1:9" ht="24.75" thickBot="1">
      <c r="A18" s="150"/>
      <c r="B18" s="734" t="s">
        <v>92</v>
      </c>
      <c r="C18" s="734" t="s">
        <v>75</v>
      </c>
      <c r="D18" s="734" t="s">
        <v>76</v>
      </c>
      <c r="E18" s="734" t="s">
        <v>112</v>
      </c>
      <c r="F18" s="734" t="s">
        <v>92</v>
      </c>
      <c r="G18" s="734" t="s">
        <v>75</v>
      </c>
      <c r="H18" s="734" t="s">
        <v>76</v>
      </c>
      <c r="I18" s="734" t="s">
        <v>112</v>
      </c>
    </row>
    <row r="19" spans="1:9">
      <c r="A19" s="124" t="s">
        <v>252</v>
      </c>
      <c r="B19" s="15">
        <v>192</v>
      </c>
      <c r="C19" s="15">
        <v>223.87956408788028</v>
      </c>
      <c r="D19" s="151">
        <v>0.63586905783787384</v>
      </c>
      <c r="E19" s="151">
        <v>5.165210957925738E-2</v>
      </c>
      <c r="F19" s="15">
        <v>115</v>
      </c>
      <c r="G19" s="15">
        <v>128.20481763865203</v>
      </c>
      <c r="H19" s="151">
        <v>0.36413094216212677</v>
      </c>
      <c r="I19" s="411">
        <v>5.1652109579257394E-2</v>
      </c>
    </row>
    <row r="20" spans="1:9">
      <c r="A20" s="124" t="s">
        <v>253</v>
      </c>
      <c r="B20" s="15">
        <v>1193</v>
      </c>
      <c r="C20" s="15">
        <v>1171.0373465908851</v>
      </c>
      <c r="D20" s="151">
        <v>0.88039898453958254</v>
      </c>
      <c r="E20" s="151">
        <v>1.6516793011346186E-2</v>
      </c>
      <c r="F20" s="15">
        <v>166</v>
      </c>
      <c r="G20" s="15">
        <v>159.08384522681794</v>
      </c>
      <c r="H20" s="151">
        <v>0.11960101546041742</v>
      </c>
      <c r="I20" s="411">
        <v>1.6516793011346179E-2</v>
      </c>
    </row>
    <row r="21" spans="1:9">
      <c r="A21" s="124" t="s">
        <v>254</v>
      </c>
      <c r="B21" s="15">
        <v>1171</v>
      </c>
      <c r="C21" s="15">
        <v>1049.0266329449653</v>
      </c>
      <c r="D21" s="151">
        <v>0.85743465759519122</v>
      </c>
      <c r="E21" s="151">
        <v>1.7653637055085842E-2</v>
      </c>
      <c r="F21" s="15">
        <v>210</v>
      </c>
      <c r="G21" s="15">
        <v>174.42126906441183</v>
      </c>
      <c r="H21" s="151">
        <v>0.14256534240480884</v>
      </c>
      <c r="I21" s="411">
        <v>1.7653637055085845E-2</v>
      </c>
    </row>
    <row r="22" spans="1:9">
      <c r="A22" s="124" t="s">
        <v>255</v>
      </c>
      <c r="B22" s="15">
        <v>497</v>
      </c>
      <c r="C22" s="15">
        <v>384.53338112502672</v>
      </c>
      <c r="D22" s="151">
        <v>0.62260370749116201</v>
      </c>
      <c r="E22" s="151">
        <v>3.2500662841831923E-2</v>
      </c>
      <c r="F22" s="15">
        <v>287</v>
      </c>
      <c r="G22" s="15">
        <v>233.08803117677155</v>
      </c>
      <c r="H22" s="151">
        <v>0.37739629250883916</v>
      </c>
      <c r="I22" s="411">
        <v>3.2500662841831937E-2</v>
      </c>
    </row>
    <row r="23" spans="1:9">
      <c r="A23" s="124" t="s">
        <v>256</v>
      </c>
      <c r="B23" s="15">
        <v>78</v>
      </c>
      <c r="C23" s="15">
        <v>54.748317258692701</v>
      </c>
      <c r="D23" s="151">
        <v>0.37356997196044006</v>
      </c>
      <c r="E23" s="151">
        <v>6.0452944593458555E-2</v>
      </c>
      <c r="F23" s="15">
        <v>149</v>
      </c>
      <c r="G23" s="15">
        <v>91.806067108395581</v>
      </c>
      <c r="H23" s="151">
        <v>0.62643002803956027</v>
      </c>
      <c r="I23" s="411">
        <v>6.0452944593458548E-2</v>
      </c>
    </row>
    <row r="24" spans="1:9" ht="13.5" thickBot="1">
      <c r="A24" s="152" t="s">
        <v>166</v>
      </c>
      <c r="B24" s="153">
        <v>3131</v>
      </c>
      <c r="C24" s="153">
        <v>2883.2252420074537</v>
      </c>
      <c r="D24" s="154">
        <v>0.78565650555763578</v>
      </c>
      <c r="E24" s="154">
        <v>1.2082220312670727E-2</v>
      </c>
      <c r="F24" s="153">
        <v>927</v>
      </c>
      <c r="G24" s="153">
        <v>786.6040302150484</v>
      </c>
      <c r="H24" s="154">
        <v>0.21434349444236389</v>
      </c>
      <c r="I24" s="412">
        <v>1.2082220312670722E-2</v>
      </c>
    </row>
    <row r="25" spans="1:9" ht="39" customHeight="1">
      <c r="A25" s="1773" t="s">
        <v>259</v>
      </c>
      <c r="B25" s="1774"/>
      <c r="C25" s="1774"/>
      <c r="D25" s="1774"/>
      <c r="E25" s="1774"/>
      <c r="F25" s="1774"/>
      <c r="G25" s="1774"/>
      <c r="H25" s="1774"/>
      <c r="I25" s="20"/>
    </row>
    <row r="26" spans="1:9" ht="15">
      <c r="A26" s="10"/>
      <c r="B26" s="20"/>
    </row>
    <row r="27" spans="1:9" ht="13.5" customHeight="1" thickBot="1">
      <c r="A27" s="1869" t="s">
        <v>251</v>
      </c>
      <c r="B27" s="1869"/>
      <c r="C27" s="1869"/>
      <c r="D27" s="1869"/>
      <c r="E27" s="1869"/>
      <c r="F27" s="1869"/>
      <c r="G27" s="1869"/>
      <c r="H27" s="1869"/>
      <c r="I27" s="1869"/>
    </row>
    <row r="28" spans="1:9">
      <c r="A28" s="149"/>
      <c r="B28" s="1867" t="s">
        <v>234</v>
      </c>
      <c r="C28" s="1867"/>
      <c r="D28" s="1867"/>
      <c r="E28" s="1867"/>
      <c r="F28" s="1867" t="s">
        <v>235</v>
      </c>
      <c r="G28" s="1867"/>
      <c r="H28" s="1867"/>
      <c r="I28" s="1867"/>
    </row>
    <row r="29" spans="1:9" ht="24.75" thickBot="1">
      <c r="A29" s="150"/>
      <c r="B29" s="734" t="s">
        <v>92</v>
      </c>
      <c r="C29" s="734" t="s">
        <v>75</v>
      </c>
      <c r="D29" s="734" t="s">
        <v>76</v>
      </c>
      <c r="E29" s="734" t="s">
        <v>112</v>
      </c>
      <c r="F29" s="734" t="s">
        <v>92</v>
      </c>
      <c r="G29" s="734" t="s">
        <v>75</v>
      </c>
      <c r="H29" s="734" t="s">
        <v>76</v>
      </c>
      <c r="I29" s="734" t="s">
        <v>112</v>
      </c>
    </row>
    <row r="30" spans="1:9">
      <c r="A30" s="124" t="s">
        <v>252</v>
      </c>
      <c r="B30" s="15">
        <v>254</v>
      </c>
      <c r="C30" s="15">
        <v>373.41028186440519</v>
      </c>
      <c r="D30" s="151">
        <v>0.56013384049128223</v>
      </c>
      <c r="E30" s="411">
        <v>4.377210731810021E-2</v>
      </c>
      <c r="F30" s="15">
        <v>200</v>
      </c>
      <c r="G30" s="15">
        <v>293.23446421430714</v>
      </c>
      <c r="H30" s="151">
        <v>0.43986615950871666</v>
      </c>
      <c r="I30" s="411">
        <v>4.377210731810021E-2</v>
      </c>
    </row>
    <row r="31" spans="1:9">
      <c r="A31" s="124" t="s">
        <v>253</v>
      </c>
      <c r="B31" s="15">
        <v>1676</v>
      </c>
      <c r="C31" s="15">
        <v>1941.5759907557592</v>
      </c>
      <c r="D31" s="151">
        <v>0.88842170929336506</v>
      </c>
      <c r="E31" s="411">
        <v>1.3597493273187712E-2</v>
      </c>
      <c r="F31" s="15">
        <v>211</v>
      </c>
      <c r="G31" s="15">
        <v>243.84560626943554</v>
      </c>
      <c r="H31" s="151">
        <v>0.11157829070663493</v>
      </c>
      <c r="I31" s="411">
        <v>1.3597493273187712E-2</v>
      </c>
    </row>
    <row r="32" spans="1:9">
      <c r="A32" s="124" t="s">
        <v>254</v>
      </c>
      <c r="B32" s="15">
        <v>2448</v>
      </c>
      <c r="C32" s="15">
        <v>2172.3721862503721</v>
      </c>
      <c r="D32" s="151">
        <v>0.9032047447271907</v>
      </c>
      <c r="E32" s="411">
        <v>1.0568573989922008E-2</v>
      </c>
      <c r="F32" s="15">
        <v>306</v>
      </c>
      <c r="G32" s="15">
        <v>232.81024766889291</v>
      </c>
      <c r="H32" s="151">
        <v>9.6795255272809702E-2</v>
      </c>
      <c r="I32" s="411">
        <v>1.0568573989922028E-2</v>
      </c>
    </row>
    <row r="33" spans="1:9">
      <c r="A33" s="124" t="s">
        <v>255</v>
      </c>
      <c r="B33" s="15">
        <v>1221</v>
      </c>
      <c r="C33" s="15">
        <v>806.94937312865648</v>
      </c>
      <c r="D33" s="151">
        <v>0.74368466743712236</v>
      </c>
      <c r="E33" s="411">
        <v>1.9972851819992761E-2</v>
      </c>
      <c r="F33" s="15">
        <v>461</v>
      </c>
      <c r="G33" s="15">
        <v>278.11988869915234</v>
      </c>
      <c r="H33" s="151">
        <v>0.25631533256287936</v>
      </c>
      <c r="I33" s="411">
        <v>1.9972851819992806E-2</v>
      </c>
    </row>
    <row r="34" spans="1:9">
      <c r="A34" s="124" t="s">
        <v>256</v>
      </c>
      <c r="B34" s="15">
        <v>191</v>
      </c>
      <c r="C34" s="15">
        <v>149.22503294910922</v>
      </c>
      <c r="D34" s="151">
        <v>0.30931238678841788</v>
      </c>
      <c r="E34" s="411">
        <v>3.5378725666465299E-2</v>
      </c>
      <c r="F34" s="15">
        <v>411</v>
      </c>
      <c r="G34" s="15">
        <v>333.21614730399585</v>
      </c>
      <c r="H34" s="151">
        <v>0.69068761321158234</v>
      </c>
      <c r="I34" s="411">
        <v>3.5378725666465285E-2</v>
      </c>
    </row>
    <row r="35" spans="1:9" ht="13.5" thickBot="1">
      <c r="A35" s="152" t="s">
        <v>166</v>
      </c>
      <c r="B35" s="153">
        <v>5790</v>
      </c>
      <c r="C35" s="153">
        <v>5443.5328649483117</v>
      </c>
      <c r="D35" s="154">
        <v>0.79761537223329215</v>
      </c>
      <c r="E35" s="412">
        <v>8.7714905168387713E-3</v>
      </c>
      <c r="F35" s="153">
        <v>1589</v>
      </c>
      <c r="G35" s="153">
        <v>1381.2263541557832</v>
      </c>
      <c r="H35" s="154">
        <v>0.20238462776670663</v>
      </c>
      <c r="I35" s="412">
        <v>8.7714905168387487E-3</v>
      </c>
    </row>
    <row r="36" spans="1:9" ht="49.5" customHeight="1">
      <c r="A36" s="1773" t="s">
        <v>257</v>
      </c>
      <c r="B36" s="1774"/>
      <c r="C36" s="1774"/>
      <c r="D36" s="1774"/>
      <c r="E36" s="1774"/>
      <c r="F36" s="1774"/>
      <c r="G36" s="1774"/>
      <c r="H36" s="1774"/>
      <c r="I36" s="20"/>
    </row>
    <row r="37" spans="1:9" ht="15">
      <c r="A37" s="10"/>
      <c r="B37" s="20"/>
    </row>
    <row r="38" spans="1:9" ht="13.5" customHeight="1" thickBot="1">
      <c r="A38" s="1866" t="s">
        <v>333</v>
      </c>
      <c r="B38" s="1866"/>
      <c r="C38" s="1866"/>
      <c r="D38" s="1866"/>
      <c r="E38" s="1866"/>
      <c r="F38" s="1866"/>
      <c r="G38" s="1866"/>
      <c r="H38" s="1866"/>
      <c r="I38" s="1866"/>
    </row>
    <row r="39" spans="1:9">
      <c r="A39" s="149"/>
      <c r="B39" s="1867" t="s">
        <v>234</v>
      </c>
      <c r="C39" s="1867"/>
      <c r="D39" s="1867"/>
      <c r="E39" s="1867"/>
      <c r="F39" s="1867" t="s">
        <v>235</v>
      </c>
      <c r="G39" s="1867"/>
      <c r="H39" s="1867"/>
      <c r="I39" s="1867"/>
    </row>
    <row r="40" spans="1:9" ht="24.75" thickBot="1">
      <c r="A40" s="150"/>
      <c r="B40" s="734" t="s">
        <v>92</v>
      </c>
      <c r="C40" s="734" t="s">
        <v>75</v>
      </c>
      <c r="D40" s="734" t="s">
        <v>76</v>
      </c>
      <c r="E40" s="734" t="s">
        <v>112</v>
      </c>
      <c r="F40" s="734" t="s">
        <v>92</v>
      </c>
      <c r="G40" s="734" t="s">
        <v>75</v>
      </c>
      <c r="H40" s="734" t="s">
        <v>76</v>
      </c>
      <c r="I40" s="734" t="s">
        <v>112</v>
      </c>
    </row>
    <row r="41" spans="1:9">
      <c r="A41" s="257" t="s">
        <v>252</v>
      </c>
      <c r="B41" s="15">
        <v>686</v>
      </c>
      <c r="C41" s="15">
        <v>757.38417994513418</v>
      </c>
      <c r="D41" s="151">
        <v>0.61338751064112162</v>
      </c>
      <c r="E41" s="411">
        <v>2.6515340047228463E-2</v>
      </c>
      <c r="F41" s="15">
        <v>493</v>
      </c>
      <c r="G41" s="15">
        <v>477.37226162881495</v>
      </c>
      <c r="H41" s="151">
        <v>0.38661248935887838</v>
      </c>
      <c r="I41" s="411">
        <v>2.6515340047228463E-2</v>
      </c>
    </row>
    <row r="42" spans="1:9">
      <c r="A42" s="257" t="s">
        <v>253</v>
      </c>
      <c r="B42" s="15">
        <v>2347</v>
      </c>
      <c r="C42" s="15">
        <v>3501.9001684397344</v>
      </c>
      <c r="D42" s="151">
        <v>0.88025836758458798</v>
      </c>
      <c r="E42" s="411">
        <v>1.185838979945229E-2</v>
      </c>
      <c r="F42" s="15">
        <v>273</v>
      </c>
      <c r="G42" s="15">
        <v>476.36382472045653</v>
      </c>
      <c r="H42" s="151">
        <v>0.11974163241541196</v>
      </c>
      <c r="I42" s="411">
        <v>1.1858389799452288E-2</v>
      </c>
    </row>
    <row r="43" spans="1:9">
      <c r="A43" s="257" t="s">
        <v>254</v>
      </c>
      <c r="B43" s="15">
        <v>3376</v>
      </c>
      <c r="C43" s="15">
        <v>4081.5702779061239</v>
      </c>
      <c r="D43" s="151">
        <v>0.90764483683226016</v>
      </c>
      <c r="E43" s="411">
        <v>8.9291185366645598E-3</v>
      </c>
      <c r="F43" s="15">
        <v>299</v>
      </c>
      <c r="G43" s="15">
        <v>415.31012318894699</v>
      </c>
      <c r="H43" s="151">
        <v>9.2355163167739923E-2</v>
      </c>
      <c r="I43" s="411">
        <v>8.9291185366645633E-3</v>
      </c>
    </row>
    <row r="44" spans="1:9">
      <c r="A44" s="257" t="s">
        <v>255</v>
      </c>
      <c r="B44" s="15">
        <v>1223</v>
      </c>
      <c r="C44" s="15">
        <v>1854.5182637013691</v>
      </c>
      <c r="D44" s="151">
        <v>0.78410930333537143</v>
      </c>
      <c r="E44" s="411">
        <v>1.9608061333846717E-2</v>
      </c>
      <c r="F44" s="15">
        <v>316</v>
      </c>
      <c r="G44" s="15">
        <v>510.60896513368164</v>
      </c>
      <c r="H44" s="151">
        <v>0.21589069666462865</v>
      </c>
      <c r="I44" s="411">
        <v>1.9608061333846721E-2</v>
      </c>
    </row>
    <row r="45" spans="1:9">
      <c r="A45" s="257" t="s">
        <v>256</v>
      </c>
      <c r="B45" s="15">
        <v>186</v>
      </c>
      <c r="C45" s="15">
        <v>464.74680412783232</v>
      </c>
      <c r="D45" s="151">
        <v>0.48951334014225023</v>
      </c>
      <c r="E45" s="411">
        <v>4.9121189919650032E-2</v>
      </c>
      <c r="F45" s="15">
        <v>176</v>
      </c>
      <c r="G45" s="15">
        <v>484.65899550324428</v>
      </c>
      <c r="H45" s="151">
        <v>0.51048665985774966</v>
      </c>
      <c r="I45" s="411">
        <v>4.9121189919650032E-2</v>
      </c>
    </row>
    <row r="46" spans="1:9" ht="13.5" thickBot="1">
      <c r="A46" s="152" t="s">
        <v>166</v>
      </c>
      <c r="B46" s="153">
        <v>7818</v>
      </c>
      <c r="C46" s="153">
        <v>10660.119694120192</v>
      </c>
      <c r="D46" s="151">
        <v>0.8197240899923588</v>
      </c>
      <c r="E46" s="411">
        <v>7.4188101641081833E-3</v>
      </c>
      <c r="F46" s="153">
        <v>1567</v>
      </c>
      <c r="G46" s="153">
        <v>2344.4019787997322</v>
      </c>
      <c r="H46" s="151">
        <v>0.18027591000764123</v>
      </c>
      <c r="I46" s="411">
        <v>7.4188101641081833E-3</v>
      </c>
    </row>
    <row r="47" spans="1:9" ht="52.5" customHeight="1">
      <c r="A47" s="1868" t="s">
        <v>343</v>
      </c>
      <c r="B47" s="1868"/>
      <c r="C47" s="1868"/>
      <c r="D47" s="1868"/>
      <c r="E47" s="1868"/>
      <c r="F47" s="1868"/>
      <c r="G47" s="1868"/>
      <c r="H47" s="1868"/>
      <c r="I47" s="1868"/>
    </row>
    <row r="53" spans="1:9">
      <c r="A53" s="20"/>
      <c r="B53" s="20"/>
      <c r="C53" s="20"/>
      <c r="D53" s="20"/>
      <c r="E53" s="20"/>
      <c r="F53" s="20"/>
      <c r="G53" s="20"/>
      <c r="H53" s="20"/>
      <c r="I53" s="20"/>
    </row>
    <row r="57" spans="1:9" ht="39" customHeight="1"/>
    <row r="64" spans="1:9">
      <c r="A64" s="20"/>
      <c r="B64" s="20"/>
      <c r="C64" s="20"/>
      <c r="D64" s="20"/>
      <c r="E64" s="20"/>
      <c r="F64" s="20"/>
      <c r="G64" s="20"/>
      <c r="H64" s="20"/>
      <c r="I64" s="20"/>
    </row>
    <row r="75" spans="1:9">
      <c r="A75" s="20"/>
      <c r="B75" s="20"/>
      <c r="C75" s="20"/>
      <c r="D75" s="20"/>
      <c r="E75" s="20"/>
      <c r="F75" s="20"/>
      <c r="G75" s="20"/>
      <c r="H75" s="20"/>
      <c r="I75" s="20"/>
    </row>
    <row r="76" spans="1:9" ht="13.5" customHeight="1">
      <c r="A76" s="20"/>
      <c r="B76" s="20"/>
      <c r="C76" s="20"/>
      <c r="D76" s="20"/>
      <c r="E76" s="20"/>
      <c r="F76" s="20"/>
      <c r="G76" s="20"/>
      <c r="H76" s="20"/>
      <c r="I76" s="20"/>
    </row>
  </sheetData>
  <mergeCells count="16">
    <mergeCell ref="B17:E17"/>
    <mergeCell ref="F17:I17"/>
    <mergeCell ref="A27:I27"/>
    <mergeCell ref="B28:E28"/>
    <mergeCell ref="F28:I28"/>
    <mergeCell ref="A5:I5"/>
    <mergeCell ref="B6:E6"/>
    <mergeCell ref="F6:I6"/>
    <mergeCell ref="A14:H14"/>
    <mergeCell ref="A16:I16"/>
    <mergeCell ref="A38:I38"/>
    <mergeCell ref="B39:E39"/>
    <mergeCell ref="F39:I39"/>
    <mergeCell ref="A47:I47"/>
    <mergeCell ref="A25:H25"/>
    <mergeCell ref="A36:H36"/>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workbookViewId="0">
      <selection activeCell="A3" sqref="A3"/>
    </sheetView>
  </sheetViews>
  <sheetFormatPr baseColWidth="10" defaultRowHeight="12.75"/>
  <cols>
    <col min="1" max="2" width="24.7109375" customWidth="1"/>
    <col min="3" max="3" width="20" customWidth="1"/>
    <col min="4" max="5" width="11.42578125" customWidth="1"/>
  </cols>
  <sheetData>
    <row r="1" spans="1:24" ht="25.5">
      <c r="A1" s="8" t="s">
        <v>153</v>
      </c>
      <c r="C1" s="8" t="s">
        <v>54</v>
      </c>
    </row>
    <row r="2" spans="1:24" ht="15">
      <c r="A2" s="28"/>
    </row>
    <row r="3" spans="1:24" ht="15.75">
      <c r="A3" s="26" t="s">
        <v>69</v>
      </c>
    </row>
    <row r="5" spans="1:24" ht="13.5" thickBot="1">
      <c r="A5" s="1826" t="s">
        <v>416</v>
      </c>
      <c r="B5" s="1826"/>
      <c r="C5" s="1826"/>
      <c r="D5" s="1826"/>
      <c r="E5" s="1826"/>
      <c r="F5" s="1826"/>
      <c r="G5" s="1826"/>
      <c r="H5" s="1826"/>
      <c r="I5" s="1826"/>
      <c r="J5" s="1826"/>
      <c r="K5" s="1826"/>
      <c r="L5" s="1826"/>
      <c r="M5" s="1826"/>
    </row>
    <row r="6" spans="1:24">
      <c r="A6" s="1878" t="s">
        <v>71</v>
      </c>
      <c r="B6" s="1878"/>
      <c r="C6" s="1878"/>
      <c r="D6" s="1874" t="s">
        <v>102</v>
      </c>
      <c r="E6" s="1874" t="s">
        <v>82</v>
      </c>
      <c r="F6" s="1828" t="s">
        <v>408</v>
      </c>
      <c r="G6" s="1828"/>
      <c r="H6" s="1828"/>
      <c r="I6" s="1828"/>
      <c r="J6" s="1828"/>
      <c r="K6" s="1828"/>
      <c r="L6" s="1828"/>
      <c r="M6" s="1828"/>
    </row>
    <row r="7" spans="1:24" ht="24.75" thickBot="1">
      <c r="A7" s="1879"/>
      <c r="B7" s="1879"/>
      <c r="C7" s="1879"/>
      <c r="D7" s="1875"/>
      <c r="E7" s="1875"/>
      <c r="F7" s="1343" t="s">
        <v>391</v>
      </c>
      <c r="G7" s="1343" t="s">
        <v>394</v>
      </c>
      <c r="H7" s="1343" t="s">
        <v>77</v>
      </c>
      <c r="I7" s="1343" t="s">
        <v>78</v>
      </c>
      <c r="J7" s="1343" t="s">
        <v>79</v>
      </c>
      <c r="K7" s="1343" t="s">
        <v>99</v>
      </c>
      <c r="L7" s="1343" t="s">
        <v>160</v>
      </c>
      <c r="M7" s="1343" t="s">
        <v>161</v>
      </c>
    </row>
    <row r="8" spans="1:24">
      <c r="A8" s="1781" t="s">
        <v>154</v>
      </c>
      <c r="B8" s="1876" t="s">
        <v>166</v>
      </c>
      <c r="C8" s="83" t="s">
        <v>92</v>
      </c>
      <c r="D8" s="89">
        <f t="shared" ref="D8:E10" si="0">D11+D15+D19</f>
        <v>40952</v>
      </c>
      <c r="E8" s="89">
        <f t="shared" si="0"/>
        <v>3248</v>
      </c>
      <c r="F8" s="89">
        <f t="shared" ref="F8:M8" si="1">F11+F15+F19</f>
        <v>183</v>
      </c>
      <c r="G8" s="89">
        <f t="shared" si="1"/>
        <v>608</v>
      </c>
      <c r="H8" s="89">
        <f t="shared" si="1"/>
        <v>218</v>
      </c>
      <c r="I8" s="89">
        <f t="shared" si="1"/>
        <v>346</v>
      </c>
      <c r="J8" s="89">
        <f t="shared" si="1"/>
        <v>1058</v>
      </c>
      <c r="K8" s="89">
        <f t="shared" si="1"/>
        <v>426</v>
      </c>
      <c r="L8" s="89">
        <f t="shared" si="1"/>
        <v>163</v>
      </c>
      <c r="M8" s="89">
        <f t="shared" si="1"/>
        <v>246</v>
      </c>
    </row>
    <row r="9" spans="1:24">
      <c r="A9" s="1773"/>
      <c r="B9" s="1871"/>
      <c r="C9" s="84" t="s">
        <v>75</v>
      </c>
      <c r="D9" s="89">
        <f t="shared" si="0"/>
        <v>41563.964788640544</v>
      </c>
      <c r="E9" s="89">
        <f t="shared" si="0"/>
        <v>5222.0051779713131</v>
      </c>
      <c r="F9" s="89">
        <f t="shared" ref="F9:M9" si="2">F12+F16+F20</f>
        <v>301.14288386243913</v>
      </c>
      <c r="G9" s="89">
        <f t="shared" si="2"/>
        <v>845.67228228972192</v>
      </c>
      <c r="H9" s="89">
        <f t="shared" si="2"/>
        <v>437.03344267589046</v>
      </c>
      <c r="I9" s="89">
        <f t="shared" si="2"/>
        <v>497.37333107195161</v>
      </c>
      <c r="J9" s="89">
        <f t="shared" si="2"/>
        <v>2058.0396205704724</v>
      </c>
      <c r="K9" s="89">
        <f t="shared" si="2"/>
        <v>555.70586549762186</v>
      </c>
      <c r="L9" s="89">
        <f t="shared" si="2"/>
        <v>274.44938536709725</v>
      </c>
      <c r="M9" s="89">
        <f t="shared" si="2"/>
        <v>252.58836663613229</v>
      </c>
    </row>
    <row r="10" spans="1:24">
      <c r="A10" s="1773"/>
      <c r="B10" s="1872"/>
      <c r="C10" s="86" t="s">
        <v>76</v>
      </c>
      <c r="D10" s="24">
        <f t="shared" si="0"/>
        <v>1.0000000000000031</v>
      </c>
      <c r="E10" s="24">
        <f t="shared" si="0"/>
        <v>1.0000000000000016</v>
      </c>
      <c r="F10" s="24">
        <f t="shared" ref="F10:M10" si="3">F13+F17+F21</f>
        <v>1.0000000000000002</v>
      </c>
      <c r="G10" s="24">
        <f t="shared" si="3"/>
        <v>0.99999999999999944</v>
      </c>
      <c r="H10" s="24">
        <f t="shared" si="3"/>
        <v>0.99999999999999933</v>
      </c>
      <c r="I10" s="24">
        <f t="shared" si="3"/>
        <v>0.99999999999999967</v>
      </c>
      <c r="J10" s="24">
        <f t="shared" si="3"/>
        <v>0.99999999999999911</v>
      </c>
      <c r="K10" s="24">
        <f t="shared" si="3"/>
        <v>0.99999999999999978</v>
      </c>
      <c r="L10" s="24">
        <f t="shared" si="3"/>
        <v>0.99999999999999978</v>
      </c>
      <c r="M10" s="24">
        <f t="shared" si="3"/>
        <v>1.0000000000000002</v>
      </c>
    </row>
    <row r="11" spans="1:24">
      <c r="A11" s="1773"/>
      <c r="B11" s="1773" t="s">
        <v>155</v>
      </c>
      <c r="C11" s="84" t="s">
        <v>92</v>
      </c>
      <c r="D11" s="48">
        <v>31871</v>
      </c>
      <c r="E11" s="48">
        <v>2405</v>
      </c>
      <c r="F11" s="48">
        <v>150</v>
      </c>
      <c r="G11" s="48">
        <v>455</v>
      </c>
      <c r="H11" s="48">
        <v>182</v>
      </c>
      <c r="I11" s="48">
        <v>267</v>
      </c>
      <c r="J11" s="48">
        <v>729</v>
      </c>
      <c r="K11" s="48">
        <v>321</v>
      </c>
      <c r="L11" s="48">
        <v>123</v>
      </c>
      <c r="M11" s="48">
        <v>178</v>
      </c>
    </row>
    <row r="12" spans="1:24">
      <c r="A12" s="1773"/>
      <c r="B12" s="1773"/>
      <c r="C12" s="68" t="s">
        <v>75</v>
      </c>
      <c r="D12" s="48">
        <v>31518.781648142758</v>
      </c>
      <c r="E12" s="48">
        <v>3817.3992063635005</v>
      </c>
      <c r="F12" s="48">
        <v>249.96604293209865</v>
      </c>
      <c r="G12" s="48">
        <v>631.68294565354165</v>
      </c>
      <c r="H12" s="48">
        <v>352.85671096595564</v>
      </c>
      <c r="I12" s="48">
        <v>405.15934951822061</v>
      </c>
      <c r="J12" s="48">
        <v>1372.7845285694823</v>
      </c>
      <c r="K12" s="48">
        <v>420.52247814304951</v>
      </c>
      <c r="L12" s="48">
        <v>203.65985638174743</v>
      </c>
      <c r="M12" s="48">
        <v>180.76729419941748</v>
      </c>
    </row>
    <row r="13" spans="1:24">
      <c r="A13" s="1773"/>
      <c r="B13" s="1773"/>
      <c r="C13" s="68" t="s">
        <v>76</v>
      </c>
      <c r="D13" s="23">
        <v>0.75831990062596133</v>
      </c>
      <c r="E13" s="23">
        <v>0.73102171986863496</v>
      </c>
      <c r="F13" s="23">
        <v>0.83005794367793262</v>
      </c>
      <c r="G13" s="23">
        <v>0.74695950060372296</v>
      </c>
      <c r="H13" s="23">
        <v>0.80739063995987703</v>
      </c>
      <c r="I13" s="23">
        <v>0.81459805785125394</v>
      </c>
      <c r="J13" s="23">
        <v>0.66703503414038068</v>
      </c>
      <c r="K13" s="23">
        <v>0.75673571983351517</v>
      </c>
      <c r="L13" s="23">
        <v>0.7420670886521995</v>
      </c>
      <c r="M13" s="23">
        <v>0.71565961887636298</v>
      </c>
    </row>
    <row r="14" spans="1:24">
      <c r="A14" s="1773"/>
      <c r="B14" s="1877"/>
      <c r="C14" s="16" t="s">
        <v>112</v>
      </c>
      <c r="D14" s="393">
        <f>1.14*1.64*SQRT(D13*(1-D13)/D8)</f>
        <v>3.9551031383847322E-3</v>
      </c>
      <c r="E14" s="393">
        <f t="shared" ref="E14:M14" si="4">1.14*1.64*SQRT(E13*(1-E13)/E8)</f>
        <v>1.4546698435143151E-2</v>
      </c>
      <c r="F14" s="393">
        <f t="shared" si="4"/>
        <v>5.1907222883174876E-2</v>
      </c>
      <c r="G14" s="393">
        <f t="shared" si="4"/>
        <v>3.2964041747319275E-2</v>
      </c>
      <c r="H14" s="393">
        <f t="shared" si="4"/>
        <v>4.9934534067754673E-2</v>
      </c>
      <c r="I14" s="393">
        <f t="shared" si="4"/>
        <v>3.9060650785947483E-2</v>
      </c>
      <c r="J14" s="393">
        <f t="shared" si="4"/>
        <v>2.7088156996902712E-2</v>
      </c>
      <c r="K14" s="393">
        <f t="shared" si="4"/>
        <v>3.8864688289375122E-2</v>
      </c>
      <c r="L14" s="393">
        <f>1.14*1.64*SQRT(L13*(1-L13)/L8)</f>
        <v>6.4066332385831495E-2</v>
      </c>
      <c r="M14" s="393">
        <f t="shared" si="4"/>
        <v>5.3771688345118654E-2</v>
      </c>
      <c r="O14" s="81"/>
      <c r="P14" s="81"/>
      <c r="Q14" s="81"/>
      <c r="R14" s="81"/>
      <c r="S14" s="81"/>
      <c r="T14" s="81"/>
      <c r="U14" s="81"/>
      <c r="V14" s="81"/>
      <c r="W14" s="81"/>
      <c r="X14" s="81"/>
    </row>
    <row r="15" spans="1:24">
      <c r="A15" s="1773"/>
      <c r="B15" s="1773" t="s">
        <v>156</v>
      </c>
      <c r="C15" s="68" t="s">
        <v>92</v>
      </c>
      <c r="D15" s="48">
        <v>6796</v>
      </c>
      <c r="E15" s="48">
        <v>666</v>
      </c>
      <c r="F15" s="48">
        <v>14</v>
      </c>
      <c r="G15" s="48">
        <v>116</v>
      </c>
      <c r="H15" s="48">
        <v>32</v>
      </c>
      <c r="I15" s="48">
        <v>71</v>
      </c>
      <c r="J15" s="48">
        <v>257</v>
      </c>
      <c r="K15" s="48">
        <v>86</v>
      </c>
      <c r="L15" s="48">
        <v>33</v>
      </c>
      <c r="M15" s="48">
        <v>57</v>
      </c>
    </row>
    <row r="16" spans="1:24">
      <c r="A16" s="1773"/>
      <c r="B16" s="1773"/>
      <c r="C16" s="68" t="s">
        <v>75</v>
      </c>
      <c r="D16" s="48">
        <v>7538.0175266180613</v>
      </c>
      <c r="E16" s="48">
        <v>1102.2977727437228</v>
      </c>
      <c r="F16" s="48">
        <v>21.549797911559118</v>
      </c>
      <c r="G16" s="48">
        <v>160.92814866464434</v>
      </c>
      <c r="H16" s="48">
        <v>72.460007888927507</v>
      </c>
      <c r="I16" s="48">
        <v>82.812730642692202</v>
      </c>
      <c r="J16" s="48">
        <v>538.06644679175338</v>
      </c>
      <c r="K16" s="48">
        <v>108.85649138673142</v>
      </c>
      <c r="L16" s="48">
        <v>58.394633245035351</v>
      </c>
      <c r="M16" s="48">
        <v>59.229516212380283</v>
      </c>
    </row>
    <row r="17" spans="1:24">
      <c r="A17" s="1773"/>
      <c r="B17" s="1773"/>
      <c r="C17" s="68" t="s">
        <v>76</v>
      </c>
      <c r="D17" s="23">
        <v>0.18135944356969114</v>
      </c>
      <c r="E17" s="23">
        <v>0.21108707003847782</v>
      </c>
      <c r="F17" s="23">
        <v>7.1560043641618915E-2</v>
      </c>
      <c r="G17" s="23">
        <v>0.19029611355940279</v>
      </c>
      <c r="H17" s="23">
        <v>0.1657996867362499</v>
      </c>
      <c r="I17" s="23">
        <v>0.16650014278854092</v>
      </c>
      <c r="J17" s="23">
        <v>0.26144610697174292</v>
      </c>
      <c r="K17" s="23">
        <v>0.19588868526563583</v>
      </c>
      <c r="L17" s="23">
        <v>0.21277013671183126</v>
      </c>
      <c r="M17" s="23">
        <v>0.23449027760531732</v>
      </c>
    </row>
    <row r="18" spans="1:24">
      <c r="A18" s="1773"/>
      <c r="B18" s="1877"/>
      <c r="C18" s="16" t="s">
        <v>112</v>
      </c>
      <c r="D18" s="393">
        <f>1.14*1.64*SQRT(D17*(1-D17)/D8)</f>
        <v>3.559818507273803E-3</v>
      </c>
      <c r="E18" s="393">
        <f t="shared" ref="E18:M18" si="5">1.14*1.64*SQRT(E17*(1-E17)/E8)</f>
        <v>1.3387085650249254E-2</v>
      </c>
      <c r="F18" s="393">
        <f t="shared" si="5"/>
        <v>3.5623399730855335E-2</v>
      </c>
      <c r="G18" s="393">
        <f t="shared" si="5"/>
        <v>2.9762881897221767E-2</v>
      </c>
      <c r="H18" s="393">
        <f t="shared" si="5"/>
        <v>4.7092037340315286E-2</v>
      </c>
      <c r="I18" s="393">
        <f t="shared" si="5"/>
        <v>3.7443007078716971E-2</v>
      </c>
      <c r="J18" s="393">
        <f t="shared" si="5"/>
        <v>2.5257365623593913E-2</v>
      </c>
      <c r="K18" s="393">
        <f t="shared" si="5"/>
        <v>3.5950642975397878E-2</v>
      </c>
      <c r="L18" s="393">
        <f t="shared" si="5"/>
        <v>5.993230952085337E-2</v>
      </c>
      <c r="M18" s="393">
        <f t="shared" si="5"/>
        <v>5.0503202878230319E-2</v>
      </c>
    </row>
    <row r="19" spans="1:24">
      <c r="A19" s="1773"/>
      <c r="B19" s="1773" t="s">
        <v>157</v>
      </c>
      <c r="C19" s="68" t="s">
        <v>92</v>
      </c>
      <c r="D19" s="48">
        <v>2285</v>
      </c>
      <c r="E19" s="48">
        <v>177</v>
      </c>
      <c r="F19" s="48">
        <v>19</v>
      </c>
      <c r="G19" s="48">
        <v>37</v>
      </c>
      <c r="H19" s="208">
        <v>4</v>
      </c>
      <c r="I19" s="206">
        <v>8</v>
      </c>
      <c r="J19" s="48">
        <v>72</v>
      </c>
      <c r="K19" s="48">
        <v>19</v>
      </c>
      <c r="L19" s="211">
        <v>7</v>
      </c>
      <c r="M19" s="48">
        <v>11</v>
      </c>
    </row>
    <row r="20" spans="1:24">
      <c r="A20" s="1773"/>
      <c r="B20" s="1773"/>
      <c r="C20" s="68" t="s">
        <v>75</v>
      </c>
      <c r="D20" s="48">
        <v>2507.165613879728</v>
      </c>
      <c r="E20" s="48">
        <v>302.3081988640896</v>
      </c>
      <c r="F20" s="48">
        <v>29.627043018781364</v>
      </c>
      <c r="G20" s="48">
        <v>53.061187971535929</v>
      </c>
      <c r="H20" s="208">
        <v>11.716723821007282</v>
      </c>
      <c r="I20" s="206">
        <v>9.4012509110388045</v>
      </c>
      <c r="J20" s="48">
        <v>147.18864520923654</v>
      </c>
      <c r="K20" s="48">
        <v>26.326895967840876</v>
      </c>
      <c r="L20" s="211">
        <v>12.39489574031445</v>
      </c>
      <c r="M20" s="48">
        <v>12.591556224334527</v>
      </c>
      <c r="O20" s="81"/>
      <c r="P20" s="81"/>
      <c r="Q20" s="81"/>
      <c r="R20" s="81"/>
      <c r="S20" s="81"/>
      <c r="T20" s="81"/>
      <c r="U20" s="81"/>
      <c r="V20" s="81"/>
      <c r="W20" s="81"/>
      <c r="X20" s="81"/>
    </row>
    <row r="21" spans="1:24">
      <c r="A21" s="1773"/>
      <c r="B21" s="1773"/>
      <c r="C21" s="68" t="s">
        <v>76</v>
      </c>
      <c r="D21" s="23">
        <v>6.0320655804350629E-2</v>
      </c>
      <c r="E21" s="23">
        <v>5.7891210092888737E-2</v>
      </c>
      <c r="F21" s="23">
        <v>9.8382012680448674E-2</v>
      </c>
      <c r="G21" s="23">
        <v>6.2744385836873723E-2</v>
      </c>
      <c r="H21" s="209">
        <v>2.6809673303872416E-2</v>
      </c>
      <c r="I21" s="213">
        <v>1.8901799360204915E-2</v>
      </c>
      <c r="J21" s="23">
        <v>7.1518858887875486E-2</v>
      </c>
      <c r="K21" s="23">
        <v>4.7375594900848743E-2</v>
      </c>
      <c r="L21" s="212">
        <v>4.5162774635969107E-2</v>
      </c>
      <c r="M21" s="23">
        <v>4.9850103518319908E-2</v>
      </c>
    </row>
    <row r="22" spans="1:24">
      <c r="A22" s="1877"/>
      <c r="B22" s="1773"/>
      <c r="C22" s="84" t="s">
        <v>112</v>
      </c>
      <c r="D22" s="393">
        <f>1.14*1.64*SQRT(D21*(1-D21)/D8)</f>
        <v>2.1995508599950992E-3</v>
      </c>
      <c r="E22" s="393">
        <f t="shared" ref="E22:M22" si="6">1.14*1.64*SQRT(E21*(1-E21)/E8)</f>
        <v>7.6612128923934765E-3</v>
      </c>
      <c r="F22" s="393">
        <f t="shared" si="6"/>
        <v>4.116160395551683E-2</v>
      </c>
      <c r="G22" s="393">
        <f t="shared" si="6"/>
        <v>1.8387105643600663E-2</v>
      </c>
      <c r="H22" s="413">
        <f t="shared" si="6"/>
        <v>2.0453380853160893E-2</v>
      </c>
      <c r="I22" s="414">
        <f t="shared" si="6"/>
        <v>1.3687321360100086E-2</v>
      </c>
      <c r="J22" s="393">
        <f t="shared" si="6"/>
        <v>1.481162463170119E-2</v>
      </c>
      <c r="K22" s="393">
        <f t="shared" si="6"/>
        <v>1.9243412515040626E-2</v>
      </c>
      <c r="L22" s="415">
        <f t="shared" si="6"/>
        <v>3.0409541772275988E-2</v>
      </c>
      <c r="M22" s="393">
        <f t="shared" si="6"/>
        <v>2.5942405342188571E-2</v>
      </c>
    </row>
    <row r="23" spans="1:24">
      <c r="A23" s="1824" t="s">
        <v>409</v>
      </c>
      <c r="B23" s="1870" t="s">
        <v>166</v>
      </c>
      <c r="C23" s="148" t="s">
        <v>92</v>
      </c>
      <c r="D23" s="48">
        <f t="shared" ref="D23:E25" si="7">D26+D30+D34</f>
        <v>55877</v>
      </c>
      <c r="E23" s="48">
        <f t="shared" si="7"/>
        <v>4399</v>
      </c>
      <c r="F23" s="48">
        <f t="shared" ref="F23:M23" si="8">F26+F30+F34</f>
        <v>243</v>
      </c>
      <c r="G23" s="48">
        <f t="shared" si="8"/>
        <v>825</v>
      </c>
      <c r="H23" s="48">
        <f t="shared" si="8"/>
        <v>269</v>
      </c>
      <c r="I23" s="48">
        <f t="shared" si="8"/>
        <v>494</v>
      </c>
      <c r="J23" s="48">
        <f t="shared" si="8"/>
        <v>1440</v>
      </c>
      <c r="K23" s="48">
        <f t="shared" si="8"/>
        <v>572</v>
      </c>
      <c r="L23" s="48">
        <f t="shared" si="8"/>
        <v>208</v>
      </c>
      <c r="M23" s="48">
        <f t="shared" si="8"/>
        <v>348</v>
      </c>
    </row>
    <row r="24" spans="1:24">
      <c r="A24" s="1773"/>
      <c r="B24" s="1871"/>
      <c r="C24" s="142" t="s">
        <v>75</v>
      </c>
      <c r="D24" s="48">
        <f t="shared" si="7"/>
        <v>55806.986758077946</v>
      </c>
      <c r="E24" s="48">
        <f t="shared" si="7"/>
        <v>6881.4939484358283</v>
      </c>
      <c r="F24" s="48">
        <f t="shared" ref="F24:M24" si="9">F27+F31+F35</f>
        <v>392.89013102530521</v>
      </c>
      <c r="G24" s="48">
        <f t="shared" si="9"/>
        <v>1104.9213927056985</v>
      </c>
      <c r="H24" s="48">
        <f t="shared" si="9"/>
        <v>533.66908928835164</v>
      </c>
      <c r="I24" s="48">
        <f t="shared" si="9"/>
        <v>684.6579603957673</v>
      </c>
      <c r="J24" s="48">
        <f t="shared" si="9"/>
        <v>2756.7885708863701</v>
      </c>
      <c r="K24" s="48">
        <f t="shared" si="9"/>
        <v>726.06863920090643</v>
      </c>
      <c r="L24" s="48">
        <f t="shared" si="9"/>
        <v>335.65438032330303</v>
      </c>
      <c r="M24" s="48">
        <f t="shared" si="9"/>
        <v>346.84378461014819</v>
      </c>
    </row>
    <row r="25" spans="1:24">
      <c r="A25" s="1773"/>
      <c r="B25" s="1872"/>
      <c r="C25" s="147" t="s">
        <v>76</v>
      </c>
      <c r="D25" s="24">
        <f t="shared" si="7"/>
        <v>0.99999999999999323</v>
      </c>
      <c r="E25" s="24">
        <f t="shared" si="7"/>
        <v>1.0000000000000016</v>
      </c>
      <c r="F25" s="24">
        <f t="shared" ref="F25:M25" si="10">F28+F32+F36</f>
        <v>1.0000000000000007</v>
      </c>
      <c r="G25" s="24">
        <f t="shared" si="10"/>
        <v>0.99999999999999989</v>
      </c>
      <c r="H25" s="24">
        <f t="shared" si="10"/>
        <v>0.99999999999999978</v>
      </c>
      <c r="I25" s="24">
        <f t="shared" si="10"/>
        <v>1</v>
      </c>
      <c r="J25" s="24">
        <f t="shared" si="10"/>
        <v>1.0000000000000004</v>
      </c>
      <c r="K25" s="24">
        <f t="shared" si="10"/>
        <v>0.99999999999999878</v>
      </c>
      <c r="L25" s="24">
        <f t="shared" si="10"/>
        <v>1.0000000000000004</v>
      </c>
      <c r="M25" s="24">
        <f t="shared" si="10"/>
        <v>1</v>
      </c>
      <c r="O25" s="81"/>
      <c r="P25" s="81"/>
      <c r="Q25" s="81"/>
      <c r="R25" s="81"/>
      <c r="S25" s="81"/>
      <c r="T25" s="81"/>
      <c r="U25" s="81"/>
      <c r="V25" s="81"/>
      <c r="W25" s="81"/>
      <c r="X25" s="81"/>
    </row>
    <row r="26" spans="1:24">
      <c r="A26" s="1773"/>
      <c r="B26" s="1773" t="s">
        <v>155</v>
      </c>
      <c r="C26" s="142" t="s">
        <v>92</v>
      </c>
      <c r="D26" s="48">
        <v>37931</v>
      </c>
      <c r="E26" s="48">
        <v>3312</v>
      </c>
      <c r="F26" s="48">
        <v>131</v>
      </c>
      <c r="G26" s="48">
        <v>621</v>
      </c>
      <c r="H26" s="48">
        <v>212</v>
      </c>
      <c r="I26" s="48">
        <v>405</v>
      </c>
      <c r="J26" s="48">
        <v>1075</v>
      </c>
      <c r="K26" s="48">
        <v>446</v>
      </c>
      <c r="L26" s="48">
        <v>153</v>
      </c>
      <c r="M26" s="48">
        <v>269</v>
      </c>
      <c r="O26" s="81"/>
      <c r="P26" s="81"/>
      <c r="Q26" s="81"/>
      <c r="R26" s="81"/>
    </row>
    <row r="27" spans="1:24">
      <c r="A27" s="1773"/>
      <c r="B27" s="1773"/>
      <c r="C27" s="142" t="s">
        <v>75</v>
      </c>
      <c r="D27" s="48">
        <v>37218.248602568303</v>
      </c>
      <c r="E27" s="48">
        <v>5058.2649292775059</v>
      </c>
      <c r="F27" s="48">
        <v>198.89171692148682</v>
      </c>
      <c r="G27" s="48">
        <v>805.51843246940246</v>
      </c>
      <c r="H27" s="48">
        <v>415.25567001559642</v>
      </c>
      <c r="I27" s="48">
        <v>554.36004352723364</v>
      </c>
      <c r="J27" s="48">
        <v>2029.2399722890423</v>
      </c>
      <c r="K27" s="48">
        <v>559.07909669230196</v>
      </c>
      <c r="L27" s="48">
        <v>245.48453442520514</v>
      </c>
      <c r="M27" s="48">
        <v>250.43546293725942</v>
      </c>
    </row>
    <row r="28" spans="1:24">
      <c r="A28" s="1773"/>
      <c r="B28" s="1773"/>
      <c r="C28" s="142" t="s">
        <v>76</v>
      </c>
      <c r="D28" s="23">
        <v>0.66691019825005671</v>
      </c>
      <c r="E28" s="23">
        <v>0.7350533135943923</v>
      </c>
      <c r="F28" s="23">
        <v>0.5062273170426792</v>
      </c>
      <c r="G28" s="23">
        <v>0.7290278184377198</v>
      </c>
      <c r="H28" s="23">
        <v>0.77811452518140067</v>
      </c>
      <c r="I28" s="23">
        <v>0.80968903539335946</v>
      </c>
      <c r="J28" s="23">
        <v>0.73608835792459648</v>
      </c>
      <c r="K28" s="23">
        <v>0.77000860043701957</v>
      </c>
      <c r="L28" s="23">
        <v>0.73136103330084357</v>
      </c>
      <c r="M28" s="23">
        <v>0.72204108607207262</v>
      </c>
    </row>
    <row r="29" spans="1:24">
      <c r="A29" s="1773"/>
      <c r="B29" s="1877"/>
      <c r="C29" s="147" t="s">
        <v>112</v>
      </c>
      <c r="D29" s="393">
        <f>1.14*1.64*SQRT(D28*(1-D28)/D23)</f>
        <v>3.7277476592387994E-3</v>
      </c>
      <c r="E29" s="393">
        <f t="shared" ref="E29" si="11">1.14*1.64*SQRT(E28*(1-E28)/E23)</f>
        <v>1.2439713677849362E-2</v>
      </c>
      <c r="F29" s="393">
        <f t="shared" ref="F29" si="12">1.14*1.64*SQRT(F28*(1-F28)/F23)</f>
        <v>5.9962796766847508E-2</v>
      </c>
      <c r="G29" s="393">
        <f t="shared" ref="G29" si="13">1.14*1.64*SQRT(G28*(1-G28)/G23)</f>
        <v>2.8930512640184248E-2</v>
      </c>
      <c r="H29" s="393">
        <f t="shared" ref="H29" si="14">1.14*1.64*SQRT(H28*(1-H28)/H23)</f>
        <v>4.7365132568703672E-2</v>
      </c>
      <c r="I29" s="393">
        <f t="shared" ref="I29" si="15">1.14*1.64*SQRT(I28*(1-I28)/I23)</f>
        <v>3.3019938442027517E-2</v>
      </c>
      <c r="J29" s="393">
        <f t="shared" ref="J29" si="16">1.14*1.64*SQRT(J28*(1-J28)/J23)</f>
        <v>2.1715093429094397E-2</v>
      </c>
      <c r="K29" s="393">
        <f t="shared" ref="K29" si="17">1.14*1.64*SQRT(K28*(1-K28)/K23)</f>
        <v>3.2896846698728908E-2</v>
      </c>
      <c r="L29" s="393">
        <f t="shared" ref="L29" si="18">1.14*1.64*SQRT(L28*(1-L28)/L23)</f>
        <v>5.7460241218144921E-2</v>
      </c>
      <c r="M29" s="393">
        <f t="shared" ref="M29" si="19">1.14*1.64*SQRT(M28*(1-M28)/M23)</f>
        <v>4.4898345320622549E-2</v>
      </c>
      <c r="O29" s="81"/>
      <c r="P29" s="81"/>
      <c r="Q29" s="81"/>
      <c r="R29" s="81"/>
      <c r="S29" s="81"/>
      <c r="T29" s="81"/>
      <c r="U29" s="81"/>
      <c r="V29" s="81"/>
      <c r="W29" s="81"/>
      <c r="X29" s="81"/>
    </row>
    <row r="30" spans="1:24">
      <c r="A30" s="1773"/>
      <c r="B30" s="1824" t="s">
        <v>156</v>
      </c>
      <c r="C30" s="145" t="s">
        <v>92</v>
      </c>
      <c r="D30" s="48">
        <v>4905</v>
      </c>
      <c r="E30" s="48">
        <v>352</v>
      </c>
      <c r="F30" s="48">
        <v>16</v>
      </c>
      <c r="G30" s="48">
        <v>65</v>
      </c>
      <c r="H30" s="48">
        <v>15</v>
      </c>
      <c r="I30" s="48">
        <v>36</v>
      </c>
      <c r="J30" s="48">
        <v>121</v>
      </c>
      <c r="K30" s="48">
        <v>54</v>
      </c>
      <c r="L30" s="48">
        <v>17</v>
      </c>
      <c r="M30" s="48">
        <v>28</v>
      </c>
    </row>
    <row r="31" spans="1:24">
      <c r="A31" s="1773"/>
      <c r="B31" s="1773"/>
      <c r="C31" s="142" t="s">
        <v>75</v>
      </c>
      <c r="D31" s="48">
        <v>5072.251347196503</v>
      </c>
      <c r="E31" s="48">
        <v>563.0085795341206</v>
      </c>
      <c r="F31" s="48">
        <v>26.087198644023317</v>
      </c>
      <c r="G31" s="48">
        <v>104.02620881779966</v>
      </c>
      <c r="H31" s="48">
        <v>25.179622692525204</v>
      </c>
      <c r="I31" s="48">
        <v>52.317988469172057</v>
      </c>
      <c r="J31" s="48">
        <v>220.71141986978151</v>
      </c>
      <c r="K31" s="48">
        <v>71.119169723810018</v>
      </c>
      <c r="L31" s="48">
        <v>30.374850650085151</v>
      </c>
      <c r="M31" s="48">
        <v>33.192120666923373</v>
      </c>
    </row>
    <row r="32" spans="1:24">
      <c r="A32" s="1773"/>
      <c r="B32" s="1773"/>
      <c r="C32" s="142" t="s">
        <v>76</v>
      </c>
      <c r="D32" s="23">
        <v>9.088918147802115E-2</v>
      </c>
      <c r="E32" s="23">
        <v>8.1814876791702171E-2</v>
      </c>
      <c r="F32" s="23">
        <v>6.6398202917301363E-2</v>
      </c>
      <c r="G32" s="23">
        <v>9.4148062934199667E-2</v>
      </c>
      <c r="H32" s="23">
        <v>4.7182089421934206E-2</v>
      </c>
      <c r="I32" s="23">
        <v>7.6414781534022619E-2</v>
      </c>
      <c r="J32" s="23">
        <v>8.0061061700795508E-2</v>
      </c>
      <c r="K32" s="23">
        <v>9.795102815910349E-2</v>
      </c>
      <c r="L32" s="23">
        <v>9.049442650153422E-2</v>
      </c>
      <c r="M32" s="23">
        <v>9.5697608374995843E-2</v>
      </c>
      <c r="O32" s="81"/>
      <c r="P32" s="81"/>
      <c r="Q32" s="81"/>
      <c r="R32" s="81"/>
    </row>
    <row r="33" spans="1:24">
      <c r="A33" s="1773"/>
      <c r="B33" s="1877"/>
      <c r="C33" s="147" t="s">
        <v>112</v>
      </c>
      <c r="D33" s="393">
        <f>1.14*1.64*SQRT(D32*(1-D32)/D23)</f>
        <v>2.2735089487748413E-3</v>
      </c>
      <c r="E33" s="393">
        <f t="shared" ref="E33:M33" si="20">1.14*1.64*SQRT(E32*(1-E32)/E23)</f>
        <v>7.7259694172627201E-3</v>
      </c>
      <c r="F33" s="393">
        <f t="shared" si="20"/>
        <v>2.9861014934854692E-2</v>
      </c>
      <c r="G33" s="393">
        <f t="shared" si="20"/>
        <v>1.9008858080833517E-2</v>
      </c>
      <c r="H33" s="393">
        <f t="shared" si="20"/>
        <v>2.4169412849320122E-2</v>
      </c>
      <c r="I33" s="393">
        <f t="shared" si="20"/>
        <v>2.2346648592837377E-2</v>
      </c>
      <c r="J33" s="393">
        <f t="shared" si="20"/>
        <v>1.3370807204050948E-2</v>
      </c>
      <c r="K33" s="393">
        <f t="shared" si="20"/>
        <v>2.3236474821478996E-2</v>
      </c>
      <c r="L33" s="393">
        <f t="shared" si="20"/>
        <v>3.7190381239076656E-2</v>
      </c>
      <c r="M33" s="393">
        <f t="shared" si="20"/>
        <v>2.9482646093585828E-2</v>
      </c>
      <c r="O33" s="81"/>
      <c r="P33" s="81"/>
      <c r="Q33" s="81"/>
      <c r="R33" s="81"/>
      <c r="S33" s="81"/>
      <c r="T33" s="81"/>
      <c r="U33" s="81"/>
      <c r="V33" s="81"/>
      <c r="W33" s="81"/>
      <c r="X33" s="81"/>
    </row>
    <row r="34" spans="1:24">
      <c r="A34" s="1773"/>
      <c r="B34" s="1871" t="s">
        <v>157</v>
      </c>
      <c r="C34" s="142" t="s">
        <v>92</v>
      </c>
      <c r="D34" s="48">
        <v>13041</v>
      </c>
      <c r="E34" s="48">
        <v>735</v>
      </c>
      <c r="F34" s="48">
        <v>96</v>
      </c>
      <c r="G34" s="48">
        <v>139</v>
      </c>
      <c r="H34" s="48">
        <v>42</v>
      </c>
      <c r="I34" s="48">
        <v>53</v>
      </c>
      <c r="J34" s="48">
        <v>244</v>
      </c>
      <c r="K34" s="48">
        <v>72</v>
      </c>
      <c r="L34" s="48">
        <v>38</v>
      </c>
      <c r="M34" s="48">
        <v>51</v>
      </c>
    </row>
    <row r="35" spans="1:24">
      <c r="A35" s="1773"/>
      <c r="B35" s="1871"/>
      <c r="C35" s="142" t="s">
        <v>75</v>
      </c>
      <c r="D35" s="48">
        <v>13516.486808313137</v>
      </c>
      <c r="E35" s="48">
        <v>1260.2204396242021</v>
      </c>
      <c r="F35" s="48">
        <v>167.91121545979505</v>
      </c>
      <c r="G35" s="48">
        <v>195.37675141849638</v>
      </c>
      <c r="H35" s="48">
        <v>93.233796580230063</v>
      </c>
      <c r="I35" s="48">
        <v>77.979928399361583</v>
      </c>
      <c r="J35" s="48">
        <v>506.8371787275463</v>
      </c>
      <c r="K35" s="48">
        <v>95.870372784794441</v>
      </c>
      <c r="L35" s="48">
        <v>59.794995248012732</v>
      </c>
      <c r="M35" s="48">
        <v>63.216201005965409</v>
      </c>
    </row>
    <row r="36" spans="1:24">
      <c r="A36" s="1773"/>
      <c r="B36" s="1871"/>
      <c r="C36" s="142" t="s">
        <v>76</v>
      </c>
      <c r="D36" s="23">
        <v>0.24220062027191538</v>
      </c>
      <c r="E36" s="23">
        <v>0.18313180961390713</v>
      </c>
      <c r="F36" s="23">
        <v>0.42737448004002004</v>
      </c>
      <c r="G36" s="23">
        <v>0.17682411862808048</v>
      </c>
      <c r="H36" s="23">
        <v>0.17470338539666486</v>
      </c>
      <c r="I36" s="23">
        <v>0.11389618307261806</v>
      </c>
      <c r="J36" s="23">
        <v>0.18385058037460841</v>
      </c>
      <c r="K36" s="23">
        <v>0.13204037140387573</v>
      </c>
      <c r="L36" s="23">
        <v>0.1781445401976226</v>
      </c>
      <c r="M36" s="23">
        <v>0.18226130555293157</v>
      </c>
    </row>
    <row r="37" spans="1:24" ht="13.5" thickBot="1">
      <c r="A37" s="1873"/>
      <c r="B37" s="1880"/>
      <c r="C37" s="187" t="s">
        <v>112</v>
      </c>
      <c r="D37" s="416">
        <f>1.14*1.64*SQRT(D36*(1-D36)/D23)</f>
        <v>3.3884174300584349E-3</v>
      </c>
      <c r="E37" s="416">
        <f t="shared" ref="E37:M37" si="21">1.14*1.64*SQRT(E36*(1-E36)/E23)</f>
        <v>1.0902588084483744E-2</v>
      </c>
      <c r="F37" s="416">
        <f t="shared" si="21"/>
        <v>5.933148315465317E-2</v>
      </c>
      <c r="G37" s="416">
        <f t="shared" si="21"/>
        <v>2.4833549293138191E-2</v>
      </c>
      <c r="H37" s="416">
        <f t="shared" si="21"/>
        <v>4.3284086034203514E-2</v>
      </c>
      <c r="I37" s="416">
        <f t="shared" si="21"/>
        <v>2.6722809371434803E-2</v>
      </c>
      <c r="J37" s="416">
        <f t="shared" si="21"/>
        <v>1.9084676116302282E-2</v>
      </c>
      <c r="K37" s="416">
        <f t="shared" si="21"/>
        <v>2.6463898139754385E-2</v>
      </c>
      <c r="L37" s="416">
        <f t="shared" si="21"/>
        <v>4.9602208380574372E-2</v>
      </c>
      <c r="M37" s="416">
        <f t="shared" si="21"/>
        <v>3.8691323889812786E-2</v>
      </c>
      <c r="O37" s="81"/>
      <c r="P37" s="81"/>
      <c r="Q37" s="81"/>
      <c r="R37" s="81"/>
      <c r="S37" s="81"/>
      <c r="T37" s="81"/>
      <c r="U37" s="81"/>
      <c r="V37" s="81"/>
      <c r="W37" s="81"/>
      <c r="X37" s="81"/>
    </row>
    <row r="38" spans="1:24" ht="54" customHeight="1">
      <c r="A38" s="1773" t="s">
        <v>169</v>
      </c>
      <c r="B38" s="1773"/>
      <c r="C38" s="1773"/>
      <c r="D38" s="1773"/>
      <c r="E38" s="1773"/>
      <c r="F38" s="1773"/>
      <c r="G38" s="1773"/>
      <c r="H38" s="1773"/>
      <c r="I38" s="1773"/>
      <c r="J38" s="1773"/>
      <c r="K38" s="1773"/>
      <c r="L38" s="1773"/>
      <c r="M38" s="1773"/>
    </row>
    <row r="40" spans="1:24">
      <c r="A40" s="325" t="s">
        <v>347</v>
      </c>
    </row>
    <row r="41" spans="1:24">
      <c r="A41" s="326" t="s">
        <v>348</v>
      </c>
    </row>
  </sheetData>
  <mergeCells count="16">
    <mergeCell ref="A38:M38"/>
    <mergeCell ref="A5:M5"/>
    <mergeCell ref="F6:M6"/>
    <mergeCell ref="B23:B25"/>
    <mergeCell ref="A23:A37"/>
    <mergeCell ref="D6:D7"/>
    <mergeCell ref="B8:B10"/>
    <mergeCell ref="A8:A22"/>
    <mergeCell ref="A6:C7"/>
    <mergeCell ref="B26:B29"/>
    <mergeCell ref="B30:B33"/>
    <mergeCell ref="B34:B37"/>
    <mergeCell ref="E6:E7"/>
    <mergeCell ref="B11:B14"/>
    <mergeCell ref="B15:B18"/>
    <mergeCell ref="B19:B22"/>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1"/>
  <sheetViews>
    <sheetView topLeftCell="A91" workbookViewId="0">
      <selection activeCell="A3" sqref="A3"/>
    </sheetView>
  </sheetViews>
  <sheetFormatPr baseColWidth="10" defaultRowHeight="12.75"/>
  <cols>
    <col min="1" max="2" width="24.7109375" customWidth="1"/>
    <col min="3" max="3" width="20" customWidth="1"/>
    <col min="10" max="10" width="15" customWidth="1"/>
  </cols>
  <sheetData>
    <row r="1" spans="1:19" ht="25.5">
      <c r="A1" s="8" t="s">
        <v>167</v>
      </c>
      <c r="B1" s="20"/>
      <c r="C1" s="8" t="s">
        <v>55</v>
      </c>
      <c r="D1" s="20"/>
      <c r="E1" s="20"/>
      <c r="F1" s="20"/>
      <c r="G1" s="20"/>
      <c r="H1" s="20"/>
      <c r="I1" s="20"/>
    </row>
    <row r="2" spans="1:19">
      <c r="A2" s="92"/>
      <c r="B2" s="92"/>
      <c r="C2" s="92"/>
      <c r="D2" s="92"/>
      <c r="E2" s="92"/>
      <c r="F2" s="92"/>
      <c r="G2" s="92"/>
      <c r="H2" s="92"/>
      <c r="I2" s="92"/>
    </row>
    <row r="3" spans="1:19" ht="15.75">
      <c r="A3" s="26" t="s">
        <v>69</v>
      </c>
      <c r="B3" s="92"/>
      <c r="C3" s="92"/>
      <c r="D3" s="92"/>
      <c r="E3" s="92"/>
      <c r="F3" s="92"/>
      <c r="G3" s="92"/>
      <c r="H3" s="92"/>
      <c r="I3" s="92"/>
    </row>
    <row r="4" spans="1:19" ht="15">
      <c r="A4" s="93"/>
      <c r="B4" s="92"/>
      <c r="C4" s="92"/>
      <c r="D4" s="92"/>
      <c r="E4" s="92"/>
      <c r="F4" s="92"/>
      <c r="G4" s="92"/>
      <c r="H4" s="92"/>
      <c r="I4" s="92"/>
    </row>
    <row r="5" spans="1:19" ht="13.5" thickBot="1">
      <c r="A5" s="1887" t="s">
        <v>387</v>
      </c>
      <c r="B5" s="1887"/>
      <c r="C5" s="1887"/>
      <c r="D5" s="1887"/>
      <c r="E5" s="1887"/>
      <c r="F5" s="1887"/>
      <c r="G5" s="1887"/>
      <c r="H5" s="1887"/>
      <c r="I5" s="1887"/>
    </row>
    <row r="6" spans="1:19">
      <c r="A6" s="1878" t="s">
        <v>71</v>
      </c>
      <c r="B6" s="1878"/>
      <c r="C6" s="1878"/>
      <c r="D6" s="1874" t="s">
        <v>102</v>
      </c>
      <c r="E6" s="1874" t="s">
        <v>82</v>
      </c>
      <c r="F6" s="1828" t="s">
        <v>94</v>
      </c>
      <c r="G6" s="1828"/>
      <c r="H6" s="1828"/>
      <c r="I6" s="1828"/>
    </row>
    <row r="7" spans="1:19" ht="13.5" thickBot="1">
      <c r="A7" s="1885"/>
      <c r="B7" s="1885"/>
      <c r="C7" s="1885"/>
      <c r="D7" s="1875"/>
      <c r="E7" s="1886"/>
      <c r="F7" s="734" t="s">
        <v>95</v>
      </c>
      <c r="G7" s="734" t="s">
        <v>96</v>
      </c>
      <c r="H7" s="734" t="s">
        <v>98</v>
      </c>
      <c r="I7" s="734" t="s">
        <v>99</v>
      </c>
    </row>
    <row r="8" spans="1:19">
      <c r="A8" s="1781" t="s">
        <v>154</v>
      </c>
      <c r="B8" s="1876" t="s">
        <v>166</v>
      </c>
      <c r="C8" s="83" t="s">
        <v>92</v>
      </c>
      <c r="D8" s="89">
        <f t="shared" ref="D8:E10" si="0">D11+D15+D19</f>
        <v>40952</v>
      </c>
      <c r="E8" s="89">
        <f t="shared" si="0"/>
        <v>3248</v>
      </c>
      <c r="F8" s="89">
        <f t="shared" ref="F8:I8" si="1">F11+F15+F19</f>
        <v>1085</v>
      </c>
      <c r="G8" s="89">
        <f t="shared" si="1"/>
        <v>413</v>
      </c>
      <c r="H8" s="89">
        <f t="shared" si="1"/>
        <v>131</v>
      </c>
      <c r="I8" s="89">
        <f t="shared" si="1"/>
        <v>389</v>
      </c>
    </row>
    <row r="9" spans="1:19">
      <c r="A9" s="1773"/>
      <c r="B9" s="1871"/>
      <c r="C9" s="84" t="s">
        <v>75</v>
      </c>
      <c r="D9" s="89">
        <f t="shared" si="0"/>
        <v>41563.964788640544</v>
      </c>
      <c r="E9" s="89">
        <f t="shared" si="0"/>
        <v>5222.0051779713131</v>
      </c>
      <c r="F9" s="89">
        <f t="shared" ref="F9:I9" si="2">F12+F16+F20</f>
        <v>2087.7561124737535</v>
      </c>
      <c r="G9" s="89">
        <f t="shared" si="2"/>
        <v>526.14426155516946</v>
      </c>
      <c r="H9" s="89">
        <f t="shared" si="2"/>
        <v>85.680399434896387</v>
      </c>
      <c r="I9" s="89">
        <f t="shared" si="2"/>
        <v>450.16174976290699</v>
      </c>
    </row>
    <row r="10" spans="1:19">
      <c r="A10" s="1773"/>
      <c r="B10" s="1872"/>
      <c r="C10" s="86" t="s">
        <v>76</v>
      </c>
      <c r="D10" s="24">
        <f t="shared" si="0"/>
        <v>1.0000000000000031</v>
      </c>
      <c r="E10" s="24">
        <f t="shared" si="0"/>
        <v>1.0000000000000016</v>
      </c>
      <c r="F10" s="24">
        <f t="shared" ref="F10:I10" si="3">F13+F17+F21</f>
        <v>1.0000000000000002</v>
      </c>
      <c r="G10" s="24">
        <f t="shared" si="3"/>
        <v>0.99999999999999978</v>
      </c>
      <c r="H10" s="24">
        <f t="shared" si="3"/>
        <v>0.99999999999999922</v>
      </c>
      <c r="I10" s="24">
        <f t="shared" si="3"/>
        <v>0.99999999999999967</v>
      </c>
    </row>
    <row r="11" spans="1:19">
      <c r="A11" s="1773"/>
      <c r="B11" s="1883" t="s">
        <v>155</v>
      </c>
      <c r="C11" s="84" t="s">
        <v>92</v>
      </c>
      <c r="D11" s="48">
        <v>31871</v>
      </c>
      <c r="E11" s="48">
        <v>2405</v>
      </c>
      <c r="F11" s="48">
        <v>760</v>
      </c>
      <c r="G11" s="48">
        <v>291</v>
      </c>
      <c r="H11" s="48">
        <v>89</v>
      </c>
      <c r="I11" s="48">
        <v>295</v>
      </c>
    </row>
    <row r="12" spans="1:19">
      <c r="A12" s="1773"/>
      <c r="B12" s="1871"/>
      <c r="C12" s="84" t="s">
        <v>75</v>
      </c>
      <c r="D12" s="48">
        <v>31518.781648142758</v>
      </c>
      <c r="E12" s="48">
        <v>3817.3992063635005</v>
      </c>
      <c r="F12" s="48">
        <v>1411.7168576314045</v>
      </c>
      <c r="G12" s="48">
        <v>365.76621139110705</v>
      </c>
      <c r="H12" s="48">
        <v>56.097450650933759</v>
      </c>
      <c r="I12" s="48">
        <v>334.10813741700741</v>
      </c>
    </row>
    <row r="13" spans="1:19">
      <c r="A13" s="1773"/>
      <c r="B13" s="1871"/>
      <c r="C13" s="84" t="s">
        <v>76</v>
      </c>
      <c r="D13" s="23">
        <v>0.75831990062596133</v>
      </c>
      <c r="E13" s="23">
        <v>0.73102171986863496</v>
      </c>
      <c r="F13" s="23">
        <v>0.67618858792786896</v>
      </c>
      <c r="G13" s="23">
        <v>0.69518236369238462</v>
      </c>
      <c r="H13" s="23">
        <v>0.65472909814757496</v>
      </c>
      <c r="I13" s="23">
        <v>0.74219574984542058</v>
      </c>
    </row>
    <row r="14" spans="1:19">
      <c r="A14" s="1773"/>
      <c r="B14" s="1872"/>
      <c r="C14" s="86" t="s">
        <v>112</v>
      </c>
      <c r="D14" s="393">
        <f>1.14*1.64*SQRT(D13*(1-D13)/D8)</f>
        <v>3.9551031383847322E-3</v>
      </c>
      <c r="E14" s="393">
        <f t="shared" ref="E14:I14" si="4">1.14*1.64*SQRT(E13*(1-E13)/E8)</f>
        <v>1.4546698435143151E-2</v>
      </c>
      <c r="F14" s="393">
        <f t="shared" si="4"/>
        <v>2.655912873311839E-2</v>
      </c>
      <c r="G14" s="393">
        <f t="shared" si="4"/>
        <v>4.2348993401495616E-2</v>
      </c>
      <c r="H14" s="393">
        <f>1.14*1.64*SQRT(H13*(1-H13)/H8)</f>
        <v>7.7664734601235491E-2</v>
      </c>
      <c r="I14" s="393">
        <f t="shared" si="4"/>
        <v>4.1464665541742073E-2</v>
      </c>
      <c r="J14" s="81"/>
      <c r="K14" s="81"/>
      <c r="L14" s="81"/>
      <c r="M14" s="81"/>
      <c r="N14" s="81"/>
      <c r="O14" s="81"/>
      <c r="P14" s="81"/>
      <c r="Q14" s="81"/>
      <c r="R14" s="81"/>
      <c r="S14" s="81"/>
    </row>
    <row r="15" spans="1:19">
      <c r="A15" s="1773"/>
      <c r="B15" s="1883" t="s">
        <v>156</v>
      </c>
      <c r="C15" s="84" t="s">
        <v>92</v>
      </c>
      <c r="D15" s="48">
        <v>6796</v>
      </c>
      <c r="E15" s="48">
        <v>666</v>
      </c>
      <c r="F15" s="48">
        <v>252</v>
      </c>
      <c r="G15" s="48">
        <v>85</v>
      </c>
      <c r="H15" s="48">
        <v>36</v>
      </c>
      <c r="I15" s="48">
        <v>73</v>
      </c>
    </row>
    <row r="16" spans="1:19">
      <c r="A16" s="1773"/>
      <c r="B16" s="1871"/>
      <c r="C16" s="84" t="s">
        <v>75</v>
      </c>
      <c r="D16" s="48">
        <v>7538.0175266180613</v>
      </c>
      <c r="E16" s="48">
        <v>1102.2977727437228</v>
      </c>
      <c r="F16" s="48">
        <v>527.71696566831247</v>
      </c>
      <c r="G16" s="48">
        <v>108.05782890241625</v>
      </c>
      <c r="H16" s="48">
        <v>23.818326772461941</v>
      </c>
      <c r="I16" s="48">
        <v>88.654716774278469</v>
      </c>
    </row>
    <row r="17" spans="1:15">
      <c r="A17" s="1773"/>
      <c r="B17" s="1871"/>
      <c r="C17" s="84" t="s">
        <v>76</v>
      </c>
      <c r="D17" s="23">
        <v>0.18135944356969114</v>
      </c>
      <c r="E17" s="23">
        <v>0.21108707003847782</v>
      </c>
      <c r="F17" s="23">
        <v>0.25276753473039909</v>
      </c>
      <c r="G17" s="23">
        <v>0.20537680784167539</v>
      </c>
      <c r="H17" s="23">
        <v>0.27799037970825646</v>
      </c>
      <c r="I17" s="23">
        <v>0.19693969294586103</v>
      </c>
    </row>
    <row r="18" spans="1:15">
      <c r="A18" s="1773"/>
      <c r="B18" s="1872"/>
      <c r="C18" s="86" t="s">
        <v>112</v>
      </c>
      <c r="D18" s="393">
        <f>1.14*1.64*SQRT(D17*(1-D17)/D8)</f>
        <v>3.559818507273803E-3</v>
      </c>
      <c r="E18" s="393">
        <f t="shared" ref="E18:I18" si="5">1.14*1.64*SQRT(E17*(1-E17)/E8)</f>
        <v>1.3387085650249254E-2</v>
      </c>
      <c r="F18" s="393">
        <f t="shared" si="5"/>
        <v>2.4667341308335491E-2</v>
      </c>
      <c r="G18" s="393">
        <f t="shared" si="5"/>
        <v>3.7164645230025731E-2</v>
      </c>
      <c r="H18" s="393">
        <f t="shared" si="5"/>
        <v>7.318118322535265E-2</v>
      </c>
      <c r="I18" s="393">
        <f t="shared" si="5"/>
        <v>3.7697678580177307E-2</v>
      </c>
      <c r="J18" s="81"/>
      <c r="K18" s="81"/>
      <c r="L18" s="81"/>
      <c r="M18" s="81"/>
      <c r="N18" s="81"/>
      <c r="O18" s="81"/>
    </row>
    <row r="19" spans="1:15">
      <c r="A19" s="1773"/>
      <c r="B19" s="1883" t="s">
        <v>157</v>
      </c>
      <c r="C19" s="84" t="s">
        <v>92</v>
      </c>
      <c r="D19" s="48">
        <v>2285</v>
      </c>
      <c r="E19" s="48">
        <v>177</v>
      </c>
      <c r="F19" s="48">
        <v>73</v>
      </c>
      <c r="G19" s="48">
        <v>37</v>
      </c>
      <c r="H19" s="206">
        <v>6</v>
      </c>
      <c r="I19" s="48">
        <v>21</v>
      </c>
    </row>
    <row r="20" spans="1:15">
      <c r="A20" s="1773"/>
      <c r="B20" s="1871"/>
      <c r="C20" s="84" t="s">
        <v>75</v>
      </c>
      <c r="D20" s="48">
        <v>2507.165613879728</v>
      </c>
      <c r="E20" s="48">
        <v>302.3081988640896</v>
      </c>
      <c r="F20" s="48">
        <v>148.32228917403663</v>
      </c>
      <c r="G20" s="48">
        <v>52.320221261646218</v>
      </c>
      <c r="H20" s="206">
        <v>5.7646220115006894</v>
      </c>
      <c r="I20" s="48">
        <v>27.398895571621072</v>
      </c>
    </row>
    <row r="21" spans="1:15">
      <c r="A21" s="1773"/>
      <c r="B21" s="1871"/>
      <c r="C21" s="84" t="s">
        <v>76</v>
      </c>
      <c r="D21" s="23">
        <v>6.0320655804350629E-2</v>
      </c>
      <c r="E21" s="23">
        <v>5.7891210092888737E-2</v>
      </c>
      <c r="F21" s="23">
        <v>7.1043877341732023E-2</v>
      </c>
      <c r="G21" s="23">
        <v>9.9440828465939865E-2</v>
      </c>
      <c r="H21" s="213">
        <v>6.728052214416777E-2</v>
      </c>
      <c r="I21" s="23">
        <v>6.0864557208718043E-2</v>
      </c>
    </row>
    <row r="22" spans="1:15">
      <c r="A22" s="1877"/>
      <c r="B22" s="1872"/>
      <c r="C22" s="86" t="s">
        <v>112</v>
      </c>
      <c r="D22" s="393">
        <f>1.14*1.64*SQRT(D21*(1-D21)/D8)</f>
        <v>2.1995508599950992E-3</v>
      </c>
      <c r="E22" s="393">
        <f t="shared" ref="E22:I22" si="6">1.14*1.64*SQRT(E21*(1-E21)/E8)</f>
        <v>7.6612128923934765E-3</v>
      </c>
      <c r="F22" s="393">
        <f t="shared" si="6"/>
        <v>1.458125009334129E-2</v>
      </c>
      <c r="G22" s="393">
        <f t="shared" si="6"/>
        <v>2.7530377546232325E-2</v>
      </c>
      <c r="H22" s="414">
        <f t="shared" si="6"/>
        <v>4.0919776338682226E-2</v>
      </c>
      <c r="I22" s="393">
        <f t="shared" si="6"/>
        <v>2.2663148665518017E-2</v>
      </c>
      <c r="J22" s="81"/>
      <c r="K22" s="81"/>
      <c r="L22" s="81"/>
      <c r="M22" s="81"/>
      <c r="N22" s="81"/>
      <c r="O22" s="81"/>
    </row>
    <row r="23" spans="1:15">
      <c r="A23" s="1824" t="s">
        <v>409</v>
      </c>
      <c r="B23" s="1883" t="s">
        <v>166</v>
      </c>
      <c r="C23" s="84" t="s">
        <v>92</v>
      </c>
      <c r="D23" s="48">
        <f t="shared" ref="D23:E25" si="7">D26+D30+D34</f>
        <v>55877</v>
      </c>
      <c r="E23" s="48">
        <f t="shared" si="7"/>
        <v>4399</v>
      </c>
      <c r="F23" s="48">
        <f t="shared" ref="F23:I23" si="8">F26+F30+F34</f>
        <v>1465</v>
      </c>
      <c r="G23" s="48">
        <f t="shared" si="8"/>
        <v>559</v>
      </c>
      <c r="H23" s="48">
        <f t="shared" si="8"/>
        <v>177</v>
      </c>
      <c r="I23" s="48">
        <f t="shared" si="8"/>
        <v>538</v>
      </c>
    </row>
    <row r="24" spans="1:15">
      <c r="A24" s="1773"/>
      <c r="B24" s="1871"/>
      <c r="C24" s="84" t="s">
        <v>75</v>
      </c>
      <c r="D24" s="48">
        <f t="shared" si="7"/>
        <v>55806.986758077946</v>
      </c>
      <c r="E24" s="48">
        <f t="shared" si="7"/>
        <v>6881.4939484358283</v>
      </c>
      <c r="F24" s="48">
        <f t="shared" ref="F24:I24" si="9">F27+F31+F35</f>
        <v>2777.4981147269309</v>
      </c>
      <c r="G24" s="48">
        <f t="shared" si="9"/>
        <v>696.52948329860521</v>
      </c>
      <c r="H24" s="48">
        <f t="shared" si="9"/>
        <v>112.27031539525899</v>
      </c>
      <c r="I24" s="48">
        <f t="shared" si="9"/>
        <v>598.77886537324878</v>
      </c>
    </row>
    <row r="25" spans="1:15">
      <c r="A25" s="1773"/>
      <c r="B25" s="1872"/>
      <c r="C25" s="86" t="s">
        <v>76</v>
      </c>
      <c r="D25" s="24">
        <f t="shared" si="7"/>
        <v>0.99999999999999323</v>
      </c>
      <c r="E25" s="24">
        <f t="shared" si="7"/>
        <v>1.0000000000000016</v>
      </c>
      <c r="F25" s="24">
        <f t="shared" ref="F25:I25" si="10">F28+F32+F36</f>
        <v>1.0000000000000002</v>
      </c>
      <c r="G25" s="24">
        <f t="shared" si="10"/>
        <v>0.99999999999999978</v>
      </c>
      <c r="H25" s="24">
        <f t="shared" si="10"/>
        <v>1</v>
      </c>
      <c r="I25" s="24">
        <f t="shared" si="10"/>
        <v>0.99999999999999978</v>
      </c>
    </row>
    <row r="26" spans="1:15">
      <c r="A26" s="1773"/>
      <c r="B26" s="1883" t="s">
        <v>155</v>
      </c>
      <c r="C26" s="84" t="s">
        <v>92</v>
      </c>
      <c r="D26" s="48">
        <v>37931</v>
      </c>
      <c r="E26" s="48">
        <v>3312</v>
      </c>
      <c r="F26" s="48">
        <v>1099</v>
      </c>
      <c r="G26" s="48">
        <v>388</v>
      </c>
      <c r="H26" s="48">
        <v>138</v>
      </c>
      <c r="I26" s="48">
        <v>424</v>
      </c>
    </row>
    <row r="27" spans="1:15">
      <c r="A27" s="1773"/>
      <c r="B27" s="1871"/>
      <c r="C27" s="84" t="s">
        <v>75</v>
      </c>
      <c r="D27" s="48">
        <v>37218.248602568303</v>
      </c>
      <c r="E27" s="48">
        <v>5058.2649292775059</v>
      </c>
      <c r="F27" s="48">
        <v>2050.7114267419793</v>
      </c>
      <c r="G27" s="48">
        <v>459.7690753965212</v>
      </c>
      <c r="H27" s="48">
        <v>87.47494078381915</v>
      </c>
      <c r="I27" s="48">
        <v>469.11202077150716</v>
      </c>
    </row>
    <row r="28" spans="1:15">
      <c r="A28" s="1773"/>
      <c r="B28" s="1871"/>
      <c r="C28" s="84" t="s">
        <v>76</v>
      </c>
      <c r="D28" s="23">
        <v>0.66691019825005671</v>
      </c>
      <c r="E28" s="23">
        <v>0.7350533135943923</v>
      </c>
      <c r="F28" s="23">
        <v>0.7383304477755136</v>
      </c>
      <c r="G28" s="23">
        <v>0.66008559066180428</v>
      </c>
      <c r="H28" s="23">
        <v>0.77914576507471978</v>
      </c>
      <c r="I28" s="23">
        <v>0.78344786013628953</v>
      </c>
    </row>
    <row r="29" spans="1:15">
      <c r="A29" s="1773"/>
      <c r="B29" s="1872"/>
      <c r="C29" s="86" t="s">
        <v>112</v>
      </c>
      <c r="D29" s="393">
        <f>1.14*1.64*SQRT(D28*(1-D28)/D23)</f>
        <v>3.7277476592387994E-3</v>
      </c>
      <c r="E29" s="393">
        <f t="shared" ref="E29:I29" si="11">1.14*1.64*SQRT(E28*(1-E28)/E23)</f>
        <v>1.2439713677849362E-2</v>
      </c>
      <c r="F29" s="393">
        <f t="shared" si="11"/>
        <v>2.1469991471197058E-2</v>
      </c>
      <c r="G29" s="393">
        <f t="shared" si="11"/>
        <v>3.7456544463335198E-2</v>
      </c>
      <c r="H29" s="393">
        <f t="shared" si="11"/>
        <v>5.8294058051777786E-2</v>
      </c>
      <c r="I29" s="393">
        <f t="shared" si="11"/>
        <v>3.3200440864360213E-2</v>
      </c>
      <c r="J29" s="81"/>
      <c r="K29" s="81"/>
      <c r="L29" s="81"/>
      <c r="M29" s="81"/>
      <c r="N29" s="81"/>
      <c r="O29" s="81"/>
    </row>
    <row r="30" spans="1:15">
      <c r="A30" s="1773"/>
      <c r="B30" s="1883" t="s">
        <v>156</v>
      </c>
      <c r="C30" s="84" t="s">
        <v>92</v>
      </c>
      <c r="D30" s="48">
        <v>4905</v>
      </c>
      <c r="E30" s="48">
        <v>352</v>
      </c>
      <c r="F30" s="48">
        <v>122</v>
      </c>
      <c r="G30" s="48">
        <v>45</v>
      </c>
      <c r="H30" s="206">
        <v>11</v>
      </c>
      <c r="I30" s="48">
        <v>51</v>
      </c>
    </row>
    <row r="31" spans="1:15">
      <c r="A31" s="1773"/>
      <c r="B31" s="1871"/>
      <c r="C31" s="84" t="s">
        <v>75</v>
      </c>
      <c r="D31" s="48">
        <v>5072.251347196503</v>
      </c>
      <c r="E31" s="48">
        <v>563.0085795341206</v>
      </c>
      <c r="F31" s="48">
        <v>225.30330328953156</v>
      </c>
      <c r="G31" s="48">
        <v>61.621884971625789</v>
      </c>
      <c r="H31" s="206">
        <v>7.1364419976196753</v>
      </c>
      <c r="I31" s="48">
        <v>56.69386449432205</v>
      </c>
    </row>
    <row r="32" spans="1:15">
      <c r="A32" s="1773"/>
      <c r="B32" s="1871"/>
      <c r="C32" s="84" t="s">
        <v>76</v>
      </c>
      <c r="D32" s="23">
        <v>9.088918147802115E-2</v>
      </c>
      <c r="E32" s="23">
        <v>8.1814876791702171E-2</v>
      </c>
      <c r="F32" s="23">
        <v>8.1117355974040753E-2</v>
      </c>
      <c r="G32" s="23">
        <v>8.8469887419264079E-2</v>
      </c>
      <c r="H32" s="213">
        <v>6.356481651000187E-2</v>
      </c>
      <c r="I32" s="23">
        <v>9.468247423693206E-2</v>
      </c>
    </row>
    <row r="33" spans="1:15">
      <c r="A33" s="1773"/>
      <c r="B33" s="1872"/>
      <c r="C33" s="86" t="s">
        <v>112</v>
      </c>
      <c r="D33" s="393">
        <f>1.14*1.64*SQRT(D32*(1-D32)/D23)</f>
        <v>2.2735089487748413E-3</v>
      </c>
      <c r="E33" s="393">
        <f t="shared" ref="E33:I33" si="12">1.14*1.64*SQRT(E32*(1-E32)/E23)</f>
        <v>7.7259694172627201E-3</v>
      </c>
      <c r="F33" s="393">
        <f t="shared" si="12"/>
        <v>1.3335730322109746E-2</v>
      </c>
      <c r="G33" s="393">
        <f t="shared" si="12"/>
        <v>2.2455671314391964E-2</v>
      </c>
      <c r="H33" s="414">
        <f>1.14*1.64*SQRT(H32*(1-H32)/H23)</f>
        <v>3.4285408340857276E-2</v>
      </c>
      <c r="I33" s="393">
        <f t="shared" si="12"/>
        <v>2.3598957853501835E-2</v>
      </c>
      <c r="J33" s="81"/>
      <c r="K33" s="81"/>
      <c r="L33" s="81"/>
      <c r="M33" s="81"/>
      <c r="N33" s="81"/>
      <c r="O33" s="81"/>
    </row>
    <row r="34" spans="1:15">
      <c r="A34" s="1773"/>
      <c r="B34" s="1883" t="s">
        <v>157</v>
      </c>
      <c r="C34" s="84" t="s">
        <v>92</v>
      </c>
      <c r="D34" s="48">
        <v>13041</v>
      </c>
      <c r="E34" s="48">
        <v>735</v>
      </c>
      <c r="F34" s="48">
        <v>244</v>
      </c>
      <c r="G34" s="48">
        <v>126</v>
      </c>
      <c r="H34" s="48">
        <v>28</v>
      </c>
      <c r="I34" s="48">
        <v>63</v>
      </c>
    </row>
    <row r="35" spans="1:15">
      <c r="A35" s="1773"/>
      <c r="B35" s="1871"/>
      <c r="C35" s="84" t="s">
        <v>75</v>
      </c>
      <c r="D35" s="48">
        <v>13516.486808313137</v>
      </c>
      <c r="E35" s="48">
        <v>1260.2204396242021</v>
      </c>
      <c r="F35" s="48">
        <v>501.48338469542</v>
      </c>
      <c r="G35" s="48">
        <v>175.13852293045818</v>
      </c>
      <c r="H35" s="48">
        <v>17.658932613820166</v>
      </c>
      <c r="I35" s="48">
        <v>72.972980107419474</v>
      </c>
    </row>
    <row r="36" spans="1:15">
      <c r="A36" s="1773"/>
      <c r="B36" s="1871"/>
      <c r="C36" s="84" t="s">
        <v>76</v>
      </c>
      <c r="D36" s="23">
        <v>0.24220062027191538</v>
      </c>
      <c r="E36" s="23">
        <v>0.18313180961390713</v>
      </c>
      <c r="F36" s="23">
        <v>0.1805521962504458</v>
      </c>
      <c r="G36" s="23">
        <v>0.25144452191893146</v>
      </c>
      <c r="H36" s="23">
        <v>0.15728941841527844</v>
      </c>
      <c r="I36" s="23">
        <v>0.1218696656267782</v>
      </c>
    </row>
    <row r="37" spans="1:15" ht="13.5" thickBot="1">
      <c r="A37" s="1882"/>
      <c r="B37" s="1884"/>
      <c r="C37" s="94" t="s">
        <v>112</v>
      </c>
      <c r="D37" s="416">
        <f>1.14*1.64*SQRT(D36*(1-D36)/D23)</f>
        <v>3.3884174300584349E-3</v>
      </c>
      <c r="E37" s="416">
        <f t="shared" ref="E37:I37" si="13">1.14*1.64*SQRT(E36*(1-E36)/E23)</f>
        <v>1.0902588084483744E-2</v>
      </c>
      <c r="F37" s="416">
        <f t="shared" si="13"/>
        <v>1.8788491931997095E-2</v>
      </c>
      <c r="G37" s="416">
        <f t="shared" si="13"/>
        <v>3.4306457986363309E-2</v>
      </c>
      <c r="H37" s="416">
        <f t="shared" si="13"/>
        <v>5.1162415823726229E-2</v>
      </c>
      <c r="I37" s="416">
        <f t="shared" si="13"/>
        <v>2.6368465758548187E-2</v>
      </c>
      <c r="J37" s="81"/>
      <c r="K37" s="81"/>
      <c r="L37" s="81"/>
      <c r="M37" s="81"/>
      <c r="N37" s="81"/>
      <c r="O37" s="81"/>
    </row>
    <row r="38" spans="1:15" ht="75" customHeight="1">
      <c r="A38" s="1881" t="s">
        <v>168</v>
      </c>
      <c r="B38" s="1881"/>
      <c r="C38" s="1881"/>
      <c r="D38" s="1881"/>
      <c r="E38" s="1881"/>
      <c r="F38" s="1881"/>
      <c r="G38" s="1881"/>
      <c r="H38" s="1881"/>
      <c r="I38" s="1881"/>
    </row>
    <row r="40" spans="1:15">
      <c r="A40" s="77" t="s">
        <v>347</v>
      </c>
    </row>
    <row r="41" spans="1:15">
      <c r="A41" s="324" t="s">
        <v>348</v>
      </c>
    </row>
    <row r="45" spans="1:15" ht="13.5" thickBot="1">
      <c r="A45" s="1822" t="s">
        <v>386</v>
      </c>
      <c r="B45" s="1822"/>
      <c r="C45" s="1822"/>
      <c r="D45" s="1822"/>
      <c r="E45" s="1822"/>
      <c r="F45" s="1822"/>
      <c r="G45" s="1822"/>
      <c r="H45" s="1822"/>
      <c r="I45" s="1822"/>
      <c r="J45" s="1822"/>
    </row>
    <row r="46" spans="1:15">
      <c r="A46" s="1878" t="s">
        <v>71</v>
      </c>
      <c r="B46" s="1878"/>
      <c r="C46" s="1878"/>
      <c r="D46" s="1874" t="s">
        <v>102</v>
      </c>
      <c r="E46" s="1874" t="s">
        <v>82</v>
      </c>
      <c r="F46" s="1823" t="s">
        <v>94</v>
      </c>
      <c r="G46" s="1823"/>
      <c r="H46" s="1823"/>
      <c r="I46" s="1823"/>
      <c r="J46" s="1823"/>
    </row>
    <row r="47" spans="1:15" ht="13.5" thickBot="1">
      <c r="A47" s="1885"/>
      <c r="B47" s="1885"/>
      <c r="C47" s="1885"/>
      <c r="D47" s="1875"/>
      <c r="E47" s="1886"/>
      <c r="F47" s="734" t="s">
        <v>95</v>
      </c>
      <c r="G47" s="734" t="s">
        <v>96</v>
      </c>
      <c r="H47" s="734" t="s">
        <v>98</v>
      </c>
      <c r="I47" s="734" t="s">
        <v>99</v>
      </c>
      <c r="J47" s="734" t="s">
        <v>97</v>
      </c>
    </row>
    <row r="48" spans="1:15">
      <c r="A48" s="1781" t="s">
        <v>154</v>
      </c>
      <c r="B48" s="1876" t="s">
        <v>166</v>
      </c>
      <c r="C48" s="332" t="s">
        <v>92</v>
      </c>
      <c r="D48" s="48">
        <f t="shared" ref="D48:E50" si="14">D51+D55+D59</f>
        <v>40952</v>
      </c>
      <c r="E48" s="48">
        <f t="shared" si="14"/>
        <v>3248</v>
      </c>
      <c r="F48" s="89">
        <f>F51+F55+F59</f>
        <v>940</v>
      </c>
      <c r="G48" s="89">
        <f t="shared" ref="G48:J50" si="15">G51+G55+G59</f>
        <v>376</v>
      </c>
      <c r="H48" s="89">
        <f t="shared" si="15"/>
        <v>178</v>
      </c>
      <c r="I48" s="89">
        <f t="shared" si="15"/>
        <v>418</v>
      </c>
      <c r="J48" s="89">
        <f t="shared" si="15"/>
        <v>162</v>
      </c>
    </row>
    <row r="49" spans="1:10">
      <c r="A49" s="1773"/>
      <c r="B49" s="1871"/>
      <c r="C49" s="331" t="s">
        <v>75</v>
      </c>
      <c r="D49" s="48">
        <f t="shared" si="14"/>
        <v>41563.964788640544</v>
      </c>
      <c r="E49" s="48">
        <f t="shared" si="14"/>
        <v>5222.0051779713131</v>
      </c>
      <c r="F49" s="89">
        <f>F52+F56+F60</f>
        <v>1832.6102777241208</v>
      </c>
      <c r="G49" s="89">
        <f t="shared" si="15"/>
        <v>486.7946782633482</v>
      </c>
      <c r="H49" s="89">
        <f t="shared" si="15"/>
        <v>122.03817766381394</v>
      </c>
      <c r="I49" s="89">
        <f t="shared" si="15"/>
        <v>515.13807366032199</v>
      </c>
      <c r="J49" s="89">
        <f t="shared" si="15"/>
        <v>153.18260609163846</v>
      </c>
    </row>
    <row r="50" spans="1:10">
      <c r="A50" s="1773"/>
      <c r="B50" s="1872"/>
      <c r="C50" s="336" t="s">
        <v>76</v>
      </c>
      <c r="D50" s="24">
        <f t="shared" si="14"/>
        <v>1.0000000000000031</v>
      </c>
      <c r="E50" s="24">
        <f t="shared" si="14"/>
        <v>1.0000000000000016</v>
      </c>
      <c r="F50" s="24">
        <f>F53+F57+F61</f>
        <v>1</v>
      </c>
      <c r="G50" s="24">
        <f t="shared" si="15"/>
        <v>1</v>
      </c>
      <c r="H50" s="24">
        <f t="shared" si="15"/>
        <v>0.99999999999999989</v>
      </c>
      <c r="I50" s="24">
        <f>I53+I57+I61</f>
        <v>1</v>
      </c>
      <c r="J50" s="1351">
        <f>J53+J57+J61</f>
        <v>1</v>
      </c>
    </row>
    <row r="51" spans="1:10">
      <c r="A51" s="1773"/>
      <c r="B51" s="1883" t="s">
        <v>155</v>
      </c>
      <c r="C51" s="331" t="s">
        <v>92</v>
      </c>
      <c r="D51" s="48">
        <v>31871</v>
      </c>
      <c r="E51" s="48">
        <v>2405</v>
      </c>
      <c r="F51" s="48">
        <v>637</v>
      </c>
      <c r="G51" s="48">
        <v>265</v>
      </c>
      <c r="H51" s="48">
        <v>125</v>
      </c>
      <c r="I51" s="48">
        <v>313</v>
      </c>
      <c r="J51" s="48">
        <v>110</v>
      </c>
    </row>
    <row r="52" spans="1:10">
      <c r="A52" s="1773"/>
      <c r="B52" s="1871"/>
      <c r="C52" s="331" t="s">
        <v>75</v>
      </c>
      <c r="D52" s="48">
        <v>31518.781648142758</v>
      </c>
      <c r="E52" s="48">
        <v>3817.3992063635005</v>
      </c>
      <c r="F52" s="48">
        <v>1196.570668009427</v>
      </c>
      <c r="G52" s="48">
        <v>336.79410974244695</v>
      </c>
      <c r="H52" s="48">
        <v>81.689434378281419</v>
      </c>
      <c r="I52" s="48">
        <v>381.86773207698207</v>
      </c>
      <c r="J52" s="48">
        <v>106.12301386904079</v>
      </c>
    </row>
    <row r="53" spans="1:10">
      <c r="A53" s="1773"/>
      <c r="B53" s="1871"/>
      <c r="C53" s="331" t="s">
        <v>76</v>
      </c>
      <c r="D53" s="23">
        <v>0.75831990062596133</v>
      </c>
      <c r="E53" s="23">
        <v>0.73102171986863496</v>
      </c>
      <c r="F53" s="23">
        <f>F52/F49</f>
        <v>0.65293242243267469</v>
      </c>
      <c r="G53" s="23">
        <f>G52/G49</f>
        <v>0.69186070592219306</v>
      </c>
      <c r="H53" s="23">
        <f>H52/H49</f>
        <v>0.6693760587225116</v>
      </c>
      <c r="I53" s="23">
        <f>I52/I49</f>
        <v>0.7412919984027091</v>
      </c>
      <c r="J53" s="392">
        <f>J52/J49</f>
        <v>0.69278762502287494</v>
      </c>
    </row>
    <row r="54" spans="1:10">
      <c r="A54" s="1773"/>
      <c r="B54" s="1872"/>
      <c r="C54" s="336" t="s">
        <v>112</v>
      </c>
      <c r="D54" s="393">
        <f>1.14*1.64*SQRT(D53*(1-D53)/D48)</f>
        <v>3.9551031383847322E-3</v>
      </c>
      <c r="E54" s="393">
        <f t="shared" ref="E54" si="16">1.14*1.64*SQRT(E53*(1-E53)/E48)</f>
        <v>1.4546698435143151E-2</v>
      </c>
      <c r="F54" s="393">
        <f>1.14*1.64*SQRT(F53*(1-F53)/F48)</f>
        <v>2.9028588047589308E-2</v>
      </c>
      <c r="G54" s="393">
        <f>1.14*1.64*SQRT(G53*(1-G53)/G48)</f>
        <v>4.451820565429656E-2</v>
      </c>
      <c r="H54" s="393">
        <f>1.14*1.64*SQRT(H53*(1-H53)/H48)</f>
        <v>6.5923602965014413E-2</v>
      </c>
      <c r="I54" s="393">
        <f>1.14*1.64*SQRT(I53*(1-I53)/I48)</f>
        <v>4.004609241736197E-2</v>
      </c>
      <c r="J54" s="393">
        <f>1.14*1.64*SQRT(J53*(1-J53)/J48)</f>
        <v>6.7765805619887196E-2</v>
      </c>
    </row>
    <row r="55" spans="1:10">
      <c r="A55" s="1773"/>
      <c r="B55" s="1883" t="s">
        <v>156</v>
      </c>
      <c r="C55" s="331" t="s">
        <v>92</v>
      </c>
      <c r="D55" s="48">
        <v>6796</v>
      </c>
      <c r="E55" s="48">
        <v>666</v>
      </c>
      <c r="F55" s="48">
        <v>233</v>
      </c>
      <c r="G55" s="48">
        <v>76</v>
      </c>
      <c r="H55" s="48">
        <v>44</v>
      </c>
      <c r="I55" s="48">
        <v>83</v>
      </c>
      <c r="J55" s="48">
        <v>46</v>
      </c>
    </row>
    <row r="56" spans="1:10">
      <c r="A56" s="1773"/>
      <c r="B56" s="1871"/>
      <c r="C56" s="331" t="s">
        <v>75</v>
      </c>
      <c r="D56" s="48">
        <v>7538.0175266180613</v>
      </c>
      <c r="E56" s="48">
        <v>1102.2977727437228</v>
      </c>
      <c r="F56" s="48">
        <v>496.12231310239173</v>
      </c>
      <c r="G56" s="48">
        <v>99.803500410454177</v>
      </c>
      <c r="H56" s="48">
        <v>32.483705872061044</v>
      </c>
      <c r="I56" s="48">
        <v>101.8609800875392</v>
      </c>
      <c r="J56" s="48">
        <v>41.6893617060122</v>
      </c>
    </row>
    <row r="57" spans="1:10">
      <c r="A57" s="1773"/>
      <c r="B57" s="1871"/>
      <c r="C57" s="331" t="s">
        <v>76</v>
      </c>
      <c r="D57" s="23">
        <v>0.18135944356969114</v>
      </c>
      <c r="E57" s="23">
        <v>0.21108707003847782</v>
      </c>
      <c r="F57" s="23">
        <f>F56/F49</f>
        <v>0.27071894070053742</v>
      </c>
      <c r="G57" s="23">
        <f>G56/G49</f>
        <v>0.20502175735878128</v>
      </c>
      <c r="H57" s="23">
        <f>H56/H49</f>
        <v>0.26617658911251446</v>
      </c>
      <c r="I57" s="23">
        <f>I56/I49</f>
        <v>0.19773529718695484</v>
      </c>
      <c r="J57" s="392">
        <f>J56/J49</f>
        <v>0.27215467062280141</v>
      </c>
    </row>
    <row r="58" spans="1:10">
      <c r="A58" s="1773"/>
      <c r="B58" s="1872"/>
      <c r="C58" s="336" t="s">
        <v>112</v>
      </c>
      <c r="D58" s="393">
        <f>1.14*1.64*SQRT(D57*(1-D57)/D48)</f>
        <v>3.559818507273803E-3</v>
      </c>
      <c r="E58" s="393">
        <f t="shared" ref="E58" si="17">1.14*1.64*SQRT(E57*(1-E57)/E48)</f>
        <v>1.3387085650249254E-2</v>
      </c>
      <c r="F58" s="393">
        <f>1.14*1.64*SQRT(F57*(1-F57)/F48)</f>
        <v>2.7095150069895085E-2</v>
      </c>
      <c r="G58" s="393">
        <f>1.14*1.64*SQRT(G57*(1-G57)/G48)</f>
        <v>3.8925336374800328E-2</v>
      </c>
      <c r="H58" s="393">
        <f>1.14*1.64*SQRT(H57*(1-H57)/H48)</f>
        <v>6.1932613522905508E-2</v>
      </c>
      <c r="I58" s="393">
        <f>1.14*1.64*SQRT(I57*(1-I57)/I48)</f>
        <v>3.6421808070805223E-2</v>
      </c>
      <c r="J58" s="393">
        <f>1.14*1.64*SQRT(J57*(1-J57)/J48)</f>
        <v>6.5376044084210244E-2</v>
      </c>
    </row>
    <row r="59" spans="1:10">
      <c r="A59" s="1773"/>
      <c r="B59" s="1883" t="s">
        <v>157</v>
      </c>
      <c r="C59" s="331" t="s">
        <v>92</v>
      </c>
      <c r="D59" s="48">
        <v>2285</v>
      </c>
      <c r="E59" s="48">
        <v>177</v>
      </c>
      <c r="F59" s="48">
        <v>70</v>
      </c>
      <c r="G59" s="48">
        <v>35</v>
      </c>
      <c r="H59" s="206">
        <v>9</v>
      </c>
      <c r="I59" s="48">
        <v>22</v>
      </c>
      <c r="J59" s="206">
        <v>6</v>
      </c>
    </row>
    <row r="60" spans="1:10">
      <c r="A60" s="1773"/>
      <c r="B60" s="1871"/>
      <c r="C60" s="331" t="s">
        <v>75</v>
      </c>
      <c r="D60" s="48">
        <v>2507.165613879728</v>
      </c>
      <c r="E60" s="48">
        <v>302.3081988640896</v>
      </c>
      <c r="F60" s="48">
        <v>139.9172966123021</v>
      </c>
      <c r="G60" s="48">
        <v>50.197068110447098</v>
      </c>
      <c r="H60" s="206">
        <v>7.8650374134714678</v>
      </c>
      <c r="I60" s="48">
        <v>31.409361495800781</v>
      </c>
      <c r="J60" s="206">
        <v>5.370230516585484</v>
      </c>
    </row>
    <row r="61" spans="1:10">
      <c r="A61" s="1773"/>
      <c r="B61" s="1871"/>
      <c r="C61" s="331" t="s">
        <v>76</v>
      </c>
      <c r="D61" s="23">
        <v>6.0320655804350629E-2</v>
      </c>
      <c r="E61" s="23">
        <v>5.7891210092888702E-2</v>
      </c>
      <c r="F61" s="23">
        <f>F60/F49</f>
        <v>7.6348636866787833E-2</v>
      </c>
      <c r="G61" s="23">
        <f>G60/G49</f>
        <v>0.10311753671902568</v>
      </c>
      <c r="H61" s="213">
        <f>H60/H49</f>
        <v>6.4447352164973895E-2</v>
      </c>
      <c r="I61" s="23">
        <f>I60/I49</f>
        <v>6.0972704410336143E-2</v>
      </c>
      <c r="J61" s="1352">
        <f>J60/J49</f>
        <v>3.505770435432369E-2</v>
      </c>
    </row>
    <row r="62" spans="1:10">
      <c r="A62" s="1877"/>
      <c r="B62" s="1872"/>
      <c r="C62" s="336" t="s">
        <v>112</v>
      </c>
      <c r="D62" s="393">
        <f>1.14*1.64*SQRT(D61*(1-D61)/D48)</f>
        <v>2.1995508599950992E-3</v>
      </c>
      <c r="E62" s="393">
        <f>1.14*1.64*SQRT(E61*(1-E61)/E48)</f>
        <v>7.6612128923934748E-3</v>
      </c>
      <c r="F62" s="393">
        <f t="shared" ref="F62:J62" si="18">1.14*1.64*SQRT(F61*(1-F61)/F48)</f>
        <v>1.6193452589472437E-2</v>
      </c>
      <c r="G62" s="393">
        <f t="shared" si="18"/>
        <v>2.9321677184605922E-2</v>
      </c>
      <c r="H62" s="414">
        <f t="shared" si="18"/>
        <v>3.4409261662957207E-2</v>
      </c>
      <c r="I62" s="393">
        <f t="shared" si="18"/>
        <v>2.1881011577031269E-2</v>
      </c>
      <c r="J62" s="414">
        <f t="shared" si="18"/>
        <v>2.7016780896595375E-2</v>
      </c>
    </row>
    <row r="63" spans="1:10">
      <c r="A63" s="1824" t="s">
        <v>409</v>
      </c>
      <c r="B63" s="1883" t="s">
        <v>166</v>
      </c>
      <c r="C63" s="331" t="s">
        <v>92</v>
      </c>
      <c r="D63" s="48">
        <f t="shared" ref="D63:E65" si="19">D66+D70+D74</f>
        <v>55877</v>
      </c>
      <c r="E63" s="48">
        <f t="shared" si="19"/>
        <v>4399</v>
      </c>
      <c r="F63" s="89">
        <f>F66+F70+F74</f>
        <v>1281</v>
      </c>
      <c r="G63" s="89">
        <f t="shared" ref="G63:J65" si="20">G66+G70+G74</f>
        <v>512</v>
      </c>
      <c r="H63" s="89">
        <f t="shared" si="20"/>
        <v>254</v>
      </c>
      <c r="I63" s="89">
        <f t="shared" si="20"/>
        <v>561</v>
      </c>
      <c r="J63" s="89">
        <f t="shared" si="20"/>
        <v>240</v>
      </c>
    </row>
    <row r="64" spans="1:10">
      <c r="A64" s="1773"/>
      <c r="B64" s="1871"/>
      <c r="C64" s="331" t="s">
        <v>75</v>
      </c>
      <c r="D64" s="48">
        <f t="shared" si="19"/>
        <v>55806.986758077946</v>
      </c>
      <c r="E64" s="48">
        <f t="shared" si="19"/>
        <v>6881.4939484358283</v>
      </c>
      <c r="F64" s="89">
        <f>F67+F71+F75</f>
        <v>2456.2456035947444</v>
      </c>
      <c r="G64" s="89">
        <f t="shared" si="20"/>
        <v>645.5918774386015</v>
      </c>
      <c r="H64" s="89">
        <f t="shared" si="20"/>
        <v>164.50689001308405</v>
      </c>
      <c r="I64" s="89">
        <f t="shared" si="20"/>
        <v>672.24066843338653</v>
      </c>
      <c r="J64" s="89">
        <f t="shared" si="20"/>
        <v>220.74042435976551</v>
      </c>
    </row>
    <row r="65" spans="1:10">
      <c r="A65" s="1773"/>
      <c r="B65" s="1872"/>
      <c r="C65" s="336" t="s">
        <v>76</v>
      </c>
      <c r="D65" s="24">
        <f t="shared" si="19"/>
        <v>0.99999999999999323</v>
      </c>
      <c r="E65" s="24">
        <f t="shared" si="19"/>
        <v>1.0000000000000016</v>
      </c>
      <c r="F65" s="24">
        <f>F68+F72+F76</f>
        <v>1</v>
      </c>
      <c r="G65" s="24">
        <f t="shared" si="20"/>
        <v>1</v>
      </c>
      <c r="H65" s="24">
        <f t="shared" si="20"/>
        <v>1</v>
      </c>
      <c r="I65" s="24">
        <f t="shared" si="20"/>
        <v>1</v>
      </c>
      <c r="J65" s="393">
        <f t="shared" si="20"/>
        <v>1</v>
      </c>
    </row>
    <row r="66" spans="1:10">
      <c r="A66" s="1773"/>
      <c r="B66" s="1883" t="s">
        <v>155</v>
      </c>
      <c r="C66" s="331" t="s">
        <v>92</v>
      </c>
      <c r="D66" s="48">
        <v>37931</v>
      </c>
      <c r="E66" s="48">
        <v>3312</v>
      </c>
      <c r="F66" s="48">
        <v>953</v>
      </c>
      <c r="G66" s="48">
        <v>351</v>
      </c>
      <c r="H66" s="48">
        <v>202</v>
      </c>
      <c r="I66" s="48">
        <v>431</v>
      </c>
      <c r="J66" s="48">
        <v>198</v>
      </c>
    </row>
    <row r="67" spans="1:10">
      <c r="A67" s="1773"/>
      <c r="B67" s="1871"/>
      <c r="C67" s="331" t="s">
        <v>75</v>
      </c>
      <c r="D67" s="48">
        <v>37218.248602568303</v>
      </c>
      <c r="E67" s="48">
        <v>5058.2649292775059</v>
      </c>
      <c r="F67" s="48">
        <v>1805.2300737075716</v>
      </c>
      <c r="G67" s="48">
        <v>421.1432908421437</v>
      </c>
      <c r="H67" s="48">
        <v>131.67925050883042</v>
      </c>
      <c r="I67" s="48">
        <v>510.32680197479681</v>
      </c>
      <c r="J67" s="48">
        <v>178.71658695835387</v>
      </c>
    </row>
    <row r="68" spans="1:10">
      <c r="A68" s="1773"/>
      <c r="B68" s="1871"/>
      <c r="C68" s="331" t="s">
        <v>76</v>
      </c>
      <c r="D68" s="23">
        <v>0.66691019825005671</v>
      </c>
      <c r="E68" s="23">
        <v>0.7350533135943923</v>
      </c>
      <c r="F68" s="23">
        <f>F67/F64</f>
        <v>0.73495503506066173</v>
      </c>
      <c r="G68" s="23">
        <f>G67/G64</f>
        <v>0.65233672473240834</v>
      </c>
      <c r="H68" s="23">
        <f>H67/H64</f>
        <v>0.80044823957438693</v>
      </c>
      <c r="I68" s="23">
        <f>I67/I64</f>
        <v>0.75914300627494091</v>
      </c>
      <c r="J68" s="392">
        <f>J67/J64</f>
        <v>0.80962328253514337</v>
      </c>
    </row>
    <row r="69" spans="1:10">
      <c r="A69" s="1773"/>
      <c r="B69" s="1872"/>
      <c r="C69" s="336" t="s">
        <v>112</v>
      </c>
      <c r="D69" s="393">
        <f>1.14*1.64*SQRT(D68*(1-D68)/D63)</f>
        <v>3.7277476592387994E-3</v>
      </c>
      <c r="E69" s="393">
        <f t="shared" ref="E69" si="21">1.14*1.64*SQRT(E68*(1-E68)/E63)</f>
        <v>1.2439713677849362E-2</v>
      </c>
      <c r="F69" s="393">
        <f>1.14*1.64*SQRT(F68*(1-F68)/F63)</f>
        <v>2.3054956039147537E-2</v>
      </c>
      <c r="G69" s="393">
        <f>1.14*1.64*SQRT(G68*(1-G68)/G63)</f>
        <v>3.9348577972756621E-2</v>
      </c>
      <c r="H69" s="393">
        <f>1.14*1.64*SQRT(H68*(1-H68)/H63)</f>
        <v>4.6884171909988948E-2</v>
      </c>
      <c r="I69" s="393">
        <f>1.14*1.64*SQRT(I68*(1-I68)/I63)</f>
        <v>3.3752713817873189E-2</v>
      </c>
      <c r="J69" s="393">
        <f>1.14*1.64*SQRT(J68*(1-J68)/J63)</f>
        <v>4.7379610929624082E-2</v>
      </c>
    </row>
    <row r="70" spans="1:10">
      <c r="A70" s="1773"/>
      <c r="B70" s="1883" t="s">
        <v>156</v>
      </c>
      <c r="C70" s="331" t="s">
        <v>92</v>
      </c>
      <c r="D70" s="48">
        <v>4905</v>
      </c>
      <c r="E70" s="48">
        <v>352</v>
      </c>
      <c r="F70" s="48">
        <v>112</v>
      </c>
      <c r="G70" s="48">
        <v>43</v>
      </c>
      <c r="H70" s="48">
        <v>20</v>
      </c>
      <c r="I70" s="48">
        <v>53</v>
      </c>
      <c r="J70" s="206">
        <v>15</v>
      </c>
    </row>
    <row r="71" spans="1:10">
      <c r="A71" s="1773"/>
      <c r="B71" s="1871"/>
      <c r="C71" s="331" t="s">
        <v>75</v>
      </c>
      <c r="D71" s="48">
        <v>5072.251347196503</v>
      </c>
      <c r="E71" s="48">
        <v>563.0085795341206</v>
      </c>
      <c r="F71" s="48">
        <v>205.48600863980943</v>
      </c>
      <c r="G71" s="48">
        <v>59.664167768155778</v>
      </c>
      <c r="H71" s="48">
        <v>11.239181332705115</v>
      </c>
      <c r="I71" s="48">
        <v>68.390608258625406</v>
      </c>
      <c r="J71" s="206">
        <v>12.122767750387432</v>
      </c>
    </row>
    <row r="72" spans="1:10">
      <c r="A72" s="1773"/>
      <c r="B72" s="1871"/>
      <c r="C72" s="331" t="s">
        <v>76</v>
      </c>
      <c r="D72" s="23">
        <v>9.088918147802115E-2</v>
      </c>
      <c r="E72" s="23">
        <v>8.1814876791702171E-2</v>
      </c>
      <c r="F72" s="23">
        <f>F71/F64</f>
        <v>8.3658575648574485E-2</v>
      </c>
      <c r="G72" s="23">
        <f>G71/G64</f>
        <v>9.2417779487676543E-2</v>
      </c>
      <c r="H72" s="23">
        <f>H71/H64</f>
        <v>6.8320429203975644E-2</v>
      </c>
      <c r="I72" s="23">
        <f>I71/I64</f>
        <v>0.10173530324787594</v>
      </c>
      <c r="J72" s="1352">
        <f>J71/J64</f>
        <v>5.4918657448214343E-2</v>
      </c>
    </row>
    <row r="73" spans="1:10">
      <c r="A73" s="1773"/>
      <c r="B73" s="1872"/>
      <c r="C73" s="336" t="s">
        <v>112</v>
      </c>
      <c r="D73" s="393">
        <f>1.14*1.64*SQRT(D72*(1-D72)/D63)</f>
        <v>2.2735089487748413E-3</v>
      </c>
      <c r="E73" s="393">
        <f t="shared" ref="E73" si="22">1.14*1.64*SQRT(E72*(1-E72)/E63)</f>
        <v>7.7259694172627201E-3</v>
      </c>
      <c r="F73" s="393">
        <f>1.14*1.64*SQRT(F72*(1-F72)/F63)</f>
        <v>1.4462988053792215E-2</v>
      </c>
      <c r="G73" s="393">
        <f>1.14*1.64*SQRT(G72*(1-G72)/G63)</f>
        <v>2.3929546789125233E-2</v>
      </c>
      <c r="H73" s="393">
        <f>1.14*1.64*SQRT(H72*(1-H72)/H63)</f>
        <v>2.9596504415900698E-2</v>
      </c>
      <c r="I73" s="393">
        <f>1.14*1.64*SQRT(I72*(1-I72)/I63)</f>
        <v>2.3861914019636377E-2</v>
      </c>
      <c r="J73" s="414">
        <f>1.14*1.64*SQRT(J72*(1-J72)/J63)</f>
        <v>2.7493981065157946E-2</v>
      </c>
    </row>
    <row r="74" spans="1:10">
      <c r="A74" s="1773"/>
      <c r="B74" s="1883" t="s">
        <v>157</v>
      </c>
      <c r="C74" s="331" t="s">
        <v>92</v>
      </c>
      <c r="D74" s="48">
        <v>13041</v>
      </c>
      <c r="E74" s="48">
        <v>735</v>
      </c>
      <c r="F74" s="48">
        <v>216</v>
      </c>
      <c r="G74" s="48">
        <v>118</v>
      </c>
      <c r="H74" s="48">
        <v>32</v>
      </c>
      <c r="I74" s="48">
        <v>77</v>
      </c>
      <c r="J74" s="48">
        <v>27</v>
      </c>
    </row>
    <row r="75" spans="1:10">
      <c r="A75" s="1773"/>
      <c r="B75" s="1871"/>
      <c r="C75" s="331" t="s">
        <v>75</v>
      </c>
      <c r="D75" s="48">
        <v>13516.486808313137</v>
      </c>
      <c r="E75" s="48">
        <v>1260.2204396242021</v>
      </c>
      <c r="F75" s="48">
        <v>445.52952124736356</v>
      </c>
      <c r="G75" s="48">
        <v>164.78441882830199</v>
      </c>
      <c r="H75" s="48">
        <v>21.588458171548506</v>
      </c>
      <c r="I75" s="48">
        <v>93.523258199964332</v>
      </c>
      <c r="J75" s="48">
        <v>29.901069651024208</v>
      </c>
    </row>
    <row r="76" spans="1:10">
      <c r="A76" s="1773"/>
      <c r="B76" s="1871"/>
      <c r="C76" s="331" t="s">
        <v>76</v>
      </c>
      <c r="D76" s="23">
        <v>0.24220062027191538</v>
      </c>
      <c r="E76" s="23">
        <v>0.18313180961390713</v>
      </c>
      <c r="F76" s="23">
        <f>F75/F64</f>
        <v>0.18138638929076387</v>
      </c>
      <c r="G76" s="23">
        <f>G75/G64</f>
        <v>0.25524549577991507</v>
      </c>
      <c r="H76" s="23">
        <f>H75/H64</f>
        <v>0.13123133122163741</v>
      </c>
      <c r="I76" s="23">
        <f>I75/I64</f>
        <v>0.13912169047718317</v>
      </c>
      <c r="J76" s="392">
        <f>J75/J64</f>
        <v>0.13545806001664232</v>
      </c>
    </row>
    <row r="77" spans="1:10" ht="13.5" thickBot="1">
      <c r="A77" s="1882"/>
      <c r="B77" s="1884"/>
      <c r="C77" s="337" t="s">
        <v>112</v>
      </c>
      <c r="D77" s="416">
        <f>1.14*1.64*SQRT(D76*(1-D76)/D63)</f>
        <v>3.3884174300584349E-3</v>
      </c>
      <c r="E77" s="416">
        <f t="shared" ref="E77:J77" si="23">1.14*1.64*SQRT(E76*(1-E76)/E63)</f>
        <v>1.0902588084483744E-2</v>
      </c>
      <c r="F77" s="393">
        <f t="shared" si="23"/>
        <v>2.0128710930277245E-2</v>
      </c>
      <c r="G77" s="393">
        <f t="shared" si="23"/>
        <v>3.6024613630221324E-2</v>
      </c>
      <c r="H77" s="393">
        <f t="shared" si="23"/>
        <v>3.9609803081984744E-2</v>
      </c>
      <c r="I77" s="393">
        <f t="shared" si="23"/>
        <v>2.7317161776661682E-2</v>
      </c>
      <c r="J77" s="393">
        <f t="shared" si="23"/>
        <v>4.1298905047525689E-2</v>
      </c>
    </row>
    <row r="78" spans="1:10" ht="74.25" customHeight="1">
      <c r="A78" s="1881" t="s">
        <v>168</v>
      </c>
      <c r="B78" s="1881"/>
      <c r="C78" s="1881"/>
      <c r="D78" s="1881"/>
      <c r="E78" s="1881"/>
      <c r="F78" s="1881"/>
      <c r="G78" s="1881"/>
      <c r="H78" s="1881"/>
      <c r="I78" s="1881"/>
    </row>
    <row r="80" spans="1:10">
      <c r="A80" s="77" t="s">
        <v>347</v>
      </c>
    </row>
    <row r="81" spans="1:1">
      <c r="A81" s="324" t="s">
        <v>348</v>
      </c>
    </row>
  </sheetData>
  <mergeCells count="32">
    <mergeCell ref="A38:I38"/>
    <mergeCell ref="A5:I5"/>
    <mergeCell ref="A6:C7"/>
    <mergeCell ref="E6:E7"/>
    <mergeCell ref="F6:I6"/>
    <mergeCell ref="A8:A22"/>
    <mergeCell ref="B8:B10"/>
    <mergeCell ref="B11:B14"/>
    <mergeCell ref="B15:B18"/>
    <mergeCell ref="B19:B22"/>
    <mergeCell ref="D6:D7"/>
    <mergeCell ref="A23:A37"/>
    <mergeCell ref="B23:B25"/>
    <mergeCell ref="B26:B29"/>
    <mergeCell ref="B30:B33"/>
    <mergeCell ref="B34:B37"/>
    <mergeCell ref="A45:J45"/>
    <mergeCell ref="A46:C47"/>
    <mergeCell ref="D46:D47"/>
    <mergeCell ref="E46:E47"/>
    <mergeCell ref="F46:J46"/>
    <mergeCell ref="A48:A62"/>
    <mergeCell ref="B48:B50"/>
    <mergeCell ref="B51:B54"/>
    <mergeCell ref="B55:B58"/>
    <mergeCell ref="B59:B62"/>
    <mergeCell ref="A78:I78"/>
    <mergeCell ref="A63:A77"/>
    <mergeCell ref="B63:B65"/>
    <mergeCell ref="B66:B69"/>
    <mergeCell ref="B70:B73"/>
    <mergeCell ref="B74:B77"/>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selection activeCell="A3" sqref="A3"/>
    </sheetView>
  </sheetViews>
  <sheetFormatPr baseColWidth="10" defaultRowHeight="12.75"/>
  <cols>
    <col min="1" max="2" width="24.7109375" customWidth="1"/>
    <col min="3" max="3" width="20" customWidth="1"/>
  </cols>
  <sheetData>
    <row r="1" spans="1:16" ht="25.5">
      <c r="A1" s="8" t="s">
        <v>172</v>
      </c>
      <c r="B1" s="20"/>
      <c r="C1" s="8" t="s">
        <v>56</v>
      </c>
      <c r="D1" s="20"/>
      <c r="E1" s="20"/>
      <c r="F1" s="20"/>
      <c r="G1" s="20"/>
      <c r="H1" s="20"/>
      <c r="I1" s="20"/>
    </row>
    <row r="2" spans="1:16">
      <c r="A2" s="92"/>
      <c r="B2" s="92"/>
      <c r="C2" s="92"/>
      <c r="D2" s="92"/>
      <c r="E2" s="92"/>
      <c r="F2" s="92"/>
      <c r="G2" s="92"/>
      <c r="H2" s="92"/>
      <c r="I2" s="92"/>
    </row>
    <row r="3" spans="1:16" ht="15.75">
      <c r="A3" s="26" t="s">
        <v>69</v>
      </c>
      <c r="B3" s="92"/>
      <c r="C3" s="92"/>
      <c r="D3" s="92"/>
      <c r="E3" s="92"/>
      <c r="F3" s="92"/>
      <c r="G3" s="92"/>
      <c r="H3" s="92"/>
      <c r="I3" s="92"/>
    </row>
    <row r="4" spans="1:16" ht="15">
      <c r="A4" s="93"/>
      <c r="B4" s="92"/>
      <c r="C4" s="92"/>
      <c r="D4" s="92"/>
      <c r="E4" s="92"/>
      <c r="F4" s="92"/>
      <c r="G4" s="92"/>
      <c r="H4" s="92"/>
      <c r="I4" s="92"/>
    </row>
    <row r="5" spans="1:16" ht="13.5" thickBot="1">
      <c r="A5" s="1887" t="s">
        <v>170</v>
      </c>
      <c r="B5" s="1887"/>
      <c r="C5" s="1887"/>
      <c r="D5" s="1887"/>
      <c r="E5" s="1887"/>
      <c r="F5" s="1887"/>
      <c r="G5" s="1887"/>
      <c r="H5" s="1887"/>
      <c r="I5" s="1887"/>
    </row>
    <row r="6" spans="1:16">
      <c r="D6" s="1888" t="s">
        <v>102</v>
      </c>
      <c r="E6" s="1888" t="s">
        <v>82</v>
      </c>
      <c r="F6" s="1830" t="s">
        <v>159</v>
      </c>
      <c r="G6" s="1830"/>
      <c r="H6" s="1830"/>
      <c r="I6" s="1830"/>
    </row>
    <row r="7" spans="1:16" ht="48.75" thickBot="1">
      <c r="A7" s="1885"/>
      <c r="B7" s="1885"/>
      <c r="C7" s="1885"/>
      <c r="D7" s="1889"/>
      <c r="E7" s="1889"/>
      <c r="F7" s="1347" t="s">
        <v>395</v>
      </c>
      <c r="G7" s="1347" t="s">
        <v>410</v>
      </c>
      <c r="H7" s="1347" t="s">
        <v>411</v>
      </c>
      <c r="I7" s="1347" t="s">
        <v>152</v>
      </c>
    </row>
    <row r="8" spans="1:16">
      <c r="A8" s="1781" t="s">
        <v>154</v>
      </c>
      <c r="B8" s="1876" t="s">
        <v>166</v>
      </c>
      <c r="C8" s="83" t="s">
        <v>92</v>
      </c>
      <c r="D8" s="89">
        <f t="shared" ref="D8:E10" si="0">D11+D15+D19</f>
        <v>40952</v>
      </c>
      <c r="E8" s="89">
        <f t="shared" si="0"/>
        <v>3248</v>
      </c>
      <c r="F8" s="89">
        <f t="shared" ref="F8:I8" si="1">F11+F15+F19</f>
        <v>1409</v>
      </c>
      <c r="G8" s="89">
        <f t="shared" si="1"/>
        <v>1092</v>
      </c>
      <c r="H8" s="89">
        <f t="shared" si="1"/>
        <v>607</v>
      </c>
      <c r="I8" s="89">
        <f t="shared" si="1"/>
        <v>140</v>
      </c>
    </row>
    <row r="9" spans="1:16">
      <c r="A9" s="1773"/>
      <c r="B9" s="1871"/>
      <c r="C9" s="84" t="s">
        <v>75</v>
      </c>
      <c r="D9" s="89">
        <f t="shared" si="0"/>
        <v>41563.964788640544</v>
      </c>
      <c r="E9" s="89">
        <f t="shared" si="0"/>
        <v>5222.0051779713131</v>
      </c>
      <c r="F9" s="89">
        <f t="shared" ref="F9:I9" si="2">F12+F16+F20</f>
        <v>2171.7977781517229</v>
      </c>
      <c r="G9" s="89">
        <f t="shared" si="2"/>
        <v>1752.312279801452</v>
      </c>
      <c r="H9" s="89">
        <f t="shared" si="2"/>
        <v>1028.6819123556013</v>
      </c>
      <c r="I9" s="89">
        <f t="shared" si="2"/>
        <v>269.2132076625478</v>
      </c>
    </row>
    <row r="10" spans="1:16">
      <c r="A10" s="1773"/>
      <c r="B10" s="1872"/>
      <c r="C10" s="86" t="s">
        <v>76</v>
      </c>
      <c r="D10" s="24">
        <f t="shared" si="0"/>
        <v>1.0000000000000031</v>
      </c>
      <c r="E10" s="24">
        <f t="shared" si="0"/>
        <v>1.0000000000000016</v>
      </c>
      <c r="F10" s="24">
        <f t="shared" ref="F10:I10" si="3">F13+F17+F21</f>
        <v>1.0000000000000009</v>
      </c>
      <c r="G10" s="24">
        <f t="shared" si="3"/>
        <v>0.99999999999999911</v>
      </c>
      <c r="H10" s="24">
        <f t="shared" si="3"/>
        <v>0.99999999999999922</v>
      </c>
      <c r="I10" s="24">
        <f t="shared" si="3"/>
        <v>0.99999999999999978</v>
      </c>
    </row>
    <row r="11" spans="1:16">
      <c r="A11" s="1773"/>
      <c r="B11" s="1883" t="s">
        <v>155</v>
      </c>
      <c r="C11" s="84" t="s">
        <v>92</v>
      </c>
      <c r="D11" s="48">
        <v>31871</v>
      </c>
      <c r="E11" s="48">
        <v>2405</v>
      </c>
      <c r="F11" s="48">
        <v>951</v>
      </c>
      <c r="G11" s="48">
        <v>843</v>
      </c>
      <c r="H11" s="48">
        <v>493</v>
      </c>
      <c r="I11" s="48">
        <v>118</v>
      </c>
    </row>
    <row r="12" spans="1:16">
      <c r="A12" s="1773"/>
      <c r="B12" s="1871"/>
      <c r="C12" s="84" t="s">
        <v>75</v>
      </c>
      <c r="D12" s="48">
        <v>31518.781648142758</v>
      </c>
      <c r="E12" s="48">
        <v>3817.3992063635005</v>
      </c>
      <c r="F12" s="48">
        <v>1402.2097204780453</v>
      </c>
      <c r="G12" s="48">
        <v>1346.2054768614878</v>
      </c>
      <c r="H12" s="48">
        <v>841.67462027531121</v>
      </c>
      <c r="I12" s="48">
        <v>227.30938874866652</v>
      </c>
    </row>
    <row r="13" spans="1:16">
      <c r="A13" s="1773"/>
      <c r="B13" s="1871"/>
      <c r="C13" s="84" t="s">
        <v>76</v>
      </c>
      <c r="D13" s="23">
        <v>0.75831990062596133</v>
      </c>
      <c r="E13" s="23">
        <v>0.73102171986863496</v>
      </c>
      <c r="F13" s="23">
        <v>0.64564469794760404</v>
      </c>
      <c r="G13" s="23">
        <v>0.76824518801752628</v>
      </c>
      <c r="H13" s="23">
        <v>0.81820688219154281</v>
      </c>
      <c r="I13" s="23">
        <v>0.844347091000057</v>
      </c>
      <c r="K13" s="265"/>
      <c r="L13" s="265"/>
      <c r="M13" s="265"/>
      <c r="N13" s="265"/>
      <c r="O13" s="265"/>
      <c r="P13" s="265"/>
    </row>
    <row r="14" spans="1:16">
      <c r="A14" s="1773"/>
      <c r="B14" s="1872"/>
      <c r="C14" s="86" t="s">
        <v>112</v>
      </c>
      <c r="D14" s="393">
        <f>1.14*1.64*SQRT(D13*(1-D13)/D8)</f>
        <v>3.9551031383847322E-3</v>
      </c>
      <c r="E14" s="393">
        <f t="shared" ref="E14:H14" si="4">1.14*1.64*SQRT(E13*(1-E13)/E8)</f>
        <v>1.4546698435143151E-2</v>
      </c>
      <c r="F14" s="393">
        <f t="shared" si="4"/>
        <v>2.382371389812387E-2</v>
      </c>
      <c r="G14" s="393">
        <f t="shared" si="4"/>
        <v>2.3872707928378464E-2</v>
      </c>
      <c r="H14" s="393">
        <f t="shared" si="4"/>
        <v>2.9266759376411045E-2</v>
      </c>
      <c r="I14" s="393">
        <f>1.14*1.64*SQRT(I13*(1-I13)/I8)</f>
        <v>5.728274326128744E-2</v>
      </c>
      <c r="J14" s="81"/>
    </row>
    <row r="15" spans="1:16">
      <c r="A15" s="1773"/>
      <c r="B15" s="1883" t="s">
        <v>156</v>
      </c>
      <c r="C15" s="84" t="s">
        <v>92</v>
      </c>
      <c r="D15" s="48">
        <v>6796</v>
      </c>
      <c r="E15" s="48">
        <v>666</v>
      </c>
      <c r="F15" s="48">
        <v>338</v>
      </c>
      <c r="G15" s="48">
        <v>208</v>
      </c>
      <c r="H15" s="48">
        <v>102</v>
      </c>
      <c r="I15" s="48">
        <v>18</v>
      </c>
    </row>
    <row r="16" spans="1:16">
      <c r="A16" s="1773"/>
      <c r="B16" s="1871"/>
      <c r="C16" s="84" t="s">
        <v>75</v>
      </c>
      <c r="D16" s="48">
        <v>7538.0175266180613</v>
      </c>
      <c r="E16" s="48">
        <v>1102.2977727437228</v>
      </c>
      <c r="F16" s="48">
        <v>559.60849519844271</v>
      </c>
      <c r="G16" s="48">
        <v>339.00797080355545</v>
      </c>
      <c r="H16" s="48">
        <v>169.11484472736328</v>
      </c>
      <c r="I16" s="48">
        <v>34.566462014362116</v>
      </c>
    </row>
    <row r="17" spans="1:10">
      <c r="A17" s="1773"/>
      <c r="B17" s="1871"/>
      <c r="C17" s="84" t="s">
        <v>76</v>
      </c>
      <c r="D17" s="23">
        <v>0.18135944356969114</v>
      </c>
      <c r="E17" s="23">
        <v>0.21108707003847782</v>
      </c>
      <c r="F17" s="23">
        <v>0.25767062699303889</v>
      </c>
      <c r="G17" s="23">
        <v>0.1934632169797765</v>
      </c>
      <c r="H17" s="23">
        <v>0.16439955120830629</v>
      </c>
      <c r="I17" s="23">
        <v>0.12839809129160684</v>
      </c>
    </row>
    <row r="18" spans="1:10">
      <c r="A18" s="1773"/>
      <c r="B18" s="1872"/>
      <c r="C18" s="86" t="s">
        <v>112</v>
      </c>
      <c r="D18" s="393">
        <f>1.14*1.64*SQRT(D17*(1-D17)/D8)</f>
        <v>3.559818507273803E-3</v>
      </c>
      <c r="E18" s="393">
        <f t="shared" ref="E18:I18" si="5">1.14*1.64*SQRT(E17*(1-E17)/E8)</f>
        <v>1.3387085650249254E-2</v>
      </c>
      <c r="F18" s="393">
        <f t="shared" si="5"/>
        <v>2.1783315548860385E-2</v>
      </c>
      <c r="G18" s="393">
        <f t="shared" si="5"/>
        <v>2.2348515071379155E-2</v>
      </c>
      <c r="H18" s="393">
        <f t="shared" si="5"/>
        <v>2.8125742733255084E-2</v>
      </c>
      <c r="I18" s="393">
        <f t="shared" si="5"/>
        <v>5.2859500113193736E-2</v>
      </c>
      <c r="J18" s="81"/>
    </row>
    <row r="19" spans="1:10">
      <c r="A19" s="1773"/>
      <c r="B19" s="1883" t="s">
        <v>157</v>
      </c>
      <c r="C19" s="84" t="s">
        <v>92</v>
      </c>
      <c r="D19" s="48">
        <v>2285</v>
      </c>
      <c r="E19" s="48">
        <v>177</v>
      </c>
      <c r="F19" s="48">
        <v>120</v>
      </c>
      <c r="G19" s="48">
        <v>41</v>
      </c>
      <c r="H19" s="206">
        <v>12</v>
      </c>
      <c r="I19" s="214">
        <v>4</v>
      </c>
    </row>
    <row r="20" spans="1:10">
      <c r="A20" s="1773"/>
      <c r="B20" s="1871"/>
      <c r="C20" s="84" t="s">
        <v>75</v>
      </c>
      <c r="D20" s="48">
        <v>2507.165613879728</v>
      </c>
      <c r="E20" s="48">
        <v>302.3081988640896</v>
      </c>
      <c r="F20" s="48">
        <v>209.97956247523487</v>
      </c>
      <c r="G20" s="48">
        <v>67.098832136408745</v>
      </c>
      <c r="H20" s="206">
        <v>17.892447352926936</v>
      </c>
      <c r="I20" s="214">
        <v>7.3373568995191363</v>
      </c>
    </row>
    <row r="21" spans="1:10">
      <c r="A21" s="1773"/>
      <c r="B21" s="1871"/>
      <c r="C21" s="84" t="s">
        <v>76</v>
      </c>
      <c r="D21" s="23">
        <v>6.0320655804350629E-2</v>
      </c>
      <c r="E21" s="23">
        <v>5.7891210092888737E-2</v>
      </c>
      <c r="F21" s="23">
        <v>9.6684675059358016E-2</v>
      </c>
      <c r="G21" s="23">
        <v>3.8291595002696327E-2</v>
      </c>
      <c r="H21" s="213">
        <v>1.7393566600150102E-2</v>
      </c>
      <c r="I21" s="215">
        <v>2.7254817708335974E-2</v>
      </c>
    </row>
    <row r="22" spans="1:10">
      <c r="A22" s="1877"/>
      <c r="B22" s="1872"/>
      <c r="C22" s="86" t="s">
        <v>112</v>
      </c>
      <c r="D22" s="393">
        <f>1.14*1.64*SQRT(D21*(1-D21)/D8)</f>
        <v>2.1995508599950992E-3</v>
      </c>
      <c r="E22" s="393">
        <f t="shared" ref="E22:I22" si="6">1.14*1.64*SQRT(E21*(1-E21)/E8)</f>
        <v>7.6612128923934765E-3</v>
      </c>
      <c r="F22" s="393">
        <f t="shared" si="6"/>
        <v>1.471945441464419E-2</v>
      </c>
      <c r="G22" s="393">
        <f t="shared" si="6"/>
        <v>1.0857024415068547E-2</v>
      </c>
      <c r="H22" s="414">
        <f t="shared" si="6"/>
        <v>9.9206123016132488E-3</v>
      </c>
      <c r="I22" s="417">
        <f t="shared" si="6"/>
        <v>2.5727990495888201E-2</v>
      </c>
      <c r="J22" s="81"/>
    </row>
    <row r="23" spans="1:10">
      <c r="A23" s="1824" t="s">
        <v>409</v>
      </c>
      <c r="B23" s="1883" t="s">
        <v>166</v>
      </c>
      <c r="C23" s="84" t="s">
        <v>92</v>
      </c>
      <c r="D23" s="48">
        <f t="shared" ref="D23:E25" si="7">D26+D30+D34</f>
        <v>55877</v>
      </c>
      <c r="E23" s="48">
        <f t="shared" si="7"/>
        <v>4399</v>
      </c>
      <c r="F23" s="48">
        <f t="shared" ref="F23:I23" si="8">F26+F30+F34</f>
        <v>1937</v>
      </c>
      <c r="G23" s="48">
        <f t="shared" si="8"/>
        <v>1492</v>
      </c>
      <c r="H23" s="48">
        <f t="shared" si="8"/>
        <v>789</v>
      </c>
      <c r="I23" s="48">
        <f t="shared" si="8"/>
        <v>181</v>
      </c>
    </row>
    <row r="24" spans="1:10">
      <c r="A24" s="1773"/>
      <c r="B24" s="1871"/>
      <c r="C24" s="84" t="s">
        <v>75</v>
      </c>
      <c r="D24" s="48">
        <f t="shared" si="7"/>
        <v>55806.986758077946</v>
      </c>
      <c r="E24" s="48">
        <f t="shared" si="7"/>
        <v>6881.4939484358283</v>
      </c>
      <c r="F24" s="48">
        <f t="shared" ref="F24:I24" si="9">F27+F31+F35</f>
        <v>2890.5354639116754</v>
      </c>
      <c r="G24" s="48">
        <f t="shared" si="9"/>
        <v>2345.8846251256487</v>
      </c>
      <c r="H24" s="48">
        <f t="shared" si="9"/>
        <v>1305.4582303338639</v>
      </c>
      <c r="I24" s="48">
        <f t="shared" si="9"/>
        <v>339.61562906465849</v>
      </c>
    </row>
    <row r="25" spans="1:10">
      <c r="A25" s="1773"/>
      <c r="B25" s="1872"/>
      <c r="C25" s="86" t="s">
        <v>76</v>
      </c>
      <c r="D25" s="24">
        <f t="shared" si="7"/>
        <v>0.99999999999999323</v>
      </c>
      <c r="E25" s="24">
        <f t="shared" si="7"/>
        <v>1.0000000000000016</v>
      </c>
      <c r="F25" s="24">
        <f t="shared" ref="F25:I25" si="10">F28+F32+F36</f>
        <v>1.0000000000000004</v>
      </c>
      <c r="G25" s="24">
        <f t="shared" si="10"/>
        <v>0.99999999999999822</v>
      </c>
      <c r="H25" s="24">
        <f t="shared" si="10"/>
        <v>0.99999999999999911</v>
      </c>
      <c r="I25" s="24">
        <f t="shared" si="10"/>
        <v>0.99999999999999978</v>
      </c>
    </row>
    <row r="26" spans="1:10">
      <c r="A26" s="1773"/>
      <c r="B26" s="1883" t="s">
        <v>155</v>
      </c>
      <c r="C26" s="84" t="s">
        <v>92</v>
      </c>
      <c r="D26" s="48">
        <v>37931</v>
      </c>
      <c r="E26" s="48">
        <v>3312</v>
      </c>
      <c r="F26" s="48">
        <v>1414</v>
      </c>
      <c r="G26" s="48">
        <v>1144</v>
      </c>
      <c r="H26" s="48">
        <v>633</v>
      </c>
      <c r="I26" s="48">
        <v>121</v>
      </c>
    </row>
    <row r="27" spans="1:10">
      <c r="A27" s="1773"/>
      <c r="B27" s="1871"/>
      <c r="C27" s="84" t="s">
        <v>75</v>
      </c>
      <c r="D27" s="48">
        <v>37218.248602568303</v>
      </c>
      <c r="E27" s="48">
        <v>5058.2649292775059</v>
      </c>
      <c r="F27" s="48">
        <v>2058.6867658082001</v>
      </c>
      <c r="G27" s="48">
        <v>1759.8977110198332</v>
      </c>
      <c r="H27" s="48">
        <v>1017.3872306008648</v>
      </c>
      <c r="I27" s="48">
        <v>222.29322184862593</v>
      </c>
    </row>
    <row r="28" spans="1:10">
      <c r="A28" s="1773"/>
      <c r="B28" s="1871"/>
      <c r="C28" s="84" t="s">
        <v>76</v>
      </c>
      <c r="D28" s="23">
        <v>0.66691019825005671</v>
      </c>
      <c r="E28" s="23">
        <v>0.7350533135943923</v>
      </c>
      <c r="F28" s="23">
        <v>0.71221640125537222</v>
      </c>
      <c r="G28" s="23">
        <v>0.75020642199126386</v>
      </c>
      <c r="H28" s="23">
        <v>0.77933342251836935</v>
      </c>
      <c r="I28" s="23">
        <v>0.65454355696422939</v>
      </c>
    </row>
    <row r="29" spans="1:10">
      <c r="A29" s="1773"/>
      <c r="B29" s="1872"/>
      <c r="C29" s="86" t="s">
        <v>112</v>
      </c>
      <c r="D29" s="393">
        <f>1.14*1.64*SQRT(D28*(1-D28)/D23)</f>
        <v>3.7277476592387994E-3</v>
      </c>
      <c r="E29" s="393">
        <f t="shared" ref="E29:I29" si="11">1.14*1.64*SQRT(E28*(1-E28)/E23)</f>
        <v>1.2439713677849362E-2</v>
      </c>
      <c r="F29" s="393">
        <f t="shared" si="11"/>
        <v>1.9231931076519243E-2</v>
      </c>
      <c r="G29" s="393">
        <f t="shared" si="11"/>
        <v>2.0952956481920325E-2</v>
      </c>
      <c r="H29" s="393">
        <f t="shared" si="11"/>
        <v>2.7601973099324321E-2</v>
      </c>
      <c r="I29" s="393">
        <f t="shared" si="11"/>
        <v>6.608080676943999E-2</v>
      </c>
      <c r="J29" s="81"/>
    </row>
    <row r="30" spans="1:10">
      <c r="A30" s="1773"/>
      <c r="B30" s="1883" t="s">
        <v>156</v>
      </c>
      <c r="C30" s="84" t="s">
        <v>92</v>
      </c>
      <c r="D30" s="48">
        <v>4905</v>
      </c>
      <c r="E30" s="48">
        <v>352</v>
      </c>
      <c r="F30" s="48">
        <v>164</v>
      </c>
      <c r="G30" s="48">
        <v>124</v>
      </c>
      <c r="H30" s="48">
        <v>49</v>
      </c>
      <c r="I30" s="48">
        <v>15</v>
      </c>
    </row>
    <row r="31" spans="1:10">
      <c r="A31" s="1773"/>
      <c r="B31" s="1871"/>
      <c r="C31" s="84" t="s">
        <v>75</v>
      </c>
      <c r="D31" s="48">
        <v>5072.251347196503</v>
      </c>
      <c r="E31" s="48">
        <v>563.0085795341206</v>
      </c>
      <c r="F31" s="48">
        <v>247.89306935672656</v>
      </c>
      <c r="G31" s="48">
        <v>199.20940185656923</v>
      </c>
      <c r="H31" s="48">
        <v>87.831242940060349</v>
      </c>
      <c r="I31" s="48">
        <v>28.074865380764138</v>
      </c>
    </row>
    <row r="32" spans="1:10">
      <c r="A32" s="1773"/>
      <c r="B32" s="1871"/>
      <c r="C32" s="84" t="s">
        <v>76</v>
      </c>
      <c r="D32" s="23">
        <v>9.088918147802115E-2</v>
      </c>
      <c r="E32" s="23">
        <v>8.1814876791702171E-2</v>
      </c>
      <c r="F32" s="23">
        <v>8.5760258765779127E-2</v>
      </c>
      <c r="G32" s="23">
        <v>8.4918669794299434E-2</v>
      </c>
      <c r="H32" s="23">
        <v>6.7280010113841715E-2</v>
      </c>
      <c r="I32" s="23">
        <v>8.2666588278300465E-2</v>
      </c>
    </row>
    <row r="33" spans="1:10">
      <c r="A33" s="1773"/>
      <c r="B33" s="1872"/>
      <c r="C33" s="86" t="s">
        <v>112</v>
      </c>
      <c r="D33" s="393">
        <f>1.14*1.64*SQRT(D32*(1-D32)/D23)</f>
        <v>2.2735089487748413E-3</v>
      </c>
      <c r="E33" s="393">
        <f t="shared" ref="E33:I33" si="12">1.14*1.64*SQRT(E32*(1-E32)/E23)</f>
        <v>7.7259694172627201E-3</v>
      </c>
      <c r="F33" s="393">
        <f t="shared" si="12"/>
        <v>1.1894795456612133E-2</v>
      </c>
      <c r="G33" s="393">
        <f t="shared" si="12"/>
        <v>1.3492602516316017E-2</v>
      </c>
      <c r="H33" s="393">
        <f t="shared" si="12"/>
        <v>1.6673580249282702E-2</v>
      </c>
      <c r="I33" s="393">
        <f t="shared" si="12"/>
        <v>3.826819912183687E-2</v>
      </c>
      <c r="J33" s="81"/>
    </row>
    <row r="34" spans="1:10">
      <c r="A34" s="1773"/>
      <c r="B34" s="1883" t="s">
        <v>157</v>
      </c>
      <c r="C34" s="84" t="s">
        <v>92</v>
      </c>
      <c r="D34" s="48">
        <v>13041</v>
      </c>
      <c r="E34" s="48">
        <v>735</v>
      </c>
      <c r="F34" s="48">
        <v>359</v>
      </c>
      <c r="G34" s="48">
        <v>224</v>
      </c>
      <c r="H34" s="48">
        <v>107</v>
      </c>
      <c r="I34" s="48">
        <v>45</v>
      </c>
    </row>
    <row r="35" spans="1:10">
      <c r="A35" s="1773"/>
      <c r="B35" s="1871"/>
      <c r="C35" s="84" t="s">
        <v>75</v>
      </c>
      <c r="D35" s="48">
        <v>13516.486808313137</v>
      </c>
      <c r="E35" s="48">
        <v>1260.2204396242021</v>
      </c>
      <c r="F35" s="48">
        <v>583.95562874674852</v>
      </c>
      <c r="G35" s="48">
        <v>386.77751224924617</v>
      </c>
      <c r="H35" s="48">
        <v>200.23975679293881</v>
      </c>
      <c r="I35" s="48">
        <v>89.247541835268436</v>
      </c>
    </row>
    <row r="36" spans="1:10">
      <c r="A36" s="1773"/>
      <c r="B36" s="1871"/>
      <c r="C36" s="84" t="s">
        <v>76</v>
      </c>
      <c r="D36" s="23">
        <v>0.24220062027191538</v>
      </c>
      <c r="E36" s="23">
        <v>0.18313180961390713</v>
      </c>
      <c r="F36" s="23">
        <v>0.20202333997884916</v>
      </c>
      <c r="G36" s="23">
        <v>0.16487490821443493</v>
      </c>
      <c r="H36" s="23">
        <v>0.15338656736778808</v>
      </c>
      <c r="I36" s="23">
        <v>0.26278985475747002</v>
      </c>
    </row>
    <row r="37" spans="1:10" ht="13.5" thickBot="1">
      <c r="A37" s="1882"/>
      <c r="B37" s="1884"/>
      <c r="C37" s="94" t="s">
        <v>112</v>
      </c>
      <c r="D37" s="416">
        <f>1.14*1.64*SQRT(D36*(1-D36)/D23)</f>
        <v>3.3884174300584349E-3</v>
      </c>
      <c r="E37" s="416">
        <f t="shared" ref="E37:I37" si="13">1.14*1.64*SQRT(E36*(1-E36)/E23)</f>
        <v>1.0902588084483744E-2</v>
      </c>
      <c r="F37" s="416">
        <f t="shared" si="13"/>
        <v>1.705610091396155E-2</v>
      </c>
      <c r="G37" s="416">
        <f t="shared" si="13"/>
        <v>1.7960455116338949E-2</v>
      </c>
      <c r="H37" s="416">
        <f t="shared" si="13"/>
        <v>2.3985370946521076E-2</v>
      </c>
      <c r="I37" s="416">
        <f t="shared" si="13"/>
        <v>6.1165898680189526E-2</v>
      </c>
      <c r="J37" s="81"/>
    </row>
    <row r="38" spans="1:10" ht="61.5" customHeight="1">
      <c r="A38" s="1881" t="s">
        <v>171</v>
      </c>
      <c r="B38" s="1881"/>
      <c r="C38" s="1881"/>
      <c r="D38" s="1881"/>
      <c r="E38" s="1881"/>
      <c r="F38" s="1881"/>
      <c r="G38" s="1881"/>
      <c r="H38" s="1881"/>
      <c r="I38" s="1881"/>
    </row>
    <row r="40" spans="1:10">
      <c r="A40" s="325" t="s">
        <v>347</v>
      </c>
    </row>
    <row r="41" spans="1:10">
      <c r="A41" s="326" t="s">
        <v>348</v>
      </c>
    </row>
  </sheetData>
  <mergeCells count="16">
    <mergeCell ref="A38:I38"/>
    <mergeCell ref="A5:I5"/>
    <mergeCell ref="A7:C7"/>
    <mergeCell ref="D6:D7"/>
    <mergeCell ref="E6:E7"/>
    <mergeCell ref="F6:I6"/>
    <mergeCell ref="A8:A22"/>
    <mergeCell ref="B8:B10"/>
    <mergeCell ref="B11:B14"/>
    <mergeCell ref="B15:B18"/>
    <mergeCell ref="B19:B22"/>
    <mergeCell ref="A23:A37"/>
    <mergeCell ref="B23:B25"/>
    <mergeCell ref="B26:B29"/>
    <mergeCell ref="B30:B33"/>
    <mergeCell ref="B34:B37"/>
  </mergeCells>
  <hyperlinks>
    <hyperlink ref="A3" location="Übersicht!A1" display="&lt;&lt; Zurück zur Übersicht"/>
  </hyperlink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workbookViewId="0">
      <selection activeCell="A3" sqref="A3"/>
    </sheetView>
  </sheetViews>
  <sheetFormatPr baseColWidth="10" defaultRowHeight="12.75"/>
  <cols>
    <col min="1" max="1" width="20" customWidth="1"/>
  </cols>
  <sheetData>
    <row r="1" spans="1:5" ht="25.5">
      <c r="A1" s="8" t="s">
        <v>191</v>
      </c>
      <c r="B1" s="20"/>
      <c r="C1" s="20"/>
      <c r="D1" s="20"/>
      <c r="E1" s="20"/>
    </row>
    <row r="2" spans="1:5">
      <c r="A2" s="20"/>
      <c r="B2" s="20"/>
      <c r="C2" s="20"/>
      <c r="D2" s="20"/>
      <c r="E2" s="20"/>
    </row>
    <row r="3" spans="1:5" ht="15.75">
      <c r="A3" s="26" t="s">
        <v>69</v>
      </c>
      <c r="B3" s="20"/>
      <c r="C3" s="20"/>
      <c r="D3" s="20"/>
      <c r="E3" s="20"/>
    </row>
    <row r="4" spans="1:5" ht="15.75">
      <c r="A4" s="26"/>
      <c r="B4" s="20"/>
      <c r="C4" s="20"/>
      <c r="D4" s="20"/>
      <c r="E4" s="20"/>
    </row>
    <row r="5" spans="1:5" ht="13.5" thickBot="1">
      <c r="A5" s="1826" t="s">
        <v>175</v>
      </c>
      <c r="B5" s="1827"/>
      <c r="C5" s="1827"/>
      <c r="D5" s="1827"/>
      <c r="E5" s="1827"/>
    </row>
    <row r="6" spans="1:5" ht="24.75" thickBot="1">
      <c r="A6" s="96"/>
      <c r="B6" s="1350" t="s">
        <v>92</v>
      </c>
      <c r="C6" s="1350" t="s">
        <v>75</v>
      </c>
      <c r="D6" s="1350" t="s">
        <v>76</v>
      </c>
      <c r="E6" s="1350" t="s">
        <v>112</v>
      </c>
    </row>
    <row r="7" spans="1:5">
      <c r="A7" s="83" t="s">
        <v>155</v>
      </c>
      <c r="B7" s="13">
        <v>3147</v>
      </c>
      <c r="C7" s="13">
        <v>2762.9100000000071</v>
      </c>
      <c r="D7" s="22">
        <v>0.71929389749194628</v>
      </c>
      <c r="E7" s="391">
        <v>1.2506162847187918E-2</v>
      </c>
    </row>
    <row r="8" spans="1:5" ht="24">
      <c r="A8" s="84" t="s">
        <v>156</v>
      </c>
      <c r="B8" s="15">
        <v>110</v>
      </c>
      <c r="C8" s="15">
        <v>97.110000000000028</v>
      </c>
      <c r="D8" s="23">
        <v>2.5281543874191612E-2</v>
      </c>
      <c r="E8" s="392">
        <v>4.3690433617369368E-3</v>
      </c>
    </row>
    <row r="9" spans="1:5" ht="13.5" thickBot="1">
      <c r="A9" s="94" t="s">
        <v>157</v>
      </c>
      <c r="B9" s="97">
        <v>1284</v>
      </c>
      <c r="C9" s="97">
        <v>981.12199999999734</v>
      </c>
      <c r="D9" s="95">
        <v>0.25542455863386415</v>
      </c>
      <c r="E9" s="410">
        <v>1.2137539159792998E-2</v>
      </c>
    </row>
    <row r="10" spans="1:5" ht="51" customHeight="1">
      <c r="A10" s="1773" t="s">
        <v>177</v>
      </c>
      <c r="B10" s="1774"/>
      <c r="C10" s="1774"/>
      <c r="D10" s="1774"/>
      <c r="E10" s="1774"/>
    </row>
    <row r="11" spans="1:5" ht="15.75">
      <c r="A11" s="26"/>
      <c r="B11" s="20"/>
      <c r="C11" s="20"/>
      <c r="D11" s="20"/>
      <c r="E11" s="20"/>
    </row>
    <row r="12" spans="1:5" ht="13.5" thickBot="1">
      <c r="A12" s="1826" t="s">
        <v>175</v>
      </c>
      <c r="B12" s="1827"/>
      <c r="C12" s="1827"/>
      <c r="D12" s="1827"/>
      <c r="E12" s="1827"/>
    </row>
    <row r="13" spans="1:5" ht="24.75" thickBot="1">
      <c r="A13" s="96"/>
      <c r="B13" s="1350" t="s">
        <v>92</v>
      </c>
      <c r="C13" s="1350" t="s">
        <v>75</v>
      </c>
      <c r="D13" s="1350" t="s">
        <v>76</v>
      </c>
      <c r="E13" s="1350" t="s">
        <v>112</v>
      </c>
    </row>
    <row r="14" spans="1:5">
      <c r="A14" s="83" t="s">
        <v>155</v>
      </c>
      <c r="B14" s="13">
        <v>3279</v>
      </c>
      <c r="C14" s="13">
        <v>3236.0086753663836</v>
      </c>
      <c r="D14" s="22">
        <v>0.76532286367545066</v>
      </c>
      <c r="E14" s="391">
        <v>1.1836926765320407E-2</v>
      </c>
    </row>
    <row r="15" spans="1:5" ht="24">
      <c r="A15" s="84" t="s">
        <v>156</v>
      </c>
      <c r="B15" s="15">
        <v>215</v>
      </c>
      <c r="C15" s="15">
        <v>202.73249898521826</v>
      </c>
      <c r="D15" s="23">
        <v>4.7946662771502238E-2</v>
      </c>
      <c r="E15" s="392">
        <v>5.9674811898675142E-3</v>
      </c>
    </row>
    <row r="16" spans="1:5" ht="13.5" thickBot="1">
      <c r="A16" s="94" t="s">
        <v>157</v>
      </c>
      <c r="B16" s="97">
        <v>1015</v>
      </c>
      <c r="C16" s="97">
        <v>789.55100004587143</v>
      </c>
      <c r="D16" s="95">
        <v>0.18673047355304362</v>
      </c>
      <c r="E16" s="410">
        <v>1.088443964950369E-2</v>
      </c>
    </row>
    <row r="17" spans="1:5" ht="50.25" customHeight="1">
      <c r="A17" s="1773" t="s">
        <v>176</v>
      </c>
      <c r="B17" s="1774"/>
      <c r="C17" s="1774"/>
      <c r="D17" s="1774"/>
      <c r="E17" s="1774"/>
    </row>
    <row r="18" spans="1:5">
      <c r="A18" s="239"/>
      <c r="B18" s="240"/>
      <c r="C18" s="240"/>
      <c r="D18" s="240"/>
      <c r="E18" s="240"/>
    </row>
    <row r="19" spans="1:5" ht="13.5" thickBot="1">
      <c r="A19" s="1826" t="s">
        <v>173</v>
      </c>
      <c r="B19" s="1827"/>
      <c r="C19" s="1827"/>
      <c r="D19" s="1827"/>
      <c r="E19" s="1827"/>
    </row>
    <row r="20" spans="1:5" ht="24.75" thickBot="1">
      <c r="A20" s="96"/>
      <c r="B20" s="1350" t="s">
        <v>92</v>
      </c>
      <c r="C20" s="1350" t="s">
        <v>75</v>
      </c>
      <c r="D20" s="1350" t="s">
        <v>76</v>
      </c>
      <c r="E20" s="1350" t="s">
        <v>112</v>
      </c>
    </row>
    <row r="21" spans="1:5">
      <c r="A21" s="83" t="s">
        <v>163</v>
      </c>
      <c r="B21" s="13">
        <v>5921</v>
      </c>
      <c r="C21" s="13">
        <v>5811.1817797482827</v>
      </c>
      <c r="D21" s="22">
        <v>0.76221861291454229</v>
      </c>
      <c r="E21" s="391">
        <v>8.890689555567044E-3</v>
      </c>
    </row>
    <row r="22" spans="1:5" ht="24">
      <c r="A22" s="84" t="s">
        <v>164</v>
      </c>
      <c r="B22" s="15">
        <v>444</v>
      </c>
      <c r="C22" s="15">
        <v>439.16795736453076</v>
      </c>
      <c r="D22" s="23">
        <v>5.7603083845263088E-2</v>
      </c>
      <c r="E22" s="392">
        <v>4.8657135536011873E-3</v>
      </c>
    </row>
    <row r="23" spans="1:5" ht="13.5" thickBot="1">
      <c r="A23" s="94" t="s">
        <v>165</v>
      </c>
      <c r="B23" s="97">
        <v>1699</v>
      </c>
      <c r="C23" s="97">
        <v>1373.6857840452012</v>
      </c>
      <c r="D23" s="95">
        <v>0.18017830324019099</v>
      </c>
      <c r="E23" s="410">
        <v>8.0263425960111628E-3</v>
      </c>
    </row>
    <row r="24" spans="1:5" ht="50.25" customHeight="1">
      <c r="A24" s="1781" t="s">
        <v>174</v>
      </c>
      <c r="B24" s="1891"/>
      <c r="C24" s="1891"/>
      <c r="D24" s="1891"/>
      <c r="E24" s="1891"/>
    </row>
    <row r="25" spans="1:5">
      <c r="A25" s="239"/>
      <c r="B25" s="240"/>
      <c r="C25" s="240"/>
      <c r="D25" s="240"/>
      <c r="E25" s="240"/>
    </row>
    <row r="26" spans="1:5" ht="13.5" thickBot="1">
      <c r="A26" s="1826" t="s">
        <v>178</v>
      </c>
      <c r="B26" s="1827"/>
      <c r="C26" s="1827"/>
      <c r="D26" s="1827"/>
      <c r="E26" s="1827"/>
    </row>
    <row r="27" spans="1:5" ht="24.75" thickBot="1">
      <c r="A27" s="96"/>
      <c r="B27" s="1350" t="s">
        <v>92</v>
      </c>
      <c r="C27" s="1350" t="s">
        <v>75</v>
      </c>
      <c r="D27" s="1350" t="s">
        <v>76</v>
      </c>
      <c r="E27" s="1350" t="s">
        <v>112</v>
      </c>
    </row>
    <row r="28" spans="1:5">
      <c r="A28" s="83" t="s">
        <v>163</v>
      </c>
      <c r="B28" s="48">
        <v>3312</v>
      </c>
      <c r="C28" s="48">
        <v>5058.2649292775059</v>
      </c>
      <c r="D28" s="23">
        <v>0.7350533135943923</v>
      </c>
      <c r="E28" s="392">
        <f>1.14*1.64*SQRT(D28*(1-D28)/B31)</f>
        <v>1.2439713677849362E-2</v>
      </c>
    </row>
    <row r="29" spans="1:5" ht="24">
      <c r="A29" s="84" t="s">
        <v>164</v>
      </c>
      <c r="B29" s="48">
        <v>352</v>
      </c>
      <c r="C29" s="48">
        <v>563.0085795341206</v>
      </c>
      <c r="D29" s="23">
        <v>8.1814876791702171E-2</v>
      </c>
      <c r="E29" s="392">
        <f>1.14*1.64*SQRT(D29*(1-D29)/B31)</f>
        <v>7.7259694172627201E-3</v>
      </c>
    </row>
    <row r="30" spans="1:5">
      <c r="A30" s="142" t="s">
        <v>165</v>
      </c>
      <c r="B30" s="48">
        <v>735</v>
      </c>
      <c r="C30" s="48">
        <v>1260.2204396242021</v>
      </c>
      <c r="D30" s="23">
        <v>0.18313180961390713</v>
      </c>
      <c r="E30" s="392">
        <f>1.14*1.64*SQRT(D30*(1-D30)/B31)</f>
        <v>1.0902588084483744E-2</v>
      </c>
    </row>
    <row r="31" spans="1:5" ht="13.5" thickBot="1">
      <c r="A31" s="142" t="s">
        <v>166</v>
      </c>
      <c r="B31" s="48">
        <f>B28+B29+B30</f>
        <v>4399</v>
      </c>
      <c r="C31" s="48">
        <f t="shared" ref="C31" si="0">C28+C29+C30</f>
        <v>6881.4939484358283</v>
      </c>
      <c r="D31" s="186">
        <f>D28+D29+D30</f>
        <v>1.0000000000000016</v>
      </c>
      <c r="E31" s="392">
        <f>SUM(E28:E30)</f>
        <v>3.1068271179595826E-2</v>
      </c>
    </row>
    <row r="32" spans="1:5" ht="49.5" customHeight="1">
      <c r="A32" s="1881" t="s">
        <v>179</v>
      </c>
      <c r="B32" s="1890"/>
      <c r="C32" s="1890"/>
      <c r="D32" s="1890"/>
      <c r="E32" s="1890"/>
    </row>
    <row r="33" spans="1:5" ht="15">
      <c r="A33" s="93"/>
      <c r="B33" s="20"/>
      <c r="C33" s="20"/>
      <c r="D33" s="20"/>
      <c r="E33" s="20"/>
    </row>
    <row r="40" spans="1:5">
      <c r="A40" s="20"/>
      <c r="B40" s="20"/>
      <c r="C40" s="20"/>
      <c r="D40" s="20"/>
      <c r="E40" s="20"/>
    </row>
    <row r="47" spans="1:5">
      <c r="A47" s="20"/>
      <c r="B47" s="20"/>
      <c r="C47" s="20"/>
      <c r="D47" s="20"/>
      <c r="E47" s="20"/>
    </row>
  </sheetData>
  <mergeCells count="8">
    <mergeCell ref="A17:E17"/>
    <mergeCell ref="A5:E5"/>
    <mergeCell ref="A10:E10"/>
    <mergeCell ref="A26:E26"/>
    <mergeCell ref="A32:E32"/>
    <mergeCell ref="A19:E19"/>
    <mergeCell ref="A24:E24"/>
    <mergeCell ref="A12:E12"/>
  </mergeCells>
  <hyperlinks>
    <hyperlink ref="A3" location="Übersicht!A1" display="&lt;&lt; Zurück zur Übersicht"/>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topLeftCell="A91" workbookViewId="0">
      <selection activeCell="H69" sqref="H69"/>
    </sheetView>
  </sheetViews>
  <sheetFormatPr baseColWidth="10" defaultRowHeight="12.75"/>
  <cols>
    <col min="1" max="1" width="24.140625" customWidth="1"/>
    <col min="2" max="2" width="38.140625" customWidth="1"/>
    <col min="15" max="15" width="15" customWidth="1"/>
    <col min="16" max="16" width="19.42578125" customWidth="1"/>
  </cols>
  <sheetData>
    <row r="1" spans="1:12" ht="25.5">
      <c r="A1" s="8" t="s">
        <v>107</v>
      </c>
    </row>
    <row r="2" spans="1:12">
      <c r="A2" s="20"/>
    </row>
    <row r="3" spans="1:12" ht="15.75">
      <c r="A3" s="26" t="s">
        <v>69</v>
      </c>
    </row>
    <row r="5" spans="1:12">
      <c r="A5" s="1776" t="s">
        <v>106</v>
      </c>
      <c r="B5" s="1776"/>
      <c r="C5" s="1776"/>
      <c r="D5" s="1776"/>
      <c r="E5" s="1776"/>
      <c r="F5" s="1776"/>
      <c r="G5" s="1776"/>
      <c r="H5" s="1776"/>
      <c r="I5" s="1776"/>
      <c r="J5" s="1776"/>
      <c r="K5" s="102"/>
      <c r="L5" s="102"/>
    </row>
    <row r="6" spans="1:12" ht="13.5" customHeight="1" thickBot="1">
      <c r="A6" s="1782" t="s">
        <v>86</v>
      </c>
      <c r="B6" s="1782"/>
      <c r="C6" s="1782"/>
      <c r="D6" s="1782"/>
      <c r="E6" s="1782"/>
      <c r="F6" s="1782"/>
      <c r="G6" s="1782"/>
      <c r="H6" s="1782"/>
      <c r="I6" s="1782"/>
      <c r="J6" s="1782"/>
      <c r="K6" s="103"/>
      <c r="L6" s="103"/>
    </row>
    <row r="7" spans="1:12" ht="24.75" customHeight="1">
      <c r="A7" s="155" t="s">
        <v>71</v>
      </c>
      <c r="B7" s="155"/>
      <c r="C7" s="1785" t="s">
        <v>190</v>
      </c>
      <c r="D7" s="1785"/>
      <c r="E7" s="1785" t="s">
        <v>89</v>
      </c>
      <c r="F7" s="1785"/>
      <c r="G7" s="1785" t="s">
        <v>90</v>
      </c>
      <c r="H7" s="1785"/>
      <c r="I7" s="1785" t="s">
        <v>91</v>
      </c>
      <c r="J7" s="1785"/>
      <c r="K7" s="104"/>
      <c r="L7" s="104"/>
    </row>
    <row r="8" spans="1:12" ht="26.25" customHeight="1" thickBot="1">
      <c r="A8" s="156"/>
      <c r="B8" s="156"/>
      <c r="C8" s="1328" t="s">
        <v>75</v>
      </c>
      <c r="D8" s="1329" t="s">
        <v>92</v>
      </c>
      <c r="E8" s="1328" t="s">
        <v>75</v>
      </c>
      <c r="F8" s="1329" t="s">
        <v>92</v>
      </c>
      <c r="G8" s="1328" t="s">
        <v>75</v>
      </c>
      <c r="H8" s="1329" t="s">
        <v>92</v>
      </c>
      <c r="I8" s="1328" t="s">
        <v>75</v>
      </c>
      <c r="J8" s="1329" t="s">
        <v>92</v>
      </c>
      <c r="K8" s="104"/>
      <c r="L8" s="104"/>
    </row>
    <row r="9" spans="1:12">
      <c r="A9" s="1784" t="s">
        <v>402</v>
      </c>
      <c r="B9" s="124" t="s">
        <v>391</v>
      </c>
      <c r="C9" s="48">
        <v>416.05632873909627</v>
      </c>
      <c r="D9" s="48">
        <v>247</v>
      </c>
      <c r="E9" s="48">
        <v>389.4613109893491</v>
      </c>
      <c r="F9" s="48">
        <v>213</v>
      </c>
      <c r="G9" s="48">
        <v>400.97801141240939</v>
      </c>
      <c r="H9" s="48">
        <v>247</v>
      </c>
      <c r="I9" s="48">
        <v>303.49676258570094</v>
      </c>
      <c r="J9" s="48">
        <v>185</v>
      </c>
      <c r="K9" s="104"/>
      <c r="L9" s="104"/>
    </row>
    <row r="10" spans="1:12">
      <c r="A10" s="1771"/>
      <c r="B10" s="124" t="s">
        <v>394</v>
      </c>
      <c r="C10" s="48">
        <v>1146.0286650606517</v>
      </c>
      <c r="D10" s="48">
        <v>846</v>
      </c>
      <c r="E10" s="48">
        <v>1070.9337761543002</v>
      </c>
      <c r="F10" s="48">
        <v>727</v>
      </c>
      <c r="G10" s="48">
        <v>1135.5587278429296</v>
      </c>
      <c r="H10" s="48">
        <v>846</v>
      </c>
      <c r="I10" s="48">
        <v>838.15226812968592</v>
      </c>
      <c r="J10" s="48">
        <v>605</v>
      </c>
      <c r="K10" s="104"/>
      <c r="L10" s="104"/>
    </row>
    <row r="11" spans="1:12" ht="12.75" customHeight="1">
      <c r="A11" s="1771"/>
      <c r="B11" s="124" t="s">
        <v>77</v>
      </c>
      <c r="C11" s="48">
        <v>560.3240663309432</v>
      </c>
      <c r="D11" s="48">
        <v>273</v>
      </c>
      <c r="E11" s="48">
        <v>534.04088723108612</v>
      </c>
      <c r="F11" s="48">
        <v>245</v>
      </c>
      <c r="G11" s="48">
        <v>544.10653601553304</v>
      </c>
      <c r="H11" s="48">
        <v>273</v>
      </c>
      <c r="I11" s="48">
        <v>437.12621606622611</v>
      </c>
      <c r="J11" s="48">
        <v>219</v>
      </c>
      <c r="K11" s="104"/>
      <c r="L11" s="104"/>
    </row>
    <row r="12" spans="1:12">
      <c r="A12" s="1771"/>
      <c r="B12" s="124" t="s">
        <v>78</v>
      </c>
      <c r="C12" s="48">
        <v>677.90504979150967</v>
      </c>
      <c r="D12" s="48">
        <v>505</v>
      </c>
      <c r="E12" s="48">
        <v>615.61335712929872</v>
      </c>
      <c r="F12" s="48">
        <v>410</v>
      </c>
      <c r="G12" s="48">
        <v>704.12905114141017</v>
      </c>
      <c r="H12" s="48">
        <v>505</v>
      </c>
      <c r="I12" s="48">
        <v>500.74035635329983</v>
      </c>
      <c r="J12" s="48">
        <v>344</v>
      </c>
      <c r="K12" s="104"/>
      <c r="L12" s="104"/>
    </row>
    <row r="13" spans="1:12">
      <c r="A13" s="1771"/>
      <c r="B13" s="124" t="s">
        <v>79</v>
      </c>
      <c r="C13" s="48">
        <v>2937.897000079312</v>
      </c>
      <c r="D13" s="48">
        <v>1462</v>
      </c>
      <c r="E13" s="48">
        <v>2769.8301527188496</v>
      </c>
      <c r="F13" s="48">
        <v>1273</v>
      </c>
      <c r="G13" s="48">
        <v>2803.5880097663421</v>
      </c>
      <c r="H13" s="48">
        <v>1462</v>
      </c>
      <c r="I13" s="48">
        <v>2053.2331730751762</v>
      </c>
      <c r="J13" s="48">
        <v>1056</v>
      </c>
      <c r="K13" s="104"/>
      <c r="L13" s="104"/>
    </row>
    <row r="14" spans="1:12">
      <c r="A14" s="1771"/>
      <c r="B14" s="124" t="s">
        <v>99</v>
      </c>
      <c r="C14" s="48">
        <v>768.57102309637457</v>
      </c>
      <c r="D14" s="48">
        <v>586</v>
      </c>
      <c r="E14" s="48">
        <v>728.22058698171395</v>
      </c>
      <c r="F14" s="48">
        <v>506</v>
      </c>
      <c r="G14" s="48">
        <v>742.53504915803137</v>
      </c>
      <c r="H14" s="48">
        <v>586</v>
      </c>
      <c r="I14" s="48">
        <v>558.22074575979491</v>
      </c>
      <c r="J14" s="48">
        <v>427</v>
      </c>
      <c r="K14" s="104"/>
      <c r="L14" s="104"/>
    </row>
    <row r="15" spans="1:12">
      <c r="A15" s="1771"/>
      <c r="B15" s="124" t="s">
        <v>160</v>
      </c>
      <c r="C15" s="48">
        <v>350.16012666085419</v>
      </c>
      <c r="D15" s="48">
        <v>212</v>
      </c>
      <c r="E15" s="48">
        <v>330.75433990050408</v>
      </c>
      <c r="F15" s="48">
        <v>182</v>
      </c>
      <c r="G15" s="48">
        <v>344.45466423148611</v>
      </c>
      <c r="H15" s="48">
        <v>212</v>
      </c>
      <c r="I15" s="48">
        <v>272.98858413266782</v>
      </c>
      <c r="J15" s="48">
        <v>162</v>
      </c>
      <c r="K15" s="104"/>
      <c r="L15" s="104"/>
    </row>
    <row r="16" spans="1:12">
      <c r="A16" s="1771"/>
      <c r="B16" s="124" t="s">
        <v>161</v>
      </c>
      <c r="C16" s="48">
        <v>387.39628255299277</v>
      </c>
      <c r="D16" s="48">
        <v>353</v>
      </c>
      <c r="E16" s="48">
        <v>358.78923753488294</v>
      </c>
      <c r="F16" s="48">
        <v>301</v>
      </c>
      <c r="G16" s="48">
        <v>354.84700917635269</v>
      </c>
      <c r="H16" s="48">
        <v>353</v>
      </c>
      <c r="I16" s="48">
        <v>253.58841823053595</v>
      </c>
      <c r="J16" s="48">
        <v>247</v>
      </c>
      <c r="K16" s="104"/>
      <c r="L16" s="104"/>
    </row>
    <row r="17" spans="1:12">
      <c r="A17" s="1755" t="s">
        <v>94</v>
      </c>
      <c r="B17" s="157" t="s">
        <v>95</v>
      </c>
      <c r="C17" s="158">
        <v>2949.3902136353422</v>
      </c>
      <c r="D17" s="158">
        <v>1490</v>
      </c>
      <c r="E17" s="158">
        <v>2784.5896906088619</v>
      </c>
      <c r="F17" s="158">
        <v>1303</v>
      </c>
      <c r="G17" s="158">
        <v>2831.4318701365551</v>
      </c>
      <c r="H17" s="158">
        <v>1490</v>
      </c>
      <c r="I17" s="158">
        <v>2083.0174951842014</v>
      </c>
      <c r="J17" s="158">
        <v>1082</v>
      </c>
      <c r="K17" s="104"/>
      <c r="L17" s="104"/>
    </row>
    <row r="18" spans="1:12">
      <c r="A18" s="1773"/>
      <c r="B18" s="124" t="s">
        <v>96</v>
      </c>
      <c r="C18" s="48">
        <v>757.54484646089668</v>
      </c>
      <c r="D18" s="48">
        <v>576</v>
      </c>
      <c r="E18" s="48">
        <v>717.23262297553606</v>
      </c>
      <c r="F18" s="48">
        <v>506</v>
      </c>
      <c r="G18" s="48">
        <v>719.88814635722042</v>
      </c>
      <c r="H18" s="48">
        <v>576</v>
      </c>
      <c r="I18" s="48">
        <v>525.36977719453444</v>
      </c>
      <c r="J18" s="48">
        <v>412</v>
      </c>
      <c r="K18" s="104"/>
      <c r="L18" s="104"/>
    </row>
    <row r="19" spans="1:12">
      <c r="A19" s="1773"/>
      <c r="B19" s="124" t="s">
        <v>98</v>
      </c>
      <c r="C19" s="48">
        <v>119.1650311891957</v>
      </c>
      <c r="D19" s="48">
        <v>179</v>
      </c>
      <c r="E19" s="48">
        <v>111.23572340636505</v>
      </c>
      <c r="F19" s="48">
        <v>154</v>
      </c>
      <c r="G19" s="48">
        <v>113.67638435449757</v>
      </c>
      <c r="H19" s="48">
        <v>179</v>
      </c>
      <c r="I19" s="48">
        <v>85.204148327115178</v>
      </c>
      <c r="J19" s="48">
        <v>131</v>
      </c>
      <c r="K19" s="104"/>
      <c r="L19" s="104"/>
    </row>
    <row r="20" spans="1:12">
      <c r="A20" s="1786"/>
      <c r="B20" s="126" t="s">
        <v>99</v>
      </c>
      <c r="C20" s="141">
        <v>647.95057765984495</v>
      </c>
      <c r="D20" s="141">
        <v>548</v>
      </c>
      <c r="E20" s="141">
        <v>613.03832589215699</v>
      </c>
      <c r="F20" s="141">
        <v>469</v>
      </c>
      <c r="G20" s="141">
        <v>609.42345596515599</v>
      </c>
      <c r="H20" s="141">
        <v>548</v>
      </c>
      <c r="I20" s="141">
        <v>450.7925480031173</v>
      </c>
      <c r="J20" s="141">
        <v>390</v>
      </c>
      <c r="K20" s="104"/>
      <c r="L20" s="104"/>
    </row>
    <row r="21" spans="1:12">
      <c r="A21" s="1773" t="s">
        <v>82</v>
      </c>
      <c r="B21" s="1773"/>
      <c r="C21" s="48">
        <v>7244.3385423117079</v>
      </c>
      <c r="D21" s="48">
        <v>4484</v>
      </c>
      <c r="E21" s="48">
        <v>6797.6436486399889</v>
      </c>
      <c r="F21" s="48">
        <v>3857</v>
      </c>
      <c r="G21" s="48">
        <v>7030.197058744463</v>
      </c>
      <c r="H21" s="48">
        <v>4484</v>
      </c>
      <c r="I21" s="48">
        <v>5217.5465243330564</v>
      </c>
      <c r="J21" s="48">
        <v>3245</v>
      </c>
      <c r="K21" s="104"/>
      <c r="L21" s="104"/>
    </row>
    <row r="22" spans="1:12" ht="13.5" thickBot="1">
      <c r="A22" s="1783" t="s">
        <v>102</v>
      </c>
      <c r="B22" s="1783"/>
      <c r="C22" s="159">
        <v>57089.999999999054</v>
      </c>
      <c r="D22" s="159">
        <v>57090</v>
      </c>
      <c r="E22" s="159">
        <v>53213.68660022832</v>
      </c>
      <c r="F22" s="159">
        <v>48636</v>
      </c>
      <c r="G22" s="159">
        <v>57090.00000000064</v>
      </c>
      <c r="H22" s="159">
        <v>57090</v>
      </c>
      <c r="I22" s="159">
        <v>41376.830478729084</v>
      </c>
      <c r="J22" s="159">
        <v>40799</v>
      </c>
      <c r="K22" s="104"/>
      <c r="L22" s="104"/>
    </row>
    <row r="23" spans="1:12" ht="77.25" customHeight="1">
      <c r="A23" s="1784" t="s">
        <v>262</v>
      </c>
      <c r="B23" s="1784"/>
      <c r="C23" s="1784"/>
      <c r="D23" s="1784"/>
      <c r="E23" s="1784"/>
      <c r="F23" s="1784"/>
      <c r="G23" s="1784"/>
      <c r="H23" s="1784"/>
      <c r="I23" s="1784"/>
      <c r="J23" s="1784"/>
      <c r="K23" s="105"/>
      <c r="L23" s="105"/>
    </row>
    <row r="25" spans="1:12">
      <c r="A25" s="1776" t="s">
        <v>85</v>
      </c>
      <c r="B25" s="1776"/>
      <c r="C25" s="1776"/>
      <c r="D25" s="1776"/>
      <c r="E25" s="1776"/>
      <c r="F25" s="1776"/>
      <c r="G25" s="1776"/>
      <c r="H25" s="1776"/>
      <c r="I25" s="1776"/>
      <c r="J25" s="1776"/>
      <c r="K25" s="1776"/>
      <c r="L25" s="1776"/>
    </row>
    <row r="26" spans="1:12" ht="13.5" customHeight="1" thickBot="1">
      <c r="A26" s="1777" t="s">
        <v>86</v>
      </c>
      <c r="B26" s="1777"/>
      <c r="C26" s="1777"/>
      <c r="D26" s="1777"/>
      <c r="E26" s="1777"/>
      <c r="F26" s="1777"/>
      <c r="G26" s="1777"/>
      <c r="H26" s="1777"/>
      <c r="I26" s="1777"/>
      <c r="J26" s="1777"/>
      <c r="K26" s="1777"/>
      <c r="L26" s="1777"/>
    </row>
    <row r="27" spans="1:12" ht="28.5" customHeight="1">
      <c r="A27" s="25" t="s">
        <v>71</v>
      </c>
      <c r="B27" s="25"/>
      <c r="C27" s="1769" t="s">
        <v>87</v>
      </c>
      <c r="D27" s="1769"/>
      <c r="E27" s="1769" t="s">
        <v>88</v>
      </c>
      <c r="F27" s="1769"/>
      <c r="G27" s="1769" t="s">
        <v>89</v>
      </c>
      <c r="H27" s="1769"/>
      <c r="I27" s="1769" t="s">
        <v>90</v>
      </c>
      <c r="J27" s="1769"/>
      <c r="K27" s="1769" t="s">
        <v>91</v>
      </c>
      <c r="L27" s="1769"/>
    </row>
    <row r="28" spans="1:12" ht="24.75" thickBot="1">
      <c r="A28" s="11"/>
      <c r="B28" s="11"/>
      <c r="C28" s="1329" t="s">
        <v>75</v>
      </c>
      <c r="D28" s="1329" t="s">
        <v>92</v>
      </c>
      <c r="E28" s="1329" t="s">
        <v>75</v>
      </c>
      <c r="F28" s="1329" t="s">
        <v>92</v>
      </c>
      <c r="G28" s="1329" t="s">
        <v>75</v>
      </c>
      <c r="H28" s="1329" t="s">
        <v>92</v>
      </c>
      <c r="I28" s="1329" t="s">
        <v>75</v>
      </c>
      <c r="J28" s="1329" t="s">
        <v>92</v>
      </c>
      <c r="K28" s="1329" t="s">
        <v>75</v>
      </c>
      <c r="L28" s="1329" t="s">
        <v>92</v>
      </c>
    </row>
    <row r="29" spans="1:12">
      <c r="A29" s="1770" t="s">
        <v>93</v>
      </c>
      <c r="B29" s="12" t="s">
        <v>392</v>
      </c>
      <c r="C29" s="13">
        <v>1674.9604682277322</v>
      </c>
      <c r="D29" s="13">
        <v>1704</v>
      </c>
      <c r="E29" s="13">
        <v>3866.5737058683776</v>
      </c>
      <c r="F29" s="13">
        <v>3912</v>
      </c>
      <c r="G29" s="13">
        <v>3157.0410903729071</v>
      </c>
      <c r="H29" s="13">
        <v>3162</v>
      </c>
      <c r="I29" s="13">
        <v>1762.2402896357153</v>
      </c>
      <c r="J29" s="13">
        <v>1779</v>
      </c>
      <c r="K29" s="13">
        <v>1222.0248992212012</v>
      </c>
      <c r="L29" s="13">
        <v>1243</v>
      </c>
    </row>
    <row r="30" spans="1:12">
      <c r="A30" s="1771"/>
      <c r="B30" s="14" t="s">
        <v>77</v>
      </c>
      <c r="C30" s="15">
        <v>549.15338448288992</v>
      </c>
      <c r="D30" s="15">
        <v>471</v>
      </c>
      <c r="E30" s="15">
        <v>1314.7676951829508</v>
      </c>
      <c r="F30" s="15">
        <v>1126</v>
      </c>
      <c r="G30" s="15">
        <v>1100.5863758418991</v>
      </c>
      <c r="H30" s="15">
        <v>933</v>
      </c>
      <c r="I30" s="15">
        <v>582.48842784136343</v>
      </c>
      <c r="J30" s="15">
        <v>497</v>
      </c>
      <c r="K30" s="15">
        <v>437.35918881864205</v>
      </c>
      <c r="L30" s="15">
        <v>379</v>
      </c>
    </row>
    <row r="31" spans="1:12">
      <c r="A31" s="1771"/>
      <c r="B31" s="14" t="s">
        <v>78</v>
      </c>
      <c r="C31" s="15">
        <v>729.69785538791723</v>
      </c>
      <c r="D31" s="15">
        <v>790</v>
      </c>
      <c r="E31" s="15">
        <v>1833.3562092236223</v>
      </c>
      <c r="F31" s="15">
        <v>1923</v>
      </c>
      <c r="G31" s="15">
        <v>1491.6388154366712</v>
      </c>
      <c r="H31" s="15">
        <v>1551</v>
      </c>
      <c r="I31" s="15">
        <v>782.61619510151559</v>
      </c>
      <c r="J31" s="15">
        <v>832</v>
      </c>
      <c r="K31" s="15">
        <v>542.64841595486109</v>
      </c>
      <c r="L31" s="15">
        <v>572</v>
      </c>
    </row>
    <row r="32" spans="1:12">
      <c r="A32" s="1771"/>
      <c r="B32" s="14" t="s">
        <v>79</v>
      </c>
      <c r="C32" s="15">
        <v>3133.7208193320857</v>
      </c>
      <c r="D32" s="15">
        <v>3276</v>
      </c>
      <c r="E32" s="15">
        <v>6884.4145177089895</v>
      </c>
      <c r="F32" s="15">
        <v>7255</v>
      </c>
      <c r="G32" s="15">
        <v>5720.0308475410493</v>
      </c>
      <c r="H32" s="15">
        <v>5947</v>
      </c>
      <c r="I32" s="15">
        <v>3137.8118252722174</v>
      </c>
      <c r="J32" s="15">
        <v>3424</v>
      </c>
      <c r="K32" s="15">
        <v>2152.6142793130434</v>
      </c>
      <c r="L32" s="15">
        <v>2346</v>
      </c>
    </row>
    <row r="33" spans="1:15">
      <c r="A33" s="1771"/>
      <c r="B33" s="14" t="s">
        <v>80</v>
      </c>
      <c r="C33" s="15">
        <v>1173.8740695497083</v>
      </c>
      <c r="D33" s="15">
        <v>1211</v>
      </c>
      <c r="E33" s="15">
        <v>2750.1057612970671</v>
      </c>
      <c r="F33" s="15">
        <v>2806</v>
      </c>
      <c r="G33" s="15">
        <v>2246.273258501295</v>
      </c>
      <c r="H33" s="15">
        <v>2286</v>
      </c>
      <c r="I33" s="15">
        <v>1229.1309109907388</v>
      </c>
      <c r="J33" s="15">
        <v>1284</v>
      </c>
      <c r="K33" s="15">
        <v>867.62208077062451</v>
      </c>
      <c r="L33" s="15">
        <v>904</v>
      </c>
    </row>
    <row r="34" spans="1:15">
      <c r="A34" s="1772"/>
      <c r="B34" s="16" t="s">
        <v>81</v>
      </c>
      <c r="C34" s="17">
        <v>342.68807104585699</v>
      </c>
      <c r="D34" s="17">
        <v>503</v>
      </c>
      <c r="E34" s="17">
        <v>770.5596686970714</v>
      </c>
      <c r="F34" s="17">
        <v>1138</v>
      </c>
      <c r="G34" s="17">
        <v>623.8085155803692</v>
      </c>
      <c r="H34" s="17">
        <v>921</v>
      </c>
      <c r="I34" s="17">
        <v>343.0511537649752</v>
      </c>
      <c r="J34" s="17">
        <v>520</v>
      </c>
      <c r="K34" s="17">
        <v>221.264000869923</v>
      </c>
      <c r="L34" s="17">
        <v>346</v>
      </c>
    </row>
    <row r="35" spans="1:15">
      <c r="A35" s="1773" t="s">
        <v>94</v>
      </c>
      <c r="B35" s="14" t="s">
        <v>95</v>
      </c>
      <c r="C35" s="15">
        <v>2890.2582505824316</v>
      </c>
      <c r="D35" s="15">
        <v>2970</v>
      </c>
      <c r="E35" s="15">
        <v>6267.1495535437298</v>
      </c>
      <c r="F35" s="15">
        <v>6477</v>
      </c>
      <c r="G35" s="15">
        <v>5206.3856088373459</v>
      </c>
      <c r="H35" s="15">
        <v>5314</v>
      </c>
      <c r="I35" s="15">
        <v>2857.9364740437886</v>
      </c>
      <c r="J35" s="15">
        <v>3082</v>
      </c>
      <c r="K35" s="15">
        <v>1950.1963854637024</v>
      </c>
      <c r="L35" s="15">
        <v>2100</v>
      </c>
    </row>
    <row r="36" spans="1:15">
      <c r="A36" s="1774"/>
      <c r="B36" s="14" t="s">
        <v>96</v>
      </c>
      <c r="C36" s="15">
        <v>776.49980174381676</v>
      </c>
      <c r="D36" s="15">
        <v>893</v>
      </c>
      <c r="E36" s="15">
        <v>1659.608378276241</v>
      </c>
      <c r="F36" s="15">
        <v>1917</v>
      </c>
      <c r="G36" s="15">
        <v>1392.7828428524624</v>
      </c>
      <c r="H36" s="15">
        <v>1588</v>
      </c>
      <c r="I36" s="15">
        <v>759.0907518064447</v>
      </c>
      <c r="J36" s="15">
        <v>892</v>
      </c>
      <c r="K36" s="15">
        <v>490.8369408417924</v>
      </c>
      <c r="L36" s="15">
        <v>595</v>
      </c>
    </row>
    <row r="37" spans="1:15">
      <c r="A37" s="1774"/>
      <c r="B37" s="14" t="s">
        <v>97</v>
      </c>
      <c r="C37" s="15">
        <v>228.99725492335341</v>
      </c>
      <c r="D37" s="15">
        <v>355</v>
      </c>
      <c r="E37" s="15">
        <v>507.24323157976841</v>
      </c>
      <c r="F37" s="15">
        <v>786</v>
      </c>
      <c r="G37" s="15">
        <v>424.66403124706039</v>
      </c>
      <c r="H37" s="15">
        <v>649</v>
      </c>
      <c r="I37" s="15">
        <v>227.23247413870493</v>
      </c>
      <c r="J37" s="15">
        <v>367</v>
      </c>
      <c r="K37" s="15">
        <v>154.30359938421057</v>
      </c>
      <c r="L37" s="15">
        <v>248</v>
      </c>
    </row>
    <row r="38" spans="1:15">
      <c r="A38" s="1774"/>
      <c r="B38" s="14" t="s">
        <v>98</v>
      </c>
      <c r="C38" s="15">
        <v>177.30939722670041</v>
      </c>
      <c r="D38" s="15">
        <v>357</v>
      </c>
      <c r="E38" s="15">
        <v>402.7699506746539</v>
      </c>
      <c r="F38" s="15">
        <v>813</v>
      </c>
      <c r="G38" s="15">
        <v>332.46869406830024</v>
      </c>
      <c r="H38" s="15">
        <v>664</v>
      </c>
      <c r="I38" s="15">
        <v>185.65523142714554</v>
      </c>
      <c r="J38" s="15">
        <v>370</v>
      </c>
      <c r="K38" s="15">
        <v>121.79913277167023</v>
      </c>
      <c r="L38" s="15">
        <v>245</v>
      </c>
    </row>
    <row r="39" spans="1:15">
      <c r="A39" s="1774"/>
      <c r="B39" s="14" t="s">
        <v>99</v>
      </c>
      <c r="C39" s="15">
        <v>758.08933638764233</v>
      </c>
      <c r="D39" s="15">
        <v>847</v>
      </c>
      <c r="E39" s="15">
        <v>1694.4150409084812</v>
      </c>
      <c r="F39" s="15">
        <v>1897</v>
      </c>
      <c r="G39" s="15">
        <v>1410.364660311312</v>
      </c>
      <c r="H39" s="15">
        <v>1571</v>
      </c>
      <c r="I39" s="15">
        <v>767.09366994575589</v>
      </c>
      <c r="J39" s="15">
        <v>886</v>
      </c>
      <c r="K39" s="15">
        <v>540.35136926172106</v>
      </c>
      <c r="L39" s="15">
        <v>622</v>
      </c>
    </row>
    <row r="40" spans="1:15">
      <c r="A40" s="1774"/>
      <c r="B40" s="14" t="s">
        <v>100</v>
      </c>
      <c r="C40" s="15">
        <v>85.573010346068799</v>
      </c>
      <c r="D40" s="15">
        <v>72</v>
      </c>
      <c r="E40" s="15">
        <v>199.27340841445005</v>
      </c>
      <c r="F40" s="15">
        <v>167</v>
      </c>
      <c r="G40" s="15">
        <v>163.51500707060009</v>
      </c>
      <c r="H40" s="15">
        <v>135</v>
      </c>
      <c r="I40" s="15">
        <v>88.502952926169627</v>
      </c>
      <c r="J40" s="15">
        <v>75</v>
      </c>
      <c r="K40" s="15">
        <v>60.545079800039773</v>
      </c>
      <c r="L40" s="15">
        <v>47</v>
      </c>
    </row>
    <row r="41" spans="1:15">
      <c r="A41" s="1775"/>
      <c r="B41" s="16" t="s">
        <v>101</v>
      </c>
      <c r="C41" s="17">
        <v>101.19493223133753</v>
      </c>
      <c r="D41" s="17">
        <v>85</v>
      </c>
      <c r="E41" s="17">
        <v>223.93383798910838</v>
      </c>
      <c r="F41" s="17">
        <v>192</v>
      </c>
      <c r="G41" s="17">
        <v>194.88969113328599</v>
      </c>
      <c r="H41" s="17">
        <v>164</v>
      </c>
      <c r="I41" s="17">
        <v>104.28006643693251</v>
      </c>
      <c r="J41" s="17">
        <v>87</v>
      </c>
      <c r="K41" s="17">
        <v>71.049212887243016</v>
      </c>
      <c r="L41" s="17">
        <v>61</v>
      </c>
      <c r="O41" s="169"/>
    </row>
    <row r="42" spans="1:15">
      <c r="A42" s="1779" t="s">
        <v>82</v>
      </c>
      <c r="B42" s="1779"/>
      <c r="C42" s="17">
        <v>7604.0946680262705</v>
      </c>
      <c r="D42" s="17">
        <v>7955</v>
      </c>
      <c r="E42" s="17">
        <v>17419.777557978232</v>
      </c>
      <c r="F42" s="17">
        <v>18160</v>
      </c>
      <c r="G42" s="17">
        <v>14339.378903274424</v>
      </c>
      <c r="H42" s="17">
        <v>14800</v>
      </c>
      <c r="I42" s="17">
        <v>7837.3388026065459</v>
      </c>
      <c r="J42" s="17">
        <v>8336</v>
      </c>
      <c r="K42" s="17">
        <v>5443.5328649483117</v>
      </c>
      <c r="L42" s="17">
        <v>5790</v>
      </c>
    </row>
    <row r="43" spans="1:15" ht="13.5" thickBot="1">
      <c r="A43" s="1778" t="s">
        <v>102</v>
      </c>
      <c r="B43" s="1778"/>
      <c r="C43" s="19">
        <v>59971.000000002314</v>
      </c>
      <c r="D43" s="19">
        <v>59971</v>
      </c>
      <c r="E43" s="19">
        <v>139546.73041547649</v>
      </c>
      <c r="F43" s="19">
        <v>140035</v>
      </c>
      <c r="G43" s="19">
        <v>113575.60515840845</v>
      </c>
      <c r="H43" s="19">
        <v>112197</v>
      </c>
      <c r="I43" s="19">
        <v>62867.999999999716</v>
      </c>
      <c r="J43" s="19">
        <v>62868</v>
      </c>
      <c r="K43" s="168">
        <v>43899.044653220059</v>
      </c>
      <c r="L43" s="168">
        <v>43993</v>
      </c>
      <c r="M43" s="169"/>
      <c r="N43" s="169"/>
    </row>
    <row r="44" spans="1:15" ht="53.25" customHeight="1">
      <c r="A44" s="1781" t="s">
        <v>103</v>
      </c>
      <c r="B44" s="1781"/>
      <c r="C44" s="1781"/>
      <c r="D44" s="1781"/>
      <c r="E44" s="1781"/>
      <c r="F44" s="1781"/>
      <c r="G44" s="1781"/>
      <c r="H44" s="1781"/>
      <c r="I44" s="1781"/>
      <c r="J44" s="1781"/>
      <c r="K44" s="1781"/>
      <c r="L44" s="1781"/>
    </row>
    <row r="45" spans="1:15">
      <c r="A45" s="20"/>
      <c r="B45" s="20"/>
      <c r="C45" s="20"/>
      <c r="D45" s="20"/>
      <c r="E45" s="20"/>
      <c r="F45" s="20"/>
      <c r="G45" s="20"/>
      <c r="H45" s="20"/>
      <c r="I45" s="20"/>
      <c r="J45" s="20"/>
      <c r="K45" s="20"/>
      <c r="L45" s="20"/>
    </row>
    <row r="46" spans="1:15">
      <c r="A46" s="1780" t="s">
        <v>104</v>
      </c>
      <c r="B46" s="1780"/>
      <c r="C46" s="1780"/>
      <c r="D46" s="1780"/>
      <c r="E46" s="1780"/>
      <c r="F46" s="1780"/>
      <c r="G46" s="1780"/>
      <c r="H46" s="1780"/>
      <c r="I46" s="1780"/>
      <c r="J46" s="1780"/>
      <c r="K46" s="1780"/>
      <c r="L46" s="1780"/>
    </row>
    <row r="47" spans="1:15" ht="13.5" customHeight="1" thickBot="1">
      <c r="A47" s="1777" t="s">
        <v>86</v>
      </c>
      <c r="B47" s="1777"/>
      <c r="C47" s="1777"/>
      <c r="D47" s="1777"/>
      <c r="E47" s="1777"/>
      <c r="F47" s="1777"/>
      <c r="G47" s="1777"/>
      <c r="H47" s="1777"/>
      <c r="I47" s="1777"/>
      <c r="J47" s="1777"/>
      <c r="K47" s="1777"/>
      <c r="L47" s="1777"/>
    </row>
    <row r="48" spans="1:15">
      <c r="A48" s="25" t="s">
        <v>71</v>
      </c>
      <c r="B48" s="25"/>
      <c r="C48" s="1769" t="s">
        <v>87</v>
      </c>
      <c r="D48" s="1769"/>
      <c r="E48" s="1769" t="s">
        <v>88</v>
      </c>
      <c r="F48" s="1769"/>
      <c r="G48" s="1769" t="s">
        <v>89</v>
      </c>
      <c r="H48" s="1769"/>
      <c r="I48" s="1769" t="s">
        <v>90</v>
      </c>
      <c r="J48" s="1769"/>
      <c r="K48" s="1769" t="s">
        <v>91</v>
      </c>
      <c r="L48" s="1769"/>
    </row>
    <row r="49" spans="1:12" ht="24.75" thickBot="1">
      <c r="A49" s="11"/>
      <c r="B49" s="11"/>
      <c r="C49" s="1329" t="s">
        <v>75</v>
      </c>
      <c r="D49" s="1329" t="s">
        <v>92</v>
      </c>
      <c r="E49" s="1329" t="s">
        <v>75</v>
      </c>
      <c r="F49" s="1329" t="s">
        <v>92</v>
      </c>
      <c r="G49" s="1329" t="s">
        <v>75</v>
      </c>
      <c r="H49" s="1329" t="s">
        <v>92</v>
      </c>
      <c r="I49" s="1329" t="s">
        <v>75</v>
      </c>
      <c r="J49" s="1329" t="s">
        <v>92</v>
      </c>
      <c r="K49" s="1329" t="s">
        <v>75</v>
      </c>
      <c r="L49" s="1329" t="s">
        <v>92</v>
      </c>
    </row>
    <row r="50" spans="1:12">
      <c r="A50" s="1770" t="s">
        <v>93</v>
      </c>
      <c r="B50" s="12" t="s">
        <v>392</v>
      </c>
      <c r="C50" s="13">
        <v>827.50598285068281</v>
      </c>
      <c r="D50" s="13">
        <v>390</v>
      </c>
      <c r="E50" s="13">
        <v>2002.798750810158</v>
      </c>
      <c r="F50" s="13">
        <v>947</v>
      </c>
      <c r="G50" s="13">
        <v>1499.6341896014012</v>
      </c>
      <c r="H50" s="13">
        <v>712</v>
      </c>
      <c r="I50" s="13">
        <v>848.57978519344283</v>
      </c>
      <c r="J50" s="13">
        <v>407</v>
      </c>
      <c r="K50" s="13">
        <v>551.20556634499485</v>
      </c>
      <c r="L50" s="13">
        <v>265</v>
      </c>
    </row>
    <row r="51" spans="1:12">
      <c r="A51" s="1771"/>
      <c r="B51" s="14" t="s">
        <v>77</v>
      </c>
      <c r="C51" s="15">
        <v>325.18271260147691</v>
      </c>
      <c r="D51" s="15">
        <v>140</v>
      </c>
      <c r="E51" s="15">
        <v>803.25834297869449</v>
      </c>
      <c r="F51" s="15">
        <v>345</v>
      </c>
      <c r="G51" s="15">
        <v>618.14173598965192</v>
      </c>
      <c r="H51" s="15">
        <v>265</v>
      </c>
      <c r="I51" s="15">
        <v>360.48036504218766</v>
      </c>
      <c r="J51" s="15">
        <v>154</v>
      </c>
      <c r="K51" s="15">
        <v>242.54515456299413</v>
      </c>
      <c r="L51" s="15">
        <v>101</v>
      </c>
    </row>
    <row r="52" spans="1:12">
      <c r="A52" s="1771"/>
      <c r="B52" s="14" t="s">
        <v>78</v>
      </c>
      <c r="C52" s="15">
        <v>346.70097674852519</v>
      </c>
      <c r="D52" s="15">
        <v>492</v>
      </c>
      <c r="E52" s="15">
        <v>880.19734315582411</v>
      </c>
      <c r="F52" s="15">
        <v>1174</v>
      </c>
      <c r="G52" s="15">
        <v>693.87467296599129</v>
      </c>
      <c r="H52" s="15">
        <v>936</v>
      </c>
      <c r="I52" s="15">
        <v>389.6037590816415</v>
      </c>
      <c r="J52" s="15">
        <v>518</v>
      </c>
      <c r="K52" s="15">
        <v>254.99291524481742</v>
      </c>
      <c r="L52" s="15">
        <v>344</v>
      </c>
    </row>
    <row r="53" spans="1:12">
      <c r="A53" s="1771"/>
      <c r="B53" s="14" t="s">
        <v>79</v>
      </c>
      <c r="C53" s="15">
        <v>1738.0935931078923</v>
      </c>
      <c r="D53" s="15">
        <v>3074</v>
      </c>
      <c r="E53" s="15">
        <v>3891.2465709128714</v>
      </c>
      <c r="F53" s="15">
        <v>6795</v>
      </c>
      <c r="G53" s="15">
        <v>3150.7961276343553</v>
      </c>
      <c r="H53" s="15">
        <v>5543</v>
      </c>
      <c r="I53" s="15">
        <v>1756.273417276848</v>
      </c>
      <c r="J53" s="15">
        <v>3121</v>
      </c>
      <c r="K53" s="15">
        <v>1207.0144985628635</v>
      </c>
      <c r="L53" s="15">
        <v>2149</v>
      </c>
    </row>
    <row r="54" spans="1:12">
      <c r="A54" s="1771"/>
      <c r="B54" s="14" t="s">
        <v>80</v>
      </c>
      <c r="C54" s="15">
        <v>642.96581305533243</v>
      </c>
      <c r="D54" s="15">
        <v>284</v>
      </c>
      <c r="E54" s="15">
        <v>1620.8177288461197</v>
      </c>
      <c r="F54" s="15">
        <v>713</v>
      </c>
      <c r="G54" s="15">
        <v>1248.1753957773321</v>
      </c>
      <c r="H54" s="15">
        <v>549</v>
      </c>
      <c r="I54" s="15">
        <v>721.65031617574107</v>
      </c>
      <c r="J54" s="15">
        <v>305</v>
      </c>
      <c r="K54" s="15">
        <v>474.15711942622625</v>
      </c>
      <c r="L54" s="15">
        <v>203</v>
      </c>
    </row>
    <row r="55" spans="1:12">
      <c r="A55" s="1772"/>
      <c r="B55" s="16" t="s">
        <v>81</v>
      </c>
      <c r="C55" s="17">
        <v>221.31046731001692</v>
      </c>
      <c r="D55" s="17">
        <v>97</v>
      </c>
      <c r="E55" s="17">
        <v>521.61070163339912</v>
      </c>
      <c r="F55" s="17">
        <v>227</v>
      </c>
      <c r="G55" s="17">
        <v>397.76098991542608</v>
      </c>
      <c r="H55" s="17">
        <v>173</v>
      </c>
      <c r="I55" s="17">
        <v>220.93667860792766</v>
      </c>
      <c r="J55" s="17">
        <v>101</v>
      </c>
      <c r="K55" s="17">
        <v>153.3099878655519</v>
      </c>
      <c r="L55" s="17">
        <v>69</v>
      </c>
    </row>
    <row r="56" spans="1:12">
      <c r="A56" s="1773" t="s">
        <v>94</v>
      </c>
      <c r="B56" s="14" t="s">
        <v>95</v>
      </c>
      <c r="C56" s="15">
        <v>1619.0941075393696</v>
      </c>
      <c r="D56" s="15">
        <v>2921</v>
      </c>
      <c r="E56" s="15">
        <v>3535.4362229236285</v>
      </c>
      <c r="F56" s="15">
        <v>6358</v>
      </c>
      <c r="G56" s="15">
        <v>2903.0424767197437</v>
      </c>
      <c r="H56" s="15">
        <v>5225</v>
      </c>
      <c r="I56" s="15">
        <v>1622.8497248370618</v>
      </c>
      <c r="J56" s="15">
        <v>2959</v>
      </c>
      <c r="K56" s="15">
        <v>1115.9263216049926</v>
      </c>
      <c r="L56" s="15">
        <v>2032</v>
      </c>
    </row>
    <row r="57" spans="1:12">
      <c r="A57" s="1774"/>
      <c r="B57" s="14" t="s">
        <v>96</v>
      </c>
      <c r="C57" s="15">
        <v>412.73198490282584</v>
      </c>
      <c r="D57" s="15">
        <v>185</v>
      </c>
      <c r="E57" s="15">
        <v>912.50385401691813</v>
      </c>
      <c r="F57" s="15">
        <v>408</v>
      </c>
      <c r="G57" s="15">
        <v>721.72308303487137</v>
      </c>
      <c r="H57" s="15">
        <v>323</v>
      </c>
      <c r="I57" s="15">
        <v>403.21627852491133</v>
      </c>
      <c r="J57" s="15">
        <v>188</v>
      </c>
      <c r="K57" s="15">
        <v>260.26527707360782</v>
      </c>
      <c r="L57" s="15">
        <v>121</v>
      </c>
    </row>
    <row r="58" spans="1:12">
      <c r="A58" s="1774"/>
      <c r="B58" s="14" t="s">
        <v>97</v>
      </c>
      <c r="C58" s="15">
        <v>127.00721640215214</v>
      </c>
      <c r="D58" s="15">
        <v>359</v>
      </c>
      <c r="E58" s="15">
        <v>338.39500582517013</v>
      </c>
      <c r="F58" s="15">
        <v>845</v>
      </c>
      <c r="G58" s="15">
        <v>265.18331335970726</v>
      </c>
      <c r="H58" s="15">
        <v>676</v>
      </c>
      <c r="I58" s="15">
        <v>150.32879038055708</v>
      </c>
      <c r="J58" s="15">
        <v>382</v>
      </c>
      <c r="K58" s="15">
        <v>93.864384736992918</v>
      </c>
      <c r="L58" s="15">
        <v>245</v>
      </c>
    </row>
    <row r="59" spans="1:12">
      <c r="A59" s="1774"/>
      <c r="B59" s="14" t="s">
        <v>98</v>
      </c>
      <c r="C59" s="15">
        <v>108.22748986752502</v>
      </c>
      <c r="D59" s="15">
        <v>48</v>
      </c>
      <c r="E59" s="15">
        <v>245.95685004496016</v>
      </c>
      <c r="F59" s="15">
        <v>109</v>
      </c>
      <c r="G59" s="15">
        <v>189.51893418231478</v>
      </c>
      <c r="H59" s="15">
        <v>84</v>
      </c>
      <c r="I59" s="15">
        <v>103.47768651373866</v>
      </c>
      <c r="J59" s="15">
        <v>47</v>
      </c>
      <c r="K59" s="15">
        <v>82.125411257278344</v>
      </c>
      <c r="L59" s="15">
        <v>37</v>
      </c>
    </row>
    <row r="60" spans="1:12">
      <c r="A60" s="1774"/>
      <c r="B60" s="14" t="s">
        <v>99</v>
      </c>
      <c r="C60" s="15">
        <v>392.49256701048444</v>
      </c>
      <c r="D60" s="15">
        <v>177</v>
      </c>
      <c r="E60" s="15">
        <v>995.48733984492003</v>
      </c>
      <c r="F60" s="15">
        <v>448</v>
      </c>
      <c r="G60" s="15">
        <v>757.66890308893664</v>
      </c>
      <c r="H60" s="15">
        <v>341</v>
      </c>
      <c r="I60" s="15">
        <v>448.62171794283358</v>
      </c>
      <c r="J60" s="15">
        <v>189</v>
      </c>
      <c r="K60" s="15">
        <v>284.02684162994399</v>
      </c>
      <c r="L60" s="15">
        <v>121</v>
      </c>
    </row>
    <row r="61" spans="1:12">
      <c r="A61" s="1774"/>
      <c r="B61" s="14" t="s">
        <v>100</v>
      </c>
      <c r="C61" s="15">
        <v>47.95674865816035</v>
      </c>
      <c r="D61" s="15">
        <v>21</v>
      </c>
      <c r="E61" s="15">
        <v>141.08500572304098</v>
      </c>
      <c r="F61" s="15">
        <v>61</v>
      </c>
      <c r="G61" s="15">
        <v>96.167843869200922</v>
      </c>
      <c r="H61" s="15">
        <v>42</v>
      </c>
      <c r="I61" s="15">
        <v>57.415329877398861</v>
      </c>
      <c r="J61" s="15">
        <v>24</v>
      </c>
      <c r="K61" s="15">
        <v>39.322669862654536</v>
      </c>
      <c r="L61" s="15">
        <v>16</v>
      </c>
    </row>
    <row r="62" spans="1:12">
      <c r="A62" s="1775"/>
      <c r="B62" s="16" t="s">
        <v>101</v>
      </c>
      <c r="C62" s="17">
        <v>51.390860770827182</v>
      </c>
      <c r="D62" s="17">
        <v>23</v>
      </c>
      <c r="E62" s="17">
        <v>104.45421041736127</v>
      </c>
      <c r="F62" s="17">
        <v>47</v>
      </c>
      <c r="G62" s="17">
        <v>86.417354327514076</v>
      </c>
      <c r="H62" s="17">
        <v>39</v>
      </c>
      <c r="I62" s="17">
        <v>48.574960642090744</v>
      </c>
      <c r="J62" s="17">
        <v>23</v>
      </c>
      <c r="K62" s="17">
        <v>29.864033783953928</v>
      </c>
      <c r="L62" s="17">
        <v>15</v>
      </c>
    </row>
    <row r="63" spans="1:12">
      <c r="A63" s="1779" t="s">
        <v>82</v>
      </c>
      <c r="B63" s="1779"/>
      <c r="C63" s="17">
        <v>4106.2167414914529</v>
      </c>
      <c r="D63" s="17">
        <v>4479</v>
      </c>
      <c r="E63" s="17">
        <v>9728.6505042964636</v>
      </c>
      <c r="F63" s="17">
        <v>10205</v>
      </c>
      <c r="G63" s="17">
        <v>7614.9722427725801</v>
      </c>
      <c r="H63" s="17">
        <v>8181</v>
      </c>
      <c r="I63" s="17">
        <v>4297.524321377804</v>
      </c>
      <c r="J63" s="17">
        <v>4606</v>
      </c>
      <c r="K63" s="17">
        <v>2883.2252420074537</v>
      </c>
      <c r="L63" s="17">
        <v>3131</v>
      </c>
    </row>
    <row r="64" spans="1:12" ht="13.5" thickBot="1">
      <c r="A64" s="1778" t="s">
        <v>102</v>
      </c>
      <c r="B64" s="1778"/>
      <c r="C64" s="19">
        <v>31949.999999999673</v>
      </c>
      <c r="D64" s="19">
        <v>31950</v>
      </c>
      <c r="E64" s="19">
        <v>75777.771168406485</v>
      </c>
      <c r="F64" s="19">
        <v>75736</v>
      </c>
      <c r="G64" s="19">
        <v>59465.575542090628</v>
      </c>
      <c r="H64" s="19">
        <v>59438</v>
      </c>
      <c r="I64" s="19">
        <v>33390.000000000204</v>
      </c>
      <c r="J64" s="19">
        <v>33390</v>
      </c>
      <c r="K64" s="19">
        <v>22974.530752066199</v>
      </c>
      <c r="L64" s="19">
        <v>23073</v>
      </c>
    </row>
    <row r="65" spans="1:12" ht="52.5" customHeight="1">
      <c r="A65" s="1781" t="s">
        <v>105</v>
      </c>
      <c r="B65" s="1781"/>
      <c r="C65" s="1781"/>
      <c r="D65" s="1781"/>
      <c r="E65" s="1781"/>
      <c r="F65" s="1781"/>
      <c r="G65" s="1781"/>
      <c r="H65" s="1781"/>
      <c r="I65" s="1781"/>
      <c r="J65" s="1781"/>
      <c r="K65" s="1781"/>
      <c r="L65" s="1781"/>
    </row>
    <row r="68" spans="1:12" ht="13.5" thickBot="1">
      <c r="B68" s="1787" t="s">
        <v>399</v>
      </c>
      <c r="C68" s="1787"/>
      <c r="D68" s="1787"/>
      <c r="E68" s="1787"/>
    </row>
    <row r="69" spans="1:12" ht="72.75" thickBot="1">
      <c r="B69" s="1554"/>
      <c r="C69" s="1330" t="s">
        <v>87</v>
      </c>
      <c r="D69" s="1330" t="s">
        <v>90</v>
      </c>
      <c r="E69" s="1330" t="s">
        <v>407</v>
      </c>
    </row>
    <row r="70" spans="1:12">
      <c r="B70" s="1554" t="s">
        <v>395</v>
      </c>
      <c r="C70" s="1554">
        <v>1971</v>
      </c>
      <c r="D70" s="1554">
        <v>1971</v>
      </c>
      <c r="E70" s="1554">
        <v>1401</v>
      </c>
    </row>
    <row r="71" spans="1:12">
      <c r="B71" s="1554" t="s">
        <v>397</v>
      </c>
      <c r="C71" s="1554">
        <v>1522</v>
      </c>
      <c r="D71" s="1554">
        <v>1522</v>
      </c>
      <c r="E71" s="1554">
        <v>1092</v>
      </c>
    </row>
    <row r="72" spans="1:12">
      <c r="B72" s="1554" t="s">
        <v>400</v>
      </c>
      <c r="C72" s="1554">
        <v>803</v>
      </c>
      <c r="D72" s="1554">
        <v>803</v>
      </c>
      <c r="E72" s="1554">
        <v>611</v>
      </c>
    </row>
    <row r="73" spans="1:12" ht="13.5" thickBot="1">
      <c r="B73" s="1554" t="s">
        <v>152</v>
      </c>
      <c r="C73" s="1554">
        <v>188</v>
      </c>
      <c r="D73" s="1554">
        <v>188</v>
      </c>
      <c r="E73" s="1554">
        <v>141</v>
      </c>
    </row>
    <row r="74" spans="1:12" ht="38.25" customHeight="1">
      <c r="B74" s="1788" t="s">
        <v>401</v>
      </c>
      <c r="C74" s="1788"/>
      <c r="D74" s="1788"/>
      <c r="E74" s="1788"/>
    </row>
    <row r="77" spans="1:12">
      <c r="A77" s="1753" t="s">
        <v>405</v>
      </c>
      <c r="B77" s="1753"/>
      <c r="C77" s="1753"/>
      <c r="D77" s="1753"/>
      <c r="E77" s="1754"/>
      <c r="F77" s="1754"/>
      <c r="G77" s="1754"/>
      <c r="H77" s="1754"/>
    </row>
    <row r="78" spans="1:12">
      <c r="A78" s="385" t="s">
        <v>71</v>
      </c>
      <c r="B78" s="385"/>
      <c r="C78" s="1760" t="s">
        <v>90</v>
      </c>
      <c r="D78" s="1761"/>
      <c r="E78" s="1761"/>
      <c r="F78" s="1760" t="s">
        <v>91</v>
      </c>
      <c r="G78" s="1761"/>
      <c r="H78" s="1762"/>
    </row>
    <row r="79" spans="1:12">
      <c r="A79" s="386"/>
      <c r="B79" s="387"/>
      <c r="C79" s="1325">
        <v>2005</v>
      </c>
      <c r="D79" s="1325">
        <v>2010</v>
      </c>
      <c r="E79" s="1306">
        <v>2015</v>
      </c>
      <c r="F79" s="1325">
        <v>2005</v>
      </c>
      <c r="G79" s="1326">
        <v>2010</v>
      </c>
      <c r="H79" s="1327">
        <v>2015</v>
      </c>
    </row>
    <row r="80" spans="1:12">
      <c r="A80" s="1763" t="s">
        <v>402</v>
      </c>
      <c r="B80" s="369" t="s">
        <v>391</v>
      </c>
      <c r="C80" s="1757">
        <v>407</v>
      </c>
      <c r="D80" s="1757">
        <v>1779</v>
      </c>
      <c r="E80" s="48">
        <v>247</v>
      </c>
      <c r="F80" s="1757">
        <v>265</v>
      </c>
      <c r="G80" s="1757">
        <v>1243</v>
      </c>
      <c r="H80" s="370">
        <v>185</v>
      </c>
    </row>
    <row r="81" spans="1:8">
      <c r="A81" s="1764"/>
      <c r="B81" s="369" t="s">
        <v>394</v>
      </c>
      <c r="C81" s="1758"/>
      <c r="D81" s="1758"/>
      <c r="E81" s="48">
        <v>846</v>
      </c>
      <c r="F81" s="1758"/>
      <c r="G81" s="1758"/>
      <c r="H81" s="370">
        <v>605</v>
      </c>
    </row>
    <row r="82" spans="1:8">
      <c r="A82" s="1764"/>
      <c r="B82" s="369" t="s">
        <v>77</v>
      </c>
      <c r="C82" s="15">
        <v>154</v>
      </c>
      <c r="D82" s="15">
        <v>497</v>
      </c>
      <c r="E82" s="48">
        <v>273</v>
      </c>
      <c r="F82" s="15">
        <v>101</v>
      </c>
      <c r="G82" s="15">
        <v>379</v>
      </c>
      <c r="H82" s="370">
        <v>219</v>
      </c>
    </row>
    <row r="83" spans="1:8">
      <c r="A83" s="1764"/>
      <c r="B83" s="369" t="s">
        <v>78</v>
      </c>
      <c r="C83" s="15">
        <v>518</v>
      </c>
      <c r="D83" s="15">
        <v>832</v>
      </c>
      <c r="E83" s="48">
        <v>505</v>
      </c>
      <c r="F83" s="15">
        <v>344</v>
      </c>
      <c r="G83" s="15">
        <v>572</v>
      </c>
      <c r="H83" s="370">
        <v>344</v>
      </c>
    </row>
    <row r="84" spans="1:8">
      <c r="A84" s="1764"/>
      <c r="B84" s="369" t="s">
        <v>79</v>
      </c>
      <c r="C84" s="15">
        <v>3121</v>
      </c>
      <c r="D84" s="15">
        <v>3424</v>
      </c>
      <c r="E84" s="48">
        <v>1462</v>
      </c>
      <c r="F84" s="15">
        <v>2149</v>
      </c>
      <c r="G84" s="15">
        <v>2346</v>
      </c>
      <c r="H84" s="370">
        <v>1056</v>
      </c>
    </row>
    <row r="85" spans="1:8">
      <c r="A85" s="1764"/>
      <c r="B85" s="369" t="s">
        <v>99</v>
      </c>
      <c r="C85" s="1759">
        <v>305</v>
      </c>
      <c r="D85" s="1759">
        <v>1284</v>
      </c>
      <c r="E85" s="48">
        <v>586</v>
      </c>
      <c r="F85" s="1758">
        <v>203</v>
      </c>
      <c r="G85" s="1758">
        <v>904</v>
      </c>
      <c r="H85" s="370">
        <v>427</v>
      </c>
    </row>
    <row r="86" spans="1:8">
      <c r="A86" s="1764"/>
      <c r="B86" s="369" t="s">
        <v>160</v>
      </c>
      <c r="C86" s="1759"/>
      <c r="D86" s="1759"/>
      <c r="E86" s="48">
        <v>212</v>
      </c>
      <c r="F86" s="1758"/>
      <c r="G86" s="1758"/>
      <c r="H86" s="370">
        <v>162</v>
      </c>
    </row>
    <row r="87" spans="1:8">
      <c r="A87" s="1765"/>
      <c r="B87" s="374" t="s">
        <v>161</v>
      </c>
      <c r="C87" s="200">
        <v>101</v>
      </c>
      <c r="D87" s="200">
        <v>520</v>
      </c>
      <c r="E87" s="368">
        <v>353</v>
      </c>
      <c r="F87" s="200">
        <v>69</v>
      </c>
      <c r="G87" s="200">
        <v>346</v>
      </c>
      <c r="H87" s="371">
        <v>247</v>
      </c>
    </row>
    <row r="88" spans="1:8">
      <c r="A88" s="1763" t="s">
        <v>403</v>
      </c>
      <c r="B88" s="369" t="s">
        <v>95</v>
      </c>
      <c r="C88" s="15">
        <v>2959</v>
      </c>
      <c r="D88" s="288">
        <v>3082</v>
      </c>
      <c r="E88" s="48">
        <v>1490</v>
      </c>
      <c r="F88" s="15">
        <v>2032</v>
      </c>
      <c r="G88" s="15">
        <v>2100</v>
      </c>
      <c r="H88" s="370">
        <v>1082</v>
      </c>
    </row>
    <row r="89" spans="1:8">
      <c r="A89" s="1764"/>
      <c r="B89" s="369" t="s">
        <v>96</v>
      </c>
      <c r="C89" s="15">
        <v>188</v>
      </c>
      <c r="D89" s="288">
        <v>892</v>
      </c>
      <c r="E89" s="48">
        <v>576</v>
      </c>
      <c r="F89" s="15">
        <v>121</v>
      </c>
      <c r="G89" s="15">
        <v>595</v>
      </c>
      <c r="H89" s="370">
        <v>412</v>
      </c>
    </row>
    <row r="90" spans="1:8">
      <c r="A90" s="1764"/>
      <c r="B90" s="369" t="s">
        <v>98</v>
      </c>
      <c r="C90" s="15">
        <v>47</v>
      </c>
      <c r="D90" s="288">
        <v>370</v>
      </c>
      <c r="E90" s="48">
        <v>179</v>
      </c>
      <c r="F90" s="15">
        <v>37</v>
      </c>
      <c r="G90" s="15">
        <v>245</v>
      </c>
      <c r="H90" s="370">
        <v>131</v>
      </c>
    </row>
    <row r="91" spans="1:8">
      <c r="A91" s="1765"/>
      <c r="B91" s="374" t="s">
        <v>99</v>
      </c>
      <c r="C91" s="200">
        <v>189</v>
      </c>
      <c r="D91" s="366">
        <v>886</v>
      </c>
      <c r="E91" s="368">
        <v>548</v>
      </c>
      <c r="F91" s="200">
        <v>121</v>
      </c>
      <c r="G91" s="200">
        <v>622</v>
      </c>
      <c r="H91" s="371">
        <v>390</v>
      </c>
    </row>
    <row r="92" spans="1:8">
      <c r="A92" s="1766" t="s">
        <v>404</v>
      </c>
      <c r="B92" s="381" t="s">
        <v>395</v>
      </c>
      <c r="C92" s="288"/>
      <c r="D92" s="288"/>
      <c r="E92" s="288">
        <v>1971</v>
      </c>
      <c r="F92" s="288"/>
      <c r="G92" s="288"/>
      <c r="H92" s="372">
        <v>1401</v>
      </c>
    </row>
    <row r="93" spans="1:8">
      <c r="A93" s="1767"/>
      <c r="B93" s="381" t="s">
        <v>397</v>
      </c>
      <c r="C93" s="288"/>
      <c r="D93" s="288"/>
      <c r="E93" s="288">
        <v>1522</v>
      </c>
      <c r="F93" s="288"/>
      <c r="G93" s="288"/>
      <c r="H93" s="372">
        <v>1092</v>
      </c>
    </row>
    <row r="94" spans="1:8">
      <c r="A94" s="1767"/>
      <c r="B94" s="381" t="s">
        <v>400</v>
      </c>
      <c r="C94" s="288"/>
      <c r="D94" s="288"/>
      <c r="E94" s="288">
        <v>803</v>
      </c>
      <c r="F94" s="288"/>
      <c r="G94" s="288"/>
      <c r="H94" s="372">
        <v>611</v>
      </c>
    </row>
    <row r="95" spans="1:8" ht="13.5" thickBot="1">
      <c r="A95" s="1768"/>
      <c r="B95" s="382" t="s">
        <v>152</v>
      </c>
      <c r="C95" s="320"/>
      <c r="D95" s="320"/>
      <c r="E95" s="320">
        <v>188</v>
      </c>
      <c r="F95" s="320"/>
      <c r="G95" s="320"/>
      <c r="H95" s="373">
        <v>141</v>
      </c>
    </row>
    <row r="96" spans="1:8" ht="13.5" thickBot="1">
      <c r="A96" s="375" t="s">
        <v>82</v>
      </c>
      <c r="B96" s="375" t="s">
        <v>82</v>
      </c>
      <c r="C96" s="367">
        <v>4606</v>
      </c>
      <c r="D96" s="367">
        <v>8336</v>
      </c>
      <c r="E96" s="376">
        <v>4484</v>
      </c>
      <c r="F96" s="367">
        <v>3131</v>
      </c>
      <c r="G96" s="367">
        <v>5790</v>
      </c>
      <c r="H96" s="377">
        <v>3245</v>
      </c>
    </row>
    <row r="97" spans="1:8">
      <c r="A97" s="378" t="s">
        <v>102</v>
      </c>
      <c r="B97" s="378" t="s">
        <v>102</v>
      </c>
      <c r="C97" s="389">
        <v>33390</v>
      </c>
      <c r="D97" s="389">
        <v>62868</v>
      </c>
      <c r="E97" s="379">
        <v>57090</v>
      </c>
      <c r="F97" s="389">
        <v>23073</v>
      </c>
      <c r="G97" s="389">
        <v>43993</v>
      </c>
      <c r="H97" s="380">
        <v>40799</v>
      </c>
    </row>
    <row r="98" spans="1:8" ht="54" customHeight="1">
      <c r="A98" s="1755" t="s">
        <v>406</v>
      </c>
      <c r="B98" s="1756"/>
      <c r="C98" s="1756"/>
    </row>
  </sheetData>
  <mergeCells count="52">
    <mergeCell ref="B68:E68"/>
    <mergeCell ref="B74:E74"/>
    <mergeCell ref="A50:A55"/>
    <mergeCell ref="A65:L65"/>
    <mergeCell ref="A64:B64"/>
    <mergeCell ref="A63:B63"/>
    <mergeCell ref="A56:A62"/>
    <mergeCell ref="A5:J5"/>
    <mergeCell ref="A6:J6"/>
    <mergeCell ref="E27:F27"/>
    <mergeCell ref="G27:H27"/>
    <mergeCell ref="A21:B21"/>
    <mergeCell ref="A22:B22"/>
    <mergeCell ref="I27:J27"/>
    <mergeCell ref="A23:J23"/>
    <mergeCell ref="A9:A16"/>
    <mergeCell ref="C7:D7"/>
    <mergeCell ref="E7:F7"/>
    <mergeCell ref="G7:H7"/>
    <mergeCell ref="I7:J7"/>
    <mergeCell ref="A17:A20"/>
    <mergeCell ref="I48:J48"/>
    <mergeCell ref="K48:L48"/>
    <mergeCell ref="A29:A34"/>
    <mergeCell ref="A35:A41"/>
    <mergeCell ref="A25:L25"/>
    <mergeCell ref="A26:L26"/>
    <mergeCell ref="C27:D27"/>
    <mergeCell ref="A43:B43"/>
    <mergeCell ref="A42:B42"/>
    <mergeCell ref="K27:L27"/>
    <mergeCell ref="A46:L46"/>
    <mergeCell ref="A44:L44"/>
    <mergeCell ref="A47:L47"/>
    <mergeCell ref="C48:D48"/>
    <mergeCell ref="E48:F48"/>
    <mergeCell ref="G48:H48"/>
    <mergeCell ref="A77:H77"/>
    <mergeCell ref="A98:C98"/>
    <mergeCell ref="C80:C81"/>
    <mergeCell ref="C85:C86"/>
    <mergeCell ref="F78:H78"/>
    <mergeCell ref="C78:E78"/>
    <mergeCell ref="D80:D81"/>
    <mergeCell ref="D85:D86"/>
    <mergeCell ref="F85:F86"/>
    <mergeCell ref="G85:G86"/>
    <mergeCell ref="F80:F81"/>
    <mergeCell ref="G80:G81"/>
    <mergeCell ref="A80:A87"/>
    <mergeCell ref="A88:A91"/>
    <mergeCell ref="A92:A95"/>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workbookViewId="0"/>
  </sheetViews>
  <sheetFormatPr baseColWidth="10" defaultColWidth="10.42578125" defaultRowHeight="12.75"/>
  <cols>
    <col min="1" max="1" width="25" style="20" customWidth="1"/>
    <col min="2" max="5" width="12.140625" style="98" customWidth="1"/>
    <col min="6" max="256" width="10.42578125" style="20"/>
    <col min="257" max="257" width="25" style="20" customWidth="1"/>
    <col min="258" max="261" width="12.140625" style="20" customWidth="1"/>
    <col min="262" max="512" width="10.42578125" style="20"/>
    <col min="513" max="513" width="25" style="20" customWidth="1"/>
    <col min="514" max="517" width="12.140625" style="20" customWidth="1"/>
    <col min="518" max="768" width="10.42578125" style="20"/>
    <col min="769" max="769" width="25" style="20" customWidth="1"/>
    <col min="770" max="773" width="12.140625" style="20" customWidth="1"/>
    <col min="774" max="1024" width="10.42578125" style="20"/>
    <col min="1025" max="1025" width="25" style="20" customWidth="1"/>
    <col min="1026" max="1029" width="12.140625" style="20" customWidth="1"/>
    <col min="1030" max="1280" width="10.42578125" style="20"/>
    <col min="1281" max="1281" width="25" style="20" customWidth="1"/>
    <col min="1282" max="1285" width="12.140625" style="20" customWidth="1"/>
    <col min="1286" max="1536" width="10.42578125" style="20"/>
    <col min="1537" max="1537" width="25" style="20" customWidth="1"/>
    <col min="1538" max="1541" width="12.140625" style="20" customWidth="1"/>
    <col min="1542" max="1792" width="10.42578125" style="20"/>
    <col min="1793" max="1793" width="25" style="20" customWidth="1"/>
    <col min="1794" max="1797" width="12.140625" style="20" customWidth="1"/>
    <col min="1798" max="2048" width="10.42578125" style="20"/>
    <col min="2049" max="2049" width="25" style="20" customWidth="1"/>
    <col min="2050" max="2053" width="12.140625" style="20" customWidth="1"/>
    <col min="2054" max="2304" width="10.42578125" style="20"/>
    <col min="2305" max="2305" width="25" style="20" customWidth="1"/>
    <col min="2306" max="2309" width="12.140625" style="20" customWidth="1"/>
    <col min="2310" max="2560" width="10.42578125" style="20"/>
    <col min="2561" max="2561" width="25" style="20" customWidth="1"/>
    <col min="2562" max="2565" width="12.140625" style="20" customWidth="1"/>
    <col min="2566" max="2816" width="10.42578125" style="20"/>
    <col min="2817" max="2817" width="25" style="20" customWidth="1"/>
    <col min="2818" max="2821" width="12.140625" style="20" customWidth="1"/>
    <col min="2822" max="3072" width="10.42578125" style="20"/>
    <col min="3073" max="3073" width="25" style="20" customWidth="1"/>
    <col min="3074" max="3077" width="12.140625" style="20" customWidth="1"/>
    <col min="3078" max="3328" width="10.42578125" style="20"/>
    <col min="3329" max="3329" width="25" style="20" customWidth="1"/>
    <col min="3330" max="3333" width="12.140625" style="20" customWidth="1"/>
    <col min="3334" max="3584" width="10.42578125" style="20"/>
    <col min="3585" max="3585" width="25" style="20" customWidth="1"/>
    <col min="3586" max="3589" width="12.140625" style="20" customWidth="1"/>
    <col min="3590" max="3840" width="10.42578125" style="20"/>
    <col min="3841" max="3841" width="25" style="20" customWidth="1"/>
    <col min="3842" max="3845" width="12.140625" style="20" customWidth="1"/>
    <col min="3846" max="4096" width="10.42578125" style="20"/>
    <col min="4097" max="4097" width="25" style="20" customWidth="1"/>
    <col min="4098" max="4101" width="12.140625" style="20" customWidth="1"/>
    <col min="4102" max="4352" width="10.42578125" style="20"/>
    <col min="4353" max="4353" width="25" style="20" customWidth="1"/>
    <col min="4354" max="4357" width="12.140625" style="20" customWidth="1"/>
    <col min="4358" max="4608" width="10.42578125" style="20"/>
    <col min="4609" max="4609" width="25" style="20" customWidth="1"/>
    <col min="4610" max="4613" width="12.140625" style="20" customWidth="1"/>
    <col min="4614" max="4864" width="10.42578125" style="20"/>
    <col min="4865" max="4865" width="25" style="20" customWidth="1"/>
    <col min="4866" max="4869" width="12.140625" style="20" customWidth="1"/>
    <col min="4870" max="5120" width="10.42578125" style="20"/>
    <col min="5121" max="5121" width="25" style="20" customWidth="1"/>
    <col min="5122" max="5125" width="12.140625" style="20" customWidth="1"/>
    <col min="5126" max="5376" width="10.42578125" style="20"/>
    <col min="5377" max="5377" width="25" style="20" customWidth="1"/>
    <col min="5378" max="5381" width="12.140625" style="20" customWidth="1"/>
    <col min="5382" max="5632" width="10.42578125" style="20"/>
    <col min="5633" max="5633" width="25" style="20" customWidth="1"/>
    <col min="5634" max="5637" width="12.140625" style="20" customWidth="1"/>
    <col min="5638" max="5888" width="10.42578125" style="20"/>
    <col min="5889" max="5889" width="25" style="20" customWidth="1"/>
    <col min="5890" max="5893" width="12.140625" style="20" customWidth="1"/>
    <col min="5894" max="6144" width="10.42578125" style="20"/>
    <col min="6145" max="6145" width="25" style="20" customWidth="1"/>
    <col min="6146" max="6149" width="12.140625" style="20" customWidth="1"/>
    <col min="6150" max="6400" width="10.42578125" style="20"/>
    <col min="6401" max="6401" width="25" style="20" customWidth="1"/>
    <col min="6402" max="6405" width="12.140625" style="20" customWidth="1"/>
    <col min="6406" max="6656" width="10.42578125" style="20"/>
    <col min="6657" max="6657" width="25" style="20" customWidth="1"/>
    <col min="6658" max="6661" width="12.140625" style="20" customWidth="1"/>
    <col min="6662" max="6912" width="10.42578125" style="20"/>
    <col min="6913" max="6913" width="25" style="20" customWidth="1"/>
    <col min="6914" max="6917" width="12.140625" style="20" customWidth="1"/>
    <col min="6918" max="7168" width="10.42578125" style="20"/>
    <col min="7169" max="7169" width="25" style="20" customWidth="1"/>
    <col min="7170" max="7173" width="12.140625" style="20" customWidth="1"/>
    <col min="7174" max="7424" width="10.42578125" style="20"/>
    <col min="7425" max="7425" width="25" style="20" customWidth="1"/>
    <col min="7426" max="7429" width="12.140625" style="20" customWidth="1"/>
    <col min="7430" max="7680" width="10.42578125" style="20"/>
    <col min="7681" max="7681" width="25" style="20" customWidth="1"/>
    <col min="7682" max="7685" width="12.140625" style="20" customWidth="1"/>
    <col min="7686" max="7936" width="10.42578125" style="20"/>
    <col min="7937" max="7937" width="25" style="20" customWidth="1"/>
    <col min="7938" max="7941" width="12.140625" style="20" customWidth="1"/>
    <col min="7942" max="8192" width="10.42578125" style="20"/>
    <col min="8193" max="8193" width="25" style="20" customWidth="1"/>
    <col min="8194" max="8197" width="12.140625" style="20" customWidth="1"/>
    <col min="8198" max="8448" width="10.42578125" style="20"/>
    <col min="8449" max="8449" width="25" style="20" customWidth="1"/>
    <col min="8450" max="8453" width="12.140625" style="20" customWidth="1"/>
    <col min="8454" max="8704" width="10.42578125" style="20"/>
    <col min="8705" max="8705" width="25" style="20" customWidth="1"/>
    <col min="8706" max="8709" width="12.140625" style="20" customWidth="1"/>
    <col min="8710" max="8960" width="10.42578125" style="20"/>
    <col min="8961" max="8961" width="25" style="20" customWidth="1"/>
    <col min="8962" max="8965" width="12.140625" style="20" customWidth="1"/>
    <col min="8966" max="9216" width="10.42578125" style="20"/>
    <col min="9217" max="9217" width="25" style="20" customWidth="1"/>
    <col min="9218" max="9221" width="12.140625" style="20" customWidth="1"/>
    <col min="9222" max="9472" width="10.42578125" style="20"/>
    <col min="9473" max="9473" width="25" style="20" customWidth="1"/>
    <col min="9474" max="9477" width="12.140625" style="20" customWidth="1"/>
    <col min="9478" max="9728" width="10.42578125" style="20"/>
    <col min="9729" max="9729" width="25" style="20" customWidth="1"/>
    <col min="9730" max="9733" width="12.140625" style="20" customWidth="1"/>
    <col min="9734" max="9984" width="10.42578125" style="20"/>
    <col min="9985" max="9985" width="25" style="20" customWidth="1"/>
    <col min="9986" max="9989" width="12.140625" style="20" customWidth="1"/>
    <col min="9990" max="10240" width="10.42578125" style="20"/>
    <col min="10241" max="10241" width="25" style="20" customWidth="1"/>
    <col min="10242" max="10245" width="12.140625" style="20" customWidth="1"/>
    <col min="10246" max="10496" width="10.42578125" style="20"/>
    <col min="10497" max="10497" width="25" style="20" customWidth="1"/>
    <col min="10498" max="10501" width="12.140625" style="20" customWidth="1"/>
    <col min="10502" max="10752" width="10.42578125" style="20"/>
    <col min="10753" max="10753" width="25" style="20" customWidth="1"/>
    <col min="10754" max="10757" width="12.140625" style="20" customWidth="1"/>
    <col min="10758" max="11008" width="10.42578125" style="20"/>
    <col min="11009" max="11009" width="25" style="20" customWidth="1"/>
    <col min="11010" max="11013" width="12.140625" style="20" customWidth="1"/>
    <col min="11014" max="11264" width="10.42578125" style="20"/>
    <col min="11265" max="11265" width="25" style="20" customWidth="1"/>
    <col min="11266" max="11269" width="12.140625" style="20" customWidth="1"/>
    <col min="11270" max="11520" width="10.42578125" style="20"/>
    <col min="11521" max="11521" width="25" style="20" customWidth="1"/>
    <col min="11522" max="11525" width="12.140625" style="20" customWidth="1"/>
    <col min="11526" max="11776" width="10.42578125" style="20"/>
    <col min="11777" max="11777" width="25" style="20" customWidth="1"/>
    <col min="11778" max="11781" width="12.140625" style="20" customWidth="1"/>
    <col min="11782" max="12032" width="10.42578125" style="20"/>
    <col min="12033" max="12033" width="25" style="20" customWidth="1"/>
    <col min="12034" max="12037" width="12.140625" style="20" customWidth="1"/>
    <col min="12038" max="12288" width="10.42578125" style="20"/>
    <col min="12289" max="12289" width="25" style="20" customWidth="1"/>
    <col min="12290" max="12293" width="12.140625" style="20" customWidth="1"/>
    <col min="12294" max="12544" width="10.42578125" style="20"/>
    <col min="12545" max="12545" width="25" style="20" customWidth="1"/>
    <col min="12546" max="12549" width="12.140625" style="20" customWidth="1"/>
    <col min="12550" max="12800" width="10.42578125" style="20"/>
    <col min="12801" max="12801" width="25" style="20" customWidth="1"/>
    <col min="12802" max="12805" width="12.140625" style="20" customWidth="1"/>
    <col min="12806" max="13056" width="10.42578125" style="20"/>
    <col min="13057" max="13057" width="25" style="20" customWidth="1"/>
    <col min="13058" max="13061" width="12.140625" style="20" customWidth="1"/>
    <col min="13062" max="13312" width="10.42578125" style="20"/>
    <col min="13313" max="13313" width="25" style="20" customWidth="1"/>
    <col min="13314" max="13317" width="12.140625" style="20" customWidth="1"/>
    <col min="13318" max="13568" width="10.42578125" style="20"/>
    <col min="13569" max="13569" width="25" style="20" customWidth="1"/>
    <col min="13570" max="13573" width="12.140625" style="20" customWidth="1"/>
    <col min="13574" max="13824" width="10.42578125" style="20"/>
    <col min="13825" max="13825" width="25" style="20" customWidth="1"/>
    <col min="13826" max="13829" width="12.140625" style="20" customWidth="1"/>
    <col min="13830" max="14080" width="10.42578125" style="20"/>
    <col min="14081" max="14081" width="25" style="20" customWidth="1"/>
    <col min="14082" max="14085" width="12.140625" style="20" customWidth="1"/>
    <col min="14086" max="14336" width="10.42578125" style="20"/>
    <col min="14337" max="14337" width="25" style="20" customWidth="1"/>
    <col min="14338" max="14341" width="12.140625" style="20" customWidth="1"/>
    <col min="14342" max="14592" width="10.42578125" style="20"/>
    <col min="14593" max="14593" width="25" style="20" customWidth="1"/>
    <col min="14594" max="14597" width="12.140625" style="20" customWidth="1"/>
    <col min="14598" max="14848" width="10.42578125" style="20"/>
    <col min="14849" max="14849" width="25" style="20" customWidth="1"/>
    <col min="14850" max="14853" width="12.140625" style="20" customWidth="1"/>
    <col min="14854" max="15104" width="10.42578125" style="20"/>
    <col min="15105" max="15105" width="25" style="20" customWidth="1"/>
    <col min="15106" max="15109" width="12.140625" style="20" customWidth="1"/>
    <col min="15110" max="15360" width="10.42578125" style="20"/>
    <col min="15361" max="15361" width="25" style="20" customWidth="1"/>
    <col min="15362" max="15365" width="12.140625" style="20" customWidth="1"/>
    <col min="15366" max="15616" width="10.42578125" style="20"/>
    <col min="15617" max="15617" width="25" style="20" customWidth="1"/>
    <col min="15618" max="15621" width="12.140625" style="20" customWidth="1"/>
    <col min="15622" max="15872" width="10.42578125" style="20"/>
    <col min="15873" max="15873" width="25" style="20" customWidth="1"/>
    <col min="15874" max="15877" width="12.140625" style="20" customWidth="1"/>
    <col min="15878" max="16128" width="10.42578125" style="20"/>
    <col min="16129" max="16129" width="25" style="20" customWidth="1"/>
    <col min="16130" max="16133" width="12.140625" style="20" customWidth="1"/>
    <col min="16134" max="16384" width="10.42578125" style="20"/>
  </cols>
  <sheetData>
    <row r="1" spans="1:5" ht="25.5">
      <c r="A1" s="8" t="s">
        <v>225</v>
      </c>
      <c r="B1" s="20"/>
      <c r="C1" s="20"/>
      <c r="D1" s="20"/>
      <c r="E1" s="20"/>
    </row>
    <row r="3" spans="1:5" ht="15.75">
      <c r="A3" s="26" t="s">
        <v>69</v>
      </c>
      <c r="B3" s="20"/>
      <c r="C3" s="20"/>
      <c r="D3" s="20"/>
      <c r="E3" s="20"/>
    </row>
    <row r="4" spans="1:5" ht="15.75">
      <c r="A4" s="26"/>
      <c r="B4" s="20"/>
      <c r="C4" s="20"/>
      <c r="D4" s="20"/>
      <c r="E4" s="20"/>
    </row>
    <row r="5" spans="1:5" ht="13.5" thickBot="1">
      <c r="A5" s="1887" t="s">
        <v>223</v>
      </c>
      <c r="B5" s="1887"/>
      <c r="C5" s="1887"/>
      <c r="D5" s="1887"/>
      <c r="E5" s="1887"/>
    </row>
    <row r="6" spans="1:5" ht="24.75" thickBot="1">
      <c r="A6" s="100"/>
      <c r="B6" s="1350" t="s">
        <v>92</v>
      </c>
      <c r="C6" s="1350" t="s">
        <v>75</v>
      </c>
      <c r="D6" s="1350" t="s">
        <v>76</v>
      </c>
      <c r="E6" s="1350" t="s">
        <v>76</v>
      </c>
    </row>
    <row r="7" spans="1:5">
      <c r="A7" s="83" t="s">
        <v>214</v>
      </c>
      <c r="B7" s="13">
        <v>3385</v>
      </c>
      <c r="C7" s="13">
        <v>3468.5719999999096</v>
      </c>
      <c r="D7" s="22">
        <v>0.46954682801544878</v>
      </c>
      <c r="E7" s="22">
        <v>1.0290547123978816E-2</v>
      </c>
    </row>
    <row r="8" spans="1:5">
      <c r="A8" s="84" t="s">
        <v>215</v>
      </c>
      <c r="B8" s="15">
        <v>2579</v>
      </c>
      <c r="C8" s="15">
        <v>2312.468999999905</v>
      </c>
      <c r="D8" s="23">
        <v>0.31304308627124949</v>
      </c>
      <c r="E8" s="392">
        <v>9.5618580599136152E-3</v>
      </c>
    </row>
    <row r="9" spans="1:5">
      <c r="A9" s="84" t="s">
        <v>217</v>
      </c>
      <c r="B9" s="15">
        <v>1540</v>
      </c>
      <c r="C9" s="15">
        <v>1006.8770000000256</v>
      </c>
      <c r="D9" s="23">
        <v>0.13630274982088747</v>
      </c>
      <c r="E9" s="392">
        <v>7.0747086927027622E-3</v>
      </c>
    </row>
    <row r="10" spans="1:5" ht="13.5" thickBot="1">
      <c r="A10" s="94" t="s">
        <v>219</v>
      </c>
      <c r="B10" s="97">
        <v>768</v>
      </c>
      <c r="C10" s="97">
        <v>599.1449999999935</v>
      </c>
      <c r="D10" s="95">
        <v>8.1107335892499938E-2</v>
      </c>
      <c r="E10" s="410">
        <v>5.6290867979708328E-3</v>
      </c>
    </row>
    <row r="11" spans="1:5" ht="52.5" customHeight="1">
      <c r="A11" s="1781" t="s">
        <v>224</v>
      </c>
      <c r="B11" s="1781"/>
      <c r="C11" s="1781"/>
      <c r="D11" s="1781"/>
      <c r="E11" s="1781"/>
    </row>
    <row r="12" spans="1:5" ht="15.75">
      <c r="A12" s="26"/>
      <c r="B12" s="20"/>
      <c r="C12" s="20"/>
      <c r="D12" s="20"/>
      <c r="E12" s="20"/>
    </row>
    <row r="13" spans="1:5" ht="13.5" thickBot="1">
      <c r="A13" s="1887" t="s">
        <v>221</v>
      </c>
      <c r="B13" s="1887"/>
      <c r="C13" s="1887"/>
      <c r="D13" s="1887"/>
      <c r="E13" s="1887"/>
    </row>
    <row r="14" spans="1:5" ht="24.75" thickBot="1">
      <c r="A14" s="96"/>
      <c r="B14" s="1350" t="s">
        <v>92</v>
      </c>
      <c r="C14" s="1350" t="s">
        <v>75</v>
      </c>
      <c r="D14" s="1350" t="s">
        <v>76</v>
      </c>
      <c r="E14" s="1350" t="s">
        <v>112</v>
      </c>
    </row>
    <row r="15" spans="1:5">
      <c r="A15" s="83" t="s">
        <v>214</v>
      </c>
      <c r="B15" s="13">
        <v>1511</v>
      </c>
      <c r="C15" s="13">
        <v>1634.0446682701031</v>
      </c>
      <c r="D15" s="22">
        <v>0.43700073291851432</v>
      </c>
      <c r="E15" s="391">
        <v>1.4507694616634389E-2</v>
      </c>
    </row>
    <row r="16" spans="1:5">
      <c r="A16" s="84" t="s">
        <v>215</v>
      </c>
      <c r="B16" s="15">
        <v>1259</v>
      </c>
      <c r="C16" s="15">
        <v>1121.9191551518293</v>
      </c>
      <c r="D16" s="23">
        <v>0.30004044723924767</v>
      </c>
      <c r="E16" s="392">
        <v>1.3403856891289638E-2</v>
      </c>
    </row>
    <row r="17" spans="1:5">
      <c r="A17" s="84" t="s">
        <v>216</v>
      </c>
      <c r="B17" s="15">
        <v>26</v>
      </c>
      <c r="C17" s="15">
        <v>21.536762457842215</v>
      </c>
      <c r="D17" s="392">
        <v>5.7596840291597728E-3</v>
      </c>
      <c r="E17" s="392">
        <v>2.2133414747835048E-3</v>
      </c>
    </row>
    <row r="18" spans="1:5">
      <c r="A18" s="84" t="s">
        <v>217</v>
      </c>
      <c r="B18" s="15">
        <v>157</v>
      </c>
      <c r="C18" s="15">
        <v>92.389381772272301</v>
      </c>
      <c r="D18" s="23">
        <v>2.4708154148022146E-2</v>
      </c>
      <c r="E18" s="392">
        <v>4.5403659228170938E-3</v>
      </c>
    </row>
    <row r="19" spans="1:5">
      <c r="A19" s="84" t="s">
        <v>218</v>
      </c>
      <c r="B19" s="15">
        <v>632</v>
      </c>
      <c r="C19" s="15">
        <v>455.8257727438222</v>
      </c>
      <c r="D19" s="23">
        <v>0.121903764713531</v>
      </c>
      <c r="E19" s="392">
        <v>9.5693628932789973E-3</v>
      </c>
    </row>
    <row r="20" spans="1:5" ht="13.5" thickBot="1">
      <c r="A20" s="94" t="s">
        <v>219</v>
      </c>
      <c r="B20" s="97">
        <v>527</v>
      </c>
      <c r="C20" s="97">
        <v>413.51063883035397</v>
      </c>
      <c r="D20" s="95">
        <v>0.11058721695152447</v>
      </c>
      <c r="E20" s="410">
        <v>9.1729189389715537E-3</v>
      </c>
    </row>
    <row r="21" spans="1:5" ht="49.5" customHeight="1">
      <c r="A21" s="1781" t="s">
        <v>222</v>
      </c>
      <c r="B21" s="1781"/>
      <c r="C21" s="1781"/>
      <c r="D21" s="1781"/>
      <c r="E21" s="1781"/>
    </row>
    <row r="22" spans="1:5">
      <c r="A22" s="239"/>
      <c r="B22" s="239"/>
      <c r="C22" s="239"/>
      <c r="D22" s="239"/>
      <c r="E22" s="239"/>
    </row>
    <row r="23" spans="1:5" ht="13.5" thickBot="1">
      <c r="A23" s="1826" t="s">
        <v>213</v>
      </c>
      <c r="B23" s="1827"/>
      <c r="C23" s="1827"/>
      <c r="D23" s="1827"/>
      <c r="E23" s="1827"/>
    </row>
    <row r="24" spans="1:5" ht="24.75" thickBot="1">
      <c r="A24" s="96"/>
      <c r="B24" s="1350" t="s">
        <v>92</v>
      </c>
      <c r="C24" s="1350" t="s">
        <v>75</v>
      </c>
      <c r="D24" s="1350" t="s">
        <v>76</v>
      </c>
      <c r="E24" s="1350" t="s">
        <v>112</v>
      </c>
    </row>
    <row r="25" spans="1:5">
      <c r="A25" s="83" t="s">
        <v>214</v>
      </c>
      <c r="B25" s="13">
        <v>2512</v>
      </c>
      <c r="C25" s="13">
        <v>2489.6260609410019</v>
      </c>
      <c r="D25" s="22">
        <v>0.35503235436261071</v>
      </c>
      <c r="E25" s="391">
        <v>1.0317720485244245E-2</v>
      </c>
    </row>
    <row r="26" spans="1:5">
      <c r="A26" s="84" t="s">
        <v>215</v>
      </c>
      <c r="B26" s="15">
        <v>2560</v>
      </c>
      <c r="C26" s="15">
        <v>2215.7513632194905</v>
      </c>
      <c r="D26" s="23">
        <v>0.31597653780529811</v>
      </c>
      <c r="E26" s="392">
        <v>1.0024062015959826E-2</v>
      </c>
    </row>
    <row r="27" spans="1:5">
      <c r="A27" s="84" t="s">
        <v>216</v>
      </c>
      <c r="B27" s="15">
        <v>34</v>
      </c>
      <c r="C27" s="15">
        <v>43.105183116489087</v>
      </c>
      <c r="D27" s="392">
        <v>6.1470013056074127E-3</v>
      </c>
      <c r="E27" s="392">
        <v>1.6852857804951805E-3</v>
      </c>
    </row>
    <row r="28" spans="1:5">
      <c r="A28" s="84" t="s">
        <v>217</v>
      </c>
      <c r="B28" s="15">
        <v>162</v>
      </c>
      <c r="C28" s="15">
        <v>142.95419231812068</v>
      </c>
      <c r="D28" s="23">
        <v>2.0385938378844174E-2</v>
      </c>
      <c r="E28" s="392">
        <v>3.0470086446858875E-3</v>
      </c>
    </row>
    <row r="29" spans="1:5">
      <c r="A29" s="84" t="s">
        <v>218</v>
      </c>
      <c r="B29" s="15">
        <v>1138</v>
      </c>
      <c r="C29" s="15">
        <v>1032.9593870367808</v>
      </c>
      <c r="D29" s="23">
        <v>0.14730485388717909</v>
      </c>
      <c r="E29" s="392">
        <v>7.6416343291242396E-3</v>
      </c>
    </row>
    <row r="30" spans="1:5" ht="13.5" thickBot="1">
      <c r="A30" s="94" t="s">
        <v>219</v>
      </c>
      <c r="B30" s="97">
        <v>1159</v>
      </c>
      <c r="C30" s="97">
        <v>1087.9958682010322</v>
      </c>
      <c r="D30" s="95">
        <v>0.15515331426045789</v>
      </c>
      <c r="E30" s="410">
        <v>7.8063911508209202E-3</v>
      </c>
    </row>
    <row r="31" spans="1:5" ht="51.75" customHeight="1">
      <c r="A31" s="1773" t="s">
        <v>220</v>
      </c>
      <c r="B31" s="1774"/>
      <c r="C31" s="1774"/>
      <c r="D31" s="1774"/>
      <c r="E31" s="1774"/>
    </row>
    <row r="32" spans="1:5" ht="15">
      <c r="A32" s="10"/>
      <c r="B32" s="20"/>
      <c r="C32" s="20"/>
      <c r="D32" s="20"/>
      <c r="E32" s="20"/>
    </row>
    <row r="33" spans="1:5" ht="12.95" customHeight="1" thickBot="1">
      <c r="A33" s="1826" t="s">
        <v>412</v>
      </c>
      <c r="B33" s="1827"/>
      <c r="C33" s="1827"/>
      <c r="D33" s="1827"/>
      <c r="E33" s="1827"/>
    </row>
    <row r="34" spans="1:5" ht="24.75" thickBot="1">
      <c r="A34" s="96"/>
      <c r="B34" s="1350" t="s">
        <v>92</v>
      </c>
      <c r="C34" s="1350" t="s">
        <v>75</v>
      </c>
      <c r="D34" s="1350" t="s">
        <v>76</v>
      </c>
      <c r="E34" s="1350" t="s">
        <v>112</v>
      </c>
    </row>
    <row r="35" spans="1:5">
      <c r="A35" s="83" t="s">
        <v>214</v>
      </c>
      <c r="B35" s="48">
        <v>1333</v>
      </c>
      <c r="C35" s="48">
        <v>2246.8842727505016</v>
      </c>
      <c r="D35" s="23">
        <v>0.35164168954673636</v>
      </c>
      <c r="E35" s="23">
        <v>1.4160953214884588E-2</v>
      </c>
    </row>
    <row r="36" spans="1:5">
      <c r="A36" s="88" t="s">
        <v>215</v>
      </c>
      <c r="B36" s="48">
        <v>1191</v>
      </c>
      <c r="C36" s="48">
        <v>1810.1902532140439</v>
      </c>
      <c r="D36" s="23">
        <v>0.28329823959380368</v>
      </c>
      <c r="E36" s="23">
        <v>1.3363676117598085E-2</v>
      </c>
    </row>
    <row r="37" spans="1:5">
      <c r="A37" s="253" t="s">
        <v>217</v>
      </c>
      <c r="B37" s="48">
        <v>232</v>
      </c>
      <c r="C37" s="48">
        <v>327.83563521092822</v>
      </c>
      <c r="D37" s="21">
        <v>5.1306904435304369E-2</v>
      </c>
      <c r="E37" s="392">
        <v>6.5431299278892801E-3</v>
      </c>
    </row>
    <row r="38" spans="1:5">
      <c r="A38" s="88" t="s">
        <v>218</v>
      </c>
      <c r="B38" s="48">
        <v>542</v>
      </c>
      <c r="C38" s="48">
        <v>954.74052555324522</v>
      </c>
      <c r="D38" s="23">
        <v>0.14941871976045557</v>
      </c>
      <c r="E38" s="23">
        <v>1.0572925784080428E-2</v>
      </c>
    </row>
    <row r="39" spans="1:5">
      <c r="A39" s="142" t="s">
        <v>219</v>
      </c>
      <c r="B39" s="48">
        <v>676</v>
      </c>
      <c r="C39" s="48">
        <v>1050.0475189838301</v>
      </c>
      <c r="D39" s="23">
        <v>0.16433444666370403</v>
      </c>
      <c r="E39" s="23">
        <v>1.0990446125832774E-2</v>
      </c>
    </row>
    <row r="40" spans="1:5" ht="13.5" thickBot="1">
      <c r="A40" s="146" t="s">
        <v>166</v>
      </c>
      <c r="B40" s="101">
        <v>3974</v>
      </c>
      <c r="C40" s="101">
        <v>6389.6982057125488</v>
      </c>
      <c r="D40" s="188">
        <v>1.000000000000004</v>
      </c>
      <c r="E40" s="91">
        <f>SUM(E35:E39)</f>
        <v>5.5631131170285161E-2</v>
      </c>
    </row>
    <row r="41" spans="1:5" ht="54.75" customHeight="1">
      <c r="A41" s="1773" t="s">
        <v>227</v>
      </c>
      <c r="B41" s="1774"/>
      <c r="C41" s="1774"/>
      <c r="D41" s="1774"/>
      <c r="E41" s="1774"/>
    </row>
    <row r="42" spans="1:5" ht="15" customHeight="1">
      <c r="A42" s="10"/>
      <c r="B42" s="20"/>
      <c r="C42" s="20"/>
      <c r="D42" s="20"/>
      <c r="E42" s="20"/>
    </row>
    <row r="43" spans="1:5" ht="13.5" thickBot="1">
      <c r="A43" s="1826" t="s">
        <v>412</v>
      </c>
      <c r="B43" s="1827"/>
      <c r="C43" s="1827"/>
      <c r="D43" s="1827"/>
      <c r="E43" s="1827"/>
    </row>
    <row r="44" spans="1:5" ht="24.75" thickBot="1">
      <c r="A44" s="96"/>
      <c r="B44" s="1350" t="s">
        <v>92</v>
      </c>
      <c r="C44" s="1350" t="s">
        <v>75</v>
      </c>
      <c r="D44" s="1350" t="s">
        <v>76</v>
      </c>
      <c r="E44" s="1350" t="s">
        <v>112</v>
      </c>
    </row>
    <row r="45" spans="1:5">
      <c r="A45" s="254" t="s">
        <v>214</v>
      </c>
      <c r="B45" s="48">
        <v>1333</v>
      </c>
      <c r="C45" s="48">
        <v>2246.8842727505016</v>
      </c>
      <c r="D45" s="23">
        <v>0.35164168954673636</v>
      </c>
      <c r="E45" s="392">
        <f>1.14*1.64*SQRT(D45*(1-D45)/B51)</f>
        <v>1.4160953214884588E-2</v>
      </c>
    </row>
    <row r="46" spans="1:5">
      <c r="A46" s="253" t="s">
        <v>215</v>
      </c>
      <c r="B46" s="48">
        <v>1191</v>
      </c>
      <c r="C46" s="48">
        <v>1810.1902532140439</v>
      </c>
      <c r="D46" s="23">
        <v>0.28329823959380368</v>
      </c>
      <c r="E46" s="392">
        <f>1.14*1.64*SQRT(D46*(1-D46)/B51)</f>
        <v>1.3363676117598085E-2</v>
      </c>
    </row>
    <row r="47" spans="1:5">
      <c r="A47" s="253" t="s">
        <v>216</v>
      </c>
      <c r="B47" s="48">
        <v>20</v>
      </c>
      <c r="C47" s="48">
        <v>34.683822140392202</v>
      </c>
      <c r="D47" s="392">
        <v>5.4280845548204679E-3</v>
      </c>
      <c r="E47" s="392">
        <f>1.14*1.64*SQRT(D47*(1-D47)/B51)</f>
        <v>2.1790950082955364E-3</v>
      </c>
    </row>
    <row r="48" spans="1:5">
      <c r="A48" s="253" t="s">
        <v>217</v>
      </c>
      <c r="B48" s="48">
        <v>212</v>
      </c>
      <c r="C48" s="48">
        <v>293.15181307053604</v>
      </c>
      <c r="D48" s="23">
        <v>4.5878819880483902E-2</v>
      </c>
      <c r="E48" s="392">
        <f>1.14*1.64*SQRT(D48*(1-D48)/B51)</f>
        <v>6.2050124245490463E-3</v>
      </c>
    </row>
    <row r="49" spans="1:5">
      <c r="A49" s="253" t="s">
        <v>218</v>
      </c>
      <c r="B49" s="48">
        <v>542</v>
      </c>
      <c r="C49" s="48">
        <v>954.74052555324522</v>
      </c>
      <c r="D49" s="23">
        <v>0.14941871976045557</v>
      </c>
      <c r="E49" s="392">
        <f>1.14*1.64*SQRT(D49*(1-D49)/B51)</f>
        <v>1.0572925784080428E-2</v>
      </c>
    </row>
    <row r="50" spans="1:5">
      <c r="A50" s="253" t="s">
        <v>219</v>
      </c>
      <c r="B50" s="48">
        <v>676</v>
      </c>
      <c r="C50" s="48">
        <v>1050.0475189838301</v>
      </c>
      <c r="D50" s="23">
        <v>0.16433444666370403</v>
      </c>
      <c r="E50" s="392">
        <f>1.14*1.64*SQRT(D50*(1-D50)/B51)</f>
        <v>1.0990446125832774E-2</v>
      </c>
    </row>
    <row r="51" spans="1:5" ht="13.5" thickBot="1">
      <c r="A51" s="256" t="s">
        <v>166</v>
      </c>
      <c r="B51" s="101">
        <f>B45+B46+B47+B48+B49+B50</f>
        <v>3974</v>
      </c>
      <c r="C51" s="101">
        <f t="shared" ref="C51:D51" si="0">C45+C46+C47+C48+C49+C50</f>
        <v>6389.6982057125488</v>
      </c>
      <c r="D51" s="188">
        <f t="shared" si="0"/>
        <v>1.000000000000004</v>
      </c>
      <c r="E51" s="416">
        <f>SUM(E45:E50)</f>
        <v>5.7472108675240462E-2</v>
      </c>
    </row>
    <row r="52" spans="1:5" ht="52.5" customHeight="1">
      <c r="A52" s="1773" t="s">
        <v>227</v>
      </c>
      <c r="B52" s="1774"/>
      <c r="C52" s="1774"/>
      <c r="D52" s="1774"/>
      <c r="E52" s="1774"/>
    </row>
    <row r="53" spans="1:5" ht="13.5" customHeight="1">
      <c r="B53" s="20"/>
      <c r="C53" s="20"/>
      <c r="D53" s="20"/>
      <c r="E53" s="20"/>
    </row>
    <row r="54" spans="1:5">
      <c r="B54" s="20"/>
      <c r="C54" s="20"/>
      <c r="D54" s="20"/>
      <c r="E54" s="20"/>
    </row>
    <row r="55" spans="1:5">
      <c r="B55" s="20"/>
      <c r="C55" s="20"/>
      <c r="D55" s="20"/>
      <c r="E55" s="20"/>
    </row>
    <row r="56" spans="1:5">
      <c r="B56" s="20"/>
      <c r="C56" s="20"/>
      <c r="D56" s="20"/>
      <c r="E56" s="20"/>
    </row>
    <row r="57" spans="1:5">
      <c r="B57" s="20"/>
      <c r="C57" s="20"/>
      <c r="D57" s="20"/>
      <c r="E57" s="20"/>
    </row>
    <row r="58" spans="1:5">
      <c r="B58" s="20"/>
      <c r="C58" s="20"/>
      <c r="D58" s="20"/>
      <c r="E58" s="20"/>
    </row>
    <row r="59" spans="1:5">
      <c r="B59" s="20"/>
      <c r="C59" s="20"/>
      <c r="D59" s="20"/>
      <c r="E59" s="20"/>
    </row>
    <row r="60" spans="1:5" ht="12.75" customHeight="1">
      <c r="B60" s="20"/>
      <c r="C60" s="20"/>
      <c r="D60" s="20"/>
      <c r="E60" s="20"/>
    </row>
    <row r="61" spans="1:5" ht="12.75" customHeight="1">
      <c r="B61" s="20"/>
      <c r="C61" s="20"/>
      <c r="D61" s="20"/>
      <c r="E61" s="20"/>
    </row>
    <row r="62" spans="1:5">
      <c r="B62" s="99"/>
    </row>
    <row r="63" spans="1:5" ht="13.5" customHeight="1">
      <c r="B63" s="20"/>
      <c r="C63" s="20"/>
      <c r="D63" s="20"/>
      <c r="E63" s="20"/>
    </row>
    <row r="64" spans="1:5">
      <c r="B64" s="20"/>
      <c r="C64" s="20"/>
      <c r="D64" s="20"/>
      <c r="E64" s="20"/>
    </row>
    <row r="65" spans="2:5">
      <c r="B65" s="20"/>
      <c r="C65" s="20"/>
      <c r="D65" s="20"/>
      <c r="E65" s="20"/>
    </row>
    <row r="66" spans="2:5">
      <c r="B66" s="20"/>
      <c r="C66" s="20"/>
      <c r="D66" s="20"/>
      <c r="E66" s="20"/>
    </row>
    <row r="67" spans="2:5">
      <c r="B67" s="20"/>
      <c r="C67" s="20"/>
      <c r="D67" s="20"/>
      <c r="E67" s="20"/>
    </row>
    <row r="68" spans="2:5">
      <c r="B68" s="20"/>
      <c r="C68" s="20"/>
      <c r="D68" s="20"/>
      <c r="E68" s="20"/>
    </row>
    <row r="69" spans="2:5" ht="76.5" customHeight="1">
      <c r="B69" s="20"/>
      <c r="C69" s="20"/>
      <c r="D69" s="20"/>
      <c r="E69" s="20"/>
    </row>
  </sheetData>
  <mergeCells count="10">
    <mergeCell ref="A43:E43"/>
    <mergeCell ref="A52:E52"/>
    <mergeCell ref="A21:E21"/>
    <mergeCell ref="A5:E5"/>
    <mergeCell ref="A11:E11"/>
    <mergeCell ref="A33:E33"/>
    <mergeCell ref="A41:E41"/>
    <mergeCell ref="A23:E23"/>
    <mergeCell ref="A31:E31"/>
    <mergeCell ref="A13:E13"/>
  </mergeCells>
  <hyperlinks>
    <hyperlink ref="A3" location="Übersicht!A1" display="&lt;&lt; Zurück zur Übersicht"/>
  </hyperlink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workbookViewId="0">
      <selection activeCell="A3" sqref="A3"/>
    </sheetView>
  </sheetViews>
  <sheetFormatPr baseColWidth="10" defaultRowHeight="12.75"/>
  <sheetData>
    <row r="1" spans="1:5" ht="25.5">
      <c r="A1" s="8" t="s">
        <v>1185</v>
      </c>
    </row>
    <row r="3" spans="1:5" s="20" customFormat="1" ht="15.75">
      <c r="A3" s="26" t="s">
        <v>69</v>
      </c>
    </row>
    <row r="5" spans="1:5" ht="34.5" customHeight="1" thickBot="1">
      <c r="A5" s="1826" t="s">
        <v>1162</v>
      </c>
      <c r="B5" s="1892"/>
      <c r="C5" s="1892"/>
      <c r="D5" s="1892"/>
      <c r="E5" s="1892"/>
    </row>
    <row r="6" spans="1:5" ht="24.75" thickBot="1">
      <c r="A6" s="1355"/>
      <c r="B6" s="1355" t="s">
        <v>92</v>
      </c>
      <c r="C6" s="1354" t="s">
        <v>75</v>
      </c>
      <c r="D6" s="1354" t="s">
        <v>76</v>
      </c>
      <c r="E6" s="1354" t="s">
        <v>112</v>
      </c>
    </row>
    <row r="7" spans="1:5">
      <c r="A7" s="1315" t="s">
        <v>234</v>
      </c>
      <c r="B7" s="1315">
        <v>378</v>
      </c>
      <c r="C7" s="1316">
        <v>656.11912762610814</v>
      </c>
      <c r="D7" s="1317">
        <v>0.68639179721269772</v>
      </c>
      <c r="E7" s="1317">
        <v>3.7224470925710004E-2</v>
      </c>
    </row>
    <row r="8" spans="1:5">
      <c r="A8" s="736" t="s">
        <v>235</v>
      </c>
      <c r="B8" s="736">
        <v>165</v>
      </c>
      <c r="C8" s="111">
        <v>299.77680570304739</v>
      </c>
      <c r="D8" s="1318">
        <v>0.31360820278730228</v>
      </c>
      <c r="E8" s="1318">
        <v>3.7224470925710004E-2</v>
      </c>
    </row>
    <row r="9" spans="1:5" ht="13.5" thickBot="1">
      <c r="A9" s="1319" t="s">
        <v>375</v>
      </c>
      <c r="B9" s="1319">
        <v>543</v>
      </c>
      <c r="C9" s="1320">
        <v>955.89593332915547</v>
      </c>
      <c r="D9" s="1321">
        <v>1</v>
      </c>
      <c r="E9" s="1321">
        <v>7.4448941851420009E-2</v>
      </c>
    </row>
    <row r="10" spans="1:5">
      <c r="A10" s="1206"/>
      <c r="B10" s="1206"/>
      <c r="C10" s="1206"/>
      <c r="D10" s="1206"/>
      <c r="E10" s="1206"/>
    </row>
    <row r="11" spans="1:5" ht="27.75" customHeight="1" thickBot="1">
      <c r="A11" s="1826" t="s">
        <v>1163</v>
      </c>
      <c r="B11" s="1827"/>
      <c r="C11" s="1827"/>
      <c r="D11" s="1827"/>
      <c r="E11" s="1827"/>
    </row>
    <row r="12" spans="1:5" ht="24.75" thickBot="1">
      <c r="A12" s="1353"/>
      <c r="B12" s="1356" t="s">
        <v>92</v>
      </c>
      <c r="C12" s="1353" t="s">
        <v>75</v>
      </c>
      <c r="D12" s="1353" t="s">
        <v>76</v>
      </c>
      <c r="E12" s="1353" t="s">
        <v>112</v>
      </c>
    </row>
    <row r="13" spans="1:5">
      <c r="A13" s="1315" t="s">
        <v>234</v>
      </c>
      <c r="B13" s="1315">
        <v>178</v>
      </c>
      <c r="C13" s="1316">
        <v>253.51727142662298</v>
      </c>
      <c r="D13" s="1317">
        <v>0.77330602350019328</v>
      </c>
      <c r="E13" s="1317">
        <v>5.1392576824519781E-2</v>
      </c>
    </row>
    <row r="14" spans="1:5">
      <c r="A14" s="736" t="s">
        <v>235</v>
      </c>
      <c r="B14" s="736">
        <v>54</v>
      </c>
      <c r="C14" s="111">
        <v>74.31836378430539</v>
      </c>
      <c r="D14" s="1318">
        <v>0.22669397649980666</v>
      </c>
      <c r="E14" s="1318">
        <v>5.1392576824519781E-2</v>
      </c>
    </row>
    <row r="15" spans="1:5" ht="13.5" thickBot="1">
      <c r="A15" s="1319" t="s">
        <v>375</v>
      </c>
      <c r="B15" s="1319">
        <v>232</v>
      </c>
      <c r="C15" s="1320">
        <v>327.83563521092839</v>
      </c>
      <c r="D15" s="1321">
        <v>1</v>
      </c>
      <c r="E15" s="1321">
        <v>0.10278515364903956</v>
      </c>
    </row>
    <row r="16" spans="1:5">
      <c r="A16" s="1206"/>
      <c r="B16" s="1206"/>
      <c r="C16" s="1206"/>
      <c r="D16" s="1206"/>
      <c r="E16" s="1206"/>
    </row>
    <row r="17" spans="1:5" ht="52.5" customHeight="1">
      <c r="A17" s="1784" t="s">
        <v>227</v>
      </c>
      <c r="B17" s="1771"/>
      <c r="C17" s="1771"/>
      <c r="D17" s="1771"/>
      <c r="E17" s="1771"/>
    </row>
    <row r="18" spans="1:5">
      <c r="A18" s="1206"/>
      <c r="B18" s="1206"/>
      <c r="C18" s="1206"/>
      <c r="D18" s="1206"/>
      <c r="E18" s="1206"/>
    </row>
    <row r="19" spans="1:5">
      <c r="A19" t="s">
        <v>376</v>
      </c>
    </row>
    <row r="20" spans="1:5">
      <c r="A20" s="1206"/>
      <c r="B20" s="1206"/>
      <c r="C20" s="1206"/>
      <c r="D20" s="1206"/>
      <c r="E20" s="1206"/>
    </row>
    <row r="21" spans="1:5">
      <c r="A21" s="1206"/>
      <c r="B21" s="1206"/>
      <c r="C21" s="1206"/>
      <c r="D21" s="1206"/>
      <c r="E21" s="1206"/>
    </row>
    <row r="22" spans="1:5" ht="34.5" customHeight="1" thickBot="1">
      <c r="A22" s="1826" t="s">
        <v>1164</v>
      </c>
      <c r="B22" s="1827"/>
      <c r="C22" s="1827"/>
      <c r="D22" s="1827"/>
      <c r="E22" s="1827"/>
    </row>
    <row r="23" spans="1:5" ht="24.75" thickBot="1">
      <c r="A23" s="1353"/>
      <c r="B23" s="1356" t="s">
        <v>92</v>
      </c>
      <c r="C23" s="1353" t="s">
        <v>75</v>
      </c>
      <c r="D23" s="1353" t="s">
        <v>76</v>
      </c>
      <c r="E23" s="1353" t="s">
        <v>112</v>
      </c>
    </row>
    <row r="24" spans="1:5">
      <c r="A24" s="1315" t="s">
        <v>234</v>
      </c>
      <c r="B24" s="1315">
        <v>805</v>
      </c>
      <c r="C24" s="1316">
        <v>678.21547359121428</v>
      </c>
      <c r="D24" s="1317">
        <v>0.65657515881315642</v>
      </c>
      <c r="E24" s="1317">
        <v>2.6316955438350564E-2</v>
      </c>
    </row>
    <row r="25" spans="1:5">
      <c r="A25" s="736" t="s">
        <v>235</v>
      </c>
      <c r="B25" s="736">
        <v>333</v>
      </c>
      <c r="C25" s="111">
        <v>354.74391344556528</v>
      </c>
      <c r="D25" s="1318">
        <v>0.34342484118684352</v>
      </c>
      <c r="E25" s="1318">
        <v>2.6316955438350564E-2</v>
      </c>
    </row>
    <row r="26" spans="1:5" ht="13.5" thickBot="1">
      <c r="A26" s="1319" t="s">
        <v>375</v>
      </c>
      <c r="B26" s="1319">
        <v>1138</v>
      </c>
      <c r="C26" s="1319">
        <v>1032.9593870367796</v>
      </c>
      <c r="D26" s="1321">
        <v>1</v>
      </c>
      <c r="E26" s="1321">
        <v>5.2633910876701127E-2</v>
      </c>
    </row>
    <row r="27" spans="1:5">
      <c r="A27" s="1206"/>
      <c r="B27" s="1206"/>
      <c r="C27" s="1206"/>
      <c r="D27" s="1206"/>
      <c r="E27" s="1206"/>
    </row>
    <row r="28" spans="1:5" ht="27.75" customHeight="1" thickBot="1">
      <c r="A28" s="1826" t="s">
        <v>1165</v>
      </c>
      <c r="B28" s="1827"/>
      <c r="C28" s="1827"/>
      <c r="D28" s="1827"/>
      <c r="E28" s="1827"/>
    </row>
    <row r="29" spans="1:5" ht="24.75" thickBot="1">
      <c r="A29" s="1353"/>
      <c r="B29" s="1356" t="s">
        <v>92</v>
      </c>
      <c r="C29" s="1353" t="s">
        <v>75</v>
      </c>
      <c r="D29" s="1353" t="s">
        <v>76</v>
      </c>
      <c r="E29" s="1353" t="s">
        <v>112</v>
      </c>
    </row>
    <row r="30" spans="1:5">
      <c r="A30" s="1315" t="s">
        <v>234</v>
      </c>
      <c r="B30" s="1315">
        <v>150</v>
      </c>
      <c r="C30" s="1316">
        <v>144.07852948318916</v>
      </c>
      <c r="D30" s="1317">
        <v>0.77436855383740288</v>
      </c>
      <c r="E30" s="1317">
        <v>5.5820578297451393E-2</v>
      </c>
    </row>
    <row r="31" spans="1:5">
      <c r="A31" s="736" t="s">
        <v>235</v>
      </c>
      <c r="B31" s="736">
        <v>46</v>
      </c>
      <c r="C31" s="111">
        <v>41.980845951420598</v>
      </c>
      <c r="D31" s="1318">
        <v>0.22563144616259712</v>
      </c>
      <c r="E31" s="1318">
        <v>5.5820578297451393E-2</v>
      </c>
    </row>
    <row r="32" spans="1:5" ht="13.5" thickBot="1">
      <c r="A32" s="1319" t="s">
        <v>375</v>
      </c>
      <c r="B32" s="1319">
        <v>196</v>
      </c>
      <c r="C32" s="1320">
        <v>186.05937543460976</v>
      </c>
      <c r="D32" s="1321">
        <v>1</v>
      </c>
      <c r="E32" s="1321">
        <v>0.11164115659490279</v>
      </c>
    </row>
    <row r="33" spans="1:5">
      <c r="A33" s="1206"/>
      <c r="B33" s="1206"/>
      <c r="C33" s="1206"/>
      <c r="D33" s="1206"/>
      <c r="E33" s="1206"/>
    </row>
    <row r="34" spans="1:5" ht="50.25" customHeight="1">
      <c r="A34" s="1784" t="s">
        <v>220</v>
      </c>
      <c r="B34" s="1771"/>
      <c r="C34" s="1771"/>
      <c r="D34" s="1771"/>
      <c r="E34" s="1771"/>
    </row>
    <row r="35" spans="1:5">
      <c r="A35" s="1206"/>
      <c r="B35" s="1206"/>
      <c r="C35" s="1206"/>
      <c r="D35" s="1206"/>
      <c r="E35" s="1206"/>
    </row>
    <row r="36" spans="1:5">
      <c r="A36" s="1206"/>
      <c r="B36" s="1206"/>
      <c r="C36" s="1206"/>
      <c r="D36" s="1206"/>
      <c r="E36" s="1206"/>
    </row>
    <row r="37" spans="1:5">
      <c r="A37" s="1206"/>
      <c r="B37" s="1206"/>
      <c r="C37" s="1206"/>
      <c r="D37" s="1206"/>
      <c r="E37" s="1206"/>
    </row>
    <row r="38" spans="1:5">
      <c r="A38" s="1206"/>
      <c r="B38" s="1206"/>
      <c r="C38" s="1206"/>
      <c r="D38" s="1206"/>
      <c r="E38" s="1206"/>
    </row>
    <row r="39" spans="1:5" ht="30.75" customHeight="1" thickBot="1">
      <c r="A39" s="1826" t="s">
        <v>1166</v>
      </c>
      <c r="B39" s="1827"/>
      <c r="C39" s="1827"/>
      <c r="D39" s="1827"/>
      <c r="E39" s="1827"/>
    </row>
    <row r="40" spans="1:5" ht="24.75" thickBot="1">
      <c r="A40" s="1353"/>
      <c r="B40" s="1356" t="s">
        <v>92</v>
      </c>
      <c r="C40" s="1353" t="s">
        <v>75</v>
      </c>
      <c r="D40" s="1353" t="s">
        <v>76</v>
      </c>
      <c r="E40" s="1353" t="s">
        <v>112</v>
      </c>
    </row>
    <row r="41" spans="1:5">
      <c r="A41" s="1315" t="s">
        <v>234</v>
      </c>
      <c r="B41" s="1315">
        <v>312</v>
      </c>
      <c r="C41" s="1316">
        <v>213.45564023038293</v>
      </c>
      <c r="D41" s="1317">
        <v>0.46828339465207663</v>
      </c>
      <c r="E41" s="1317">
        <v>3.7109461383156871E-2</v>
      </c>
    </row>
    <row r="42" spans="1:5">
      <c r="A42" s="736" t="s">
        <v>235</v>
      </c>
      <c r="B42" s="736">
        <v>320</v>
      </c>
      <c r="C42" s="111">
        <v>242.3701325134389</v>
      </c>
      <c r="D42" s="1318">
        <v>0.53171660534792331</v>
      </c>
      <c r="E42" s="1318">
        <v>3.7109461383156871E-2</v>
      </c>
    </row>
    <row r="43" spans="1:5" ht="13.5" thickBot="1">
      <c r="A43" s="1319" t="s">
        <v>375</v>
      </c>
      <c r="B43" s="1319">
        <v>632</v>
      </c>
      <c r="C43" s="1319">
        <v>455.82577274382186</v>
      </c>
      <c r="D43" s="1321">
        <v>1</v>
      </c>
      <c r="E43" s="1321">
        <v>7.4218922766313741E-2</v>
      </c>
    </row>
    <row r="44" spans="1:5">
      <c r="A44" s="1206"/>
      <c r="B44" s="1206"/>
      <c r="C44" s="1206"/>
      <c r="D44" s="1206"/>
      <c r="E44" s="1206"/>
    </row>
    <row r="45" spans="1:5" ht="36" customHeight="1" thickBot="1">
      <c r="A45" s="1826" t="s">
        <v>1167</v>
      </c>
      <c r="B45" s="1827"/>
      <c r="C45" s="1827"/>
      <c r="D45" s="1827"/>
      <c r="E45" s="1827"/>
    </row>
    <row r="46" spans="1:5" ht="24.75" thickBot="1">
      <c r="A46" s="1353"/>
      <c r="B46" s="1356" t="s">
        <v>92</v>
      </c>
      <c r="C46" s="1353" t="s">
        <v>75</v>
      </c>
      <c r="D46" s="1353" t="s">
        <v>76</v>
      </c>
      <c r="E46" s="1353" t="s">
        <v>112</v>
      </c>
    </row>
    <row r="47" spans="1:5">
      <c r="A47" s="1315" t="s">
        <v>234</v>
      </c>
      <c r="B47" s="1315">
        <v>110</v>
      </c>
      <c r="C47" s="1315">
        <v>69.183630858247199</v>
      </c>
      <c r="D47" s="1317">
        <v>0.6097269772477063</v>
      </c>
      <c r="E47" s="1317">
        <v>6.7602845564894182E-2</v>
      </c>
    </row>
    <row r="48" spans="1:5">
      <c r="A48" s="736" t="s">
        <v>235</v>
      </c>
      <c r="B48" s="736">
        <v>72</v>
      </c>
      <c r="C48" s="736">
        <v>44.282942608028684</v>
      </c>
      <c r="D48" s="1318">
        <v>0.39027302275229359</v>
      </c>
      <c r="E48" s="1318">
        <v>6.7602845564894182E-2</v>
      </c>
    </row>
    <row r="49" spans="1:5" ht="13.5" thickBot="1">
      <c r="A49" s="1319" t="s">
        <v>375</v>
      </c>
      <c r="B49" s="1319">
        <v>182</v>
      </c>
      <c r="C49" s="1320">
        <v>113.46657346627589</v>
      </c>
      <c r="D49" s="1321">
        <v>0.99999999999999989</v>
      </c>
      <c r="E49" s="1321">
        <v>0.13520569112978836</v>
      </c>
    </row>
    <row r="50" spans="1:5">
      <c r="A50" s="169"/>
      <c r="B50" s="169"/>
      <c r="C50" s="169"/>
      <c r="D50" s="169"/>
      <c r="E50" s="169"/>
    </row>
    <row r="51" spans="1:5" ht="55.5" customHeight="1">
      <c r="A51" s="1773" t="s">
        <v>222</v>
      </c>
      <c r="B51" s="1773"/>
      <c r="C51" s="1773"/>
      <c r="D51" s="1773"/>
      <c r="E51" s="1773"/>
    </row>
  </sheetData>
  <mergeCells count="9">
    <mergeCell ref="A39:E39"/>
    <mergeCell ref="A45:E45"/>
    <mergeCell ref="A51:E51"/>
    <mergeCell ref="A5:E5"/>
    <mergeCell ref="A11:E11"/>
    <mergeCell ref="A17:E17"/>
    <mergeCell ref="A22:E22"/>
    <mergeCell ref="A28:E28"/>
    <mergeCell ref="A34:E34"/>
  </mergeCells>
  <hyperlinks>
    <hyperlink ref="A3" location="Übersicht!A1" display="&lt;&lt; Zurück zur Übersicht"/>
  </hyperlink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workbookViewId="0">
      <selection activeCell="A3" sqref="A3"/>
    </sheetView>
  </sheetViews>
  <sheetFormatPr baseColWidth="10" defaultRowHeight="12.75"/>
  <cols>
    <col min="1" max="2" width="24.28515625" customWidth="1"/>
    <col min="13" max="13" width="12.5703125" bestFit="1" customWidth="1"/>
  </cols>
  <sheetData>
    <row r="1" spans="1:12" ht="25.5">
      <c r="A1" s="8" t="s">
        <v>226</v>
      </c>
      <c r="B1" s="20"/>
      <c r="C1" s="20"/>
      <c r="D1" s="20"/>
      <c r="E1" s="20"/>
      <c r="F1" s="20"/>
      <c r="G1" s="20"/>
      <c r="H1" s="20"/>
      <c r="I1" s="20"/>
      <c r="J1" s="20"/>
    </row>
    <row r="2" spans="1:12">
      <c r="A2" s="20"/>
      <c r="B2" s="20"/>
      <c r="C2" s="20"/>
      <c r="D2" s="20"/>
      <c r="E2" s="20"/>
      <c r="F2" s="20"/>
      <c r="G2" s="20"/>
      <c r="H2" s="20"/>
      <c r="I2" s="20"/>
      <c r="J2" s="20"/>
    </row>
    <row r="3" spans="1:12" ht="15.75">
      <c r="A3" s="26" t="s">
        <v>69</v>
      </c>
      <c r="B3" s="20"/>
      <c r="C3" s="20"/>
      <c r="D3" s="20"/>
      <c r="E3" s="20"/>
      <c r="F3" s="20"/>
      <c r="G3" s="20"/>
      <c r="H3" s="20"/>
      <c r="I3" s="20"/>
      <c r="J3" s="20"/>
    </row>
    <row r="4" spans="1:12" ht="15">
      <c r="A4" s="10"/>
      <c r="B4" s="20"/>
      <c r="C4" s="20"/>
      <c r="D4" s="20"/>
      <c r="E4" s="20"/>
      <c r="F4" s="20"/>
      <c r="G4" s="20"/>
      <c r="H4" s="20"/>
      <c r="I4" s="20"/>
      <c r="J4" s="20"/>
    </row>
    <row r="5" spans="1:12" ht="13.5" thickBot="1">
      <c r="A5" s="1887" t="s">
        <v>414</v>
      </c>
      <c r="B5" s="1887"/>
      <c r="C5" s="1887"/>
      <c r="D5" s="1887"/>
      <c r="E5" s="1887"/>
      <c r="F5" s="1887"/>
      <c r="G5" s="1887"/>
      <c r="H5" s="1887"/>
      <c r="I5" s="1887"/>
      <c r="J5" s="1887"/>
      <c r="K5" s="1887"/>
      <c r="L5" s="1887"/>
    </row>
    <row r="6" spans="1:12">
      <c r="A6" s="1817"/>
      <c r="B6" s="1817"/>
      <c r="C6" s="1874" t="s">
        <v>102</v>
      </c>
      <c r="D6" s="1874" t="s">
        <v>82</v>
      </c>
      <c r="E6" s="1828" t="s">
        <v>408</v>
      </c>
      <c r="F6" s="1828"/>
      <c r="G6" s="1828"/>
      <c r="H6" s="1828"/>
      <c r="I6" s="1828"/>
      <c r="J6" s="1828"/>
      <c r="K6" s="1828"/>
      <c r="L6" s="1828"/>
    </row>
    <row r="7" spans="1:12" ht="24.75" thickBot="1">
      <c r="A7" s="1894"/>
      <c r="B7" s="1894"/>
      <c r="C7" s="1875"/>
      <c r="D7" s="1886"/>
      <c r="E7" s="1343" t="s">
        <v>391</v>
      </c>
      <c r="F7" s="1343" t="s">
        <v>394</v>
      </c>
      <c r="G7" s="1343" t="s">
        <v>77</v>
      </c>
      <c r="H7" s="1343" t="s">
        <v>78</v>
      </c>
      <c r="I7" s="1343" t="s">
        <v>79</v>
      </c>
      <c r="J7" s="1343" t="s">
        <v>99</v>
      </c>
      <c r="K7" s="1343" t="s">
        <v>160</v>
      </c>
      <c r="L7" s="1343" t="s">
        <v>161</v>
      </c>
    </row>
    <row r="8" spans="1:12">
      <c r="A8" s="1781" t="s">
        <v>166</v>
      </c>
      <c r="B8" s="246" t="s">
        <v>92</v>
      </c>
      <c r="C8" s="217">
        <f t="shared" ref="C8:L8" si="0">C11+C15+C19+C23+C27</f>
        <v>50149</v>
      </c>
      <c r="D8" s="217">
        <f t="shared" si="0"/>
        <v>3974</v>
      </c>
      <c r="E8" s="217">
        <f t="shared" si="0"/>
        <v>222</v>
      </c>
      <c r="F8" s="217">
        <f t="shared" si="0"/>
        <v>741</v>
      </c>
      <c r="G8" s="217">
        <f t="shared" si="0"/>
        <v>256</v>
      </c>
      <c r="H8" s="217">
        <f t="shared" si="0"/>
        <v>430</v>
      </c>
      <c r="I8" s="217">
        <f t="shared" si="0"/>
        <v>1300</v>
      </c>
      <c r="J8" s="217">
        <f t="shared" si="0"/>
        <v>521</v>
      </c>
      <c r="K8" s="217">
        <f t="shared" si="0"/>
        <v>190</v>
      </c>
      <c r="L8" s="217">
        <f t="shared" si="0"/>
        <v>314</v>
      </c>
    </row>
    <row r="9" spans="1:12">
      <c r="A9" s="1773"/>
      <c r="B9" s="245" t="s">
        <v>75</v>
      </c>
      <c r="C9" s="217">
        <f t="shared" ref="C9:L9" si="1">C12+C16+C20+C24+C28</f>
        <v>51406.017994383023</v>
      </c>
      <c r="D9" s="217">
        <f t="shared" si="1"/>
        <v>6389.6982057125488</v>
      </c>
      <c r="E9" s="217">
        <f t="shared" si="1"/>
        <v>366.11491395108948</v>
      </c>
      <c r="F9" s="217">
        <f t="shared" si="1"/>
        <v>1020.8269900570913</v>
      </c>
      <c r="G9" s="217">
        <f t="shared" si="1"/>
        <v>518.26666300351496</v>
      </c>
      <c r="H9" s="217">
        <f t="shared" si="1"/>
        <v>609.83519140855606</v>
      </c>
      <c r="I9" s="217">
        <f t="shared" si="1"/>
        <v>2554.4788935523266</v>
      </c>
      <c r="J9" s="217">
        <f t="shared" si="1"/>
        <v>682.80622866939086</v>
      </c>
      <c r="K9" s="217">
        <f t="shared" si="1"/>
        <v>317.84262016311516</v>
      </c>
      <c r="L9" s="217">
        <f t="shared" si="1"/>
        <v>319.52670490746414</v>
      </c>
    </row>
    <row r="10" spans="1:12">
      <c r="A10" s="1877"/>
      <c r="B10" s="249" t="s">
        <v>76</v>
      </c>
      <c r="C10" s="219">
        <f>C13+C17+C21+C25+C29</f>
        <v>0.99999999999999989</v>
      </c>
      <c r="D10" s="219">
        <f t="shared" ref="D10:L10" si="2">D13+D17+D21+D25+D29</f>
        <v>1</v>
      </c>
      <c r="E10" s="219">
        <f t="shared" si="2"/>
        <v>1.0000000000000002</v>
      </c>
      <c r="F10" s="219">
        <f t="shared" si="2"/>
        <v>1</v>
      </c>
      <c r="G10" s="219">
        <f t="shared" si="2"/>
        <v>1</v>
      </c>
      <c r="H10" s="219">
        <f t="shared" si="2"/>
        <v>1</v>
      </c>
      <c r="I10" s="219">
        <f t="shared" si="2"/>
        <v>1</v>
      </c>
      <c r="J10" s="219">
        <f t="shared" si="2"/>
        <v>1</v>
      </c>
      <c r="K10" s="219">
        <f t="shared" si="2"/>
        <v>1</v>
      </c>
      <c r="L10" s="219">
        <f t="shared" si="2"/>
        <v>1</v>
      </c>
    </row>
    <row r="11" spans="1:12">
      <c r="A11" s="1824" t="s">
        <v>214</v>
      </c>
      <c r="B11" s="245" t="s">
        <v>92</v>
      </c>
      <c r="C11" s="217">
        <v>22125</v>
      </c>
      <c r="D11" s="217">
        <v>1333</v>
      </c>
      <c r="E11" s="217">
        <v>140</v>
      </c>
      <c r="F11" s="217">
        <v>283</v>
      </c>
      <c r="G11" s="217">
        <v>133</v>
      </c>
      <c r="H11" s="217">
        <v>162</v>
      </c>
      <c r="I11" s="217">
        <v>283</v>
      </c>
      <c r="J11" s="217">
        <v>167</v>
      </c>
      <c r="K11" s="217">
        <v>71</v>
      </c>
      <c r="L11" s="217">
        <v>94</v>
      </c>
    </row>
    <row r="12" spans="1:12">
      <c r="A12" s="1773"/>
      <c r="B12" s="245" t="s">
        <v>75</v>
      </c>
      <c r="C12" s="217">
        <v>22270.43013335147</v>
      </c>
      <c r="D12" s="217">
        <v>2246.8842727505016</v>
      </c>
      <c r="E12" s="217">
        <v>239.96399154046594</v>
      </c>
      <c r="F12" s="217">
        <v>416.8606278973628</v>
      </c>
      <c r="G12" s="217">
        <v>273.33305597609609</v>
      </c>
      <c r="H12" s="217">
        <v>261.87423720057245</v>
      </c>
      <c r="I12" s="217">
        <v>566.95097357357793</v>
      </c>
      <c r="J12" s="217">
        <v>240.52658729969266</v>
      </c>
      <c r="K12" s="217">
        <v>136.5198520614824</v>
      </c>
      <c r="L12" s="217">
        <v>110.85494720125482</v>
      </c>
    </row>
    <row r="13" spans="1:12">
      <c r="A13" s="1773"/>
      <c r="B13" s="245" t="s">
        <v>76</v>
      </c>
      <c r="C13" s="218">
        <f>C12/C9</f>
        <v>0.43322612803397631</v>
      </c>
      <c r="D13" s="218">
        <f t="shared" ref="D13:L13" si="3">D12/D9</f>
        <v>0.35164168954673497</v>
      </c>
      <c r="E13" s="218">
        <f t="shared" si="3"/>
        <v>0.65543353301505636</v>
      </c>
      <c r="F13" s="218">
        <f t="shared" si="3"/>
        <v>0.40835580559449086</v>
      </c>
      <c r="G13" s="218">
        <f t="shared" si="3"/>
        <v>0.52739849094681657</v>
      </c>
      <c r="H13" s="218">
        <f t="shared" si="3"/>
        <v>0.42941804751495738</v>
      </c>
      <c r="I13" s="218">
        <f t="shared" si="3"/>
        <v>0.22194388648291424</v>
      </c>
      <c r="J13" s="218">
        <f t="shared" si="3"/>
        <v>0.35226185292482687</v>
      </c>
      <c r="K13" s="218">
        <f t="shared" si="3"/>
        <v>0.4295202826839935</v>
      </c>
      <c r="L13" s="218">
        <f t="shared" si="3"/>
        <v>0.34693484299961325</v>
      </c>
    </row>
    <row r="14" spans="1:12">
      <c r="A14" s="1877"/>
      <c r="B14" s="249" t="s">
        <v>112</v>
      </c>
      <c r="C14" s="418">
        <f>1.14*1.64*SQRT(C13*(1-C13)/C8)</f>
        <v>4.1369454274328039E-3</v>
      </c>
      <c r="D14" s="418">
        <f t="shared" ref="D14:L14" si="4">1.14*1.64*SQRT(D13*(1-D13)/D8)</f>
        <v>1.4160953214884576E-2</v>
      </c>
      <c r="E14" s="418">
        <f t="shared" si="4"/>
        <v>5.9631130860482148E-2</v>
      </c>
      <c r="F14" s="418">
        <f t="shared" si="4"/>
        <v>3.3758976106333258E-2</v>
      </c>
      <c r="G14" s="418">
        <f t="shared" si="4"/>
        <v>5.8337217410835973E-2</v>
      </c>
      <c r="H14" s="418">
        <f t="shared" si="4"/>
        <v>4.4628638046032759E-2</v>
      </c>
      <c r="I14" s="418">
        <f t="shared" si="4"/>
        <v>2.1547856584006417E-2</v>
      </c>
      <c r="J14" s="418">
        <f t="shared" si="4"/>
        <v>3.9125723605402681E-2</v>
      </c>
      <c r="K14" s="418">
        <f t="shared" si="4"/>
        <v>6.7140387186570505E-2</v>
      </c>
      <c r="L14" s="418">
        <f t="shared" si="4"/>
        <v>5.0221085025062367E-2</v>
      </c>
    </row>
    <row r="15" spans="1:12">
      <c r="A15" s="1824" t="s">
        <v>215</v>
      </c>
      <c r="B15" s="245" t="s">
        <v>92</v>
      </c>
      <c r="C15" s="217">
        <v>12766</v>
      </c>
      <c r="D15" s="217">
        <v>1191</v>
      </c>
      <c r="E15" s="217">
        <v>44</v>
      </c>
      <c r="F15" s="217">
        <v>215</v>
      </c>
      <c r="G15" s="217">
        <v>73</v>
      </c>
      <c r="H15" s="217">
        <v>133</v>
      </c>
      <c r="I15" s="217">
        <v>389</v>
      </c>
      <c r="J15" s="217">
        <v>169</v>
      </c>
      <c r="K15" s="217">
        <v>61</v>
      </c>
      <c r="L15" s="217">
        <v>107</v>
      </c>
    </row>
    <row r="16" spans="1:12">
      <c r="A16" s="1773"/>
      <c r="B16" s="245" t="s">
        <v>75</v>
      </c>
      <c r="C16" s="217">
        <v>12550.978139952784</v>
      </c>
      <c r="D16" s="217">
        <v>1810.1902532140439</v>
      </c>
      <c r="E16" s="217">
        <v>69.554623068391749</v>
      </c>
      <c r="F16" s="217">
        <v>286.25090127656551</v>
      </c>
      <c r="G16" s="217">
        <v>145.22202235812316</v>
      </c>
      <c r="H16" s="217">
        <v>179.09120487273668</v>
      </c>
      <c r="I16" s="217">
        <v>721.56474948990297</v>
      </c>
      <c r="J16" s="217">
        <v>209.85210394869048</v>
      </c>
      <c r="K16" s="217">
        <v>94.707104664996208</v>
      </c>
      <c r="L16" s="217">
        <v>103.94754353463277</v>
      </c>
    </row>
    <row r="17" spans="1:13">
      <c r="A17" s="1773"/>
      <c r="B17" s="245" t="s">
        <v>76</v>
      </c>
      <c r="C17" s="218">
        <f>C16/C9</f>
        <v>0.24415386815847495</v>
      </c>
      <c r="D17" s="218">
        <f t="shared" ref="D17:L17" si="5">D16/D9</f>
        <v>0.28329823959380257</v>
      </c>
      <c r="E17" s="218">
        <f t="shared" si="5"/>
        <v>0.18998030513906841</v>
      </c>
      <c r="F17" s="218">
        <f t="shared" si="5"/>
        <v>0.28041078857109419</v>
      </c>
      <c r="G17" s="218">
        <f t="shared" si="5"/>
        <v>0.2802071457124346</v>
      </c>
      <c r="H17" s="218">
        <f t="shared" si="5"/>
        <v>0.29367148271500032</v>
      </c>
      <c r="I17" s="218">
        <f t="shared" si="5"/>
        <v>0.28247042921794346</v>
      </c>
      <c r="J17" s="218">
        <f t="shared" si="5"/>
        <v>0.30733771183903352</v>
      </c>
      <c r="K17" s="218">
        <f t="shared" si="5"/>
        <v>0.29796855002136913</v>
      </c>
      <c r="L17" s="218">
        <f t="shared" si="5"/>
        <v>0.32531723307676674</v>
      </c>
    </row>
    <row r="18" spans="1:13">
      <c r="A18" s="1877"/>
      <c r="B18" s="249" t="s">
        <v>112</v>
      </c>
      <c r="C18" s="418">
        <f>1.14*1.64*SQRT(C17*(1-C17)/C8)</f>
        <v>3.586460588544409E-3</v>
      </c>
      <c r="D18" s="418">
        <f t="shared" ref="D18:L18" si="6">1.14*1.64*SQRT(D17*(1-D17)/D8)</f>
        <v>1.336367611759807E-2</v>
      </c>
      <c r="E18" s="418">
        <f t="shared" si="6"/>
        <v>4.9223704149273746E-2</v>
      </c>
      <c r="F18" s="418">
        <f t="shared" si="6"/>
        <v>3.0851712562817046E-2</v>
      </c>
      <c r="G18" s="418">
        <f t="shared" si="6"/>
        <v>5.247737288375609E-2</v>
      </c>
      <c r="H18" s="418">
        <f t="shared" si="6"/>
        <v>4.1062816086994205E-2</v>
      </c>
      <c r="I18" s="418">
        <f t="shared" si="6"/>
        <v>2.3344437840265936E-2</v>
      </c>
      <c r="J18" s="418">
        <f t="shared" si="6"/>
        <v>3.7791883411746996E-2</v>
      </c>
      <c r="K18" s="418">
        <f t="shared" si="6"/>
        <v>6.2034801494256837E-2</v>
      </c>
      <c r="L18" s="418">
        <f t="shared" si="6"/>
        <v>4.9429613988723441E-2</v>
      </c>
    </row>
    <row r="19" spans="1:13">
      <c r="A19" s="1824" t="s">
        <v>217</v>
      </c>
      <c r="B19" s="245" t="s">
        <v>92</v>
      </c>
      <c r="C19" s="217">
        <v>2317</v>
      </c>
      <c r="D19" s="217">
        <v>232</v>
      </c>
      <c r="E19" s="206">
        <v>6</v>
      </c>
      <c r="F19" s="217">
        <v>44</v>
      </c>
      <c r="G19" s="206">
        <v>10</v>
      </c>
      <c r="H19" s="217">
        <v>25</v>
      </c>
      <c r="I19" s="217">
        <v>73</v>
      </c>
      <c r="J19" s="217">
        <v>34</v>
      </c>
      <c r="K19" s="206">
        <v>12</v>
      </c>
      <c r="L19" s="217">
        <v>28</v>
      </c>
      <c r="M19" s="251"/>
    </row>
    <row r="20" spans="1:13">
      <c r="A20" s="1773"/>
      <c r="B20" s="245" t="s">
        <v>75</v>
      </c>
      <c r="C20" s="217">
        <v>2192.1105049211819</v>
      </c>
      <c r="D20" s="217">
        <v>327.83563521092816</v>
      </c>
      <c r="E20" s="206">
        <v>7.4507445193732504</v>
      </c>
      <c r="F20" s="217">
        <v>57.271376112915746</v>
      </c>
      <c r="G20" s="206">
        <v>16.332846013289348</v>
      </c>
      <c r="H20" s="217">
        <v>29.621447284097158</v>
      </c>
      <c r="I20" s="217">
        <v>132.10955880048564</v>
      </c>
      <c r="J20" s="217">
        <v>37.84767064376404</v>
      </c>
      <c r="K20" s="206">
        <v>17.186155314204701</v>
      </c>
      <c r="L20" s="217">
        <v>30.015836522798672</v>
      </c>
      <c r="M20" s="251"/>
    </row>
    <row r="21" spans="1:13">
      <c r="A21" s="1773"/>
      <c r="B21" s="245" t="s">
        <v>76</v>
      </c>
      <c r="C21" s="218">
        <f>C20/C9</f>
        <v>4.2643071578909439E-2</v>
      </c>
      <c r="D21" s="218">
        <f t="shared" ref="D21:L21" si="7">D20/D9</f>
        <v>5.1306904435304154E-2</v>
      </c>
      <c r="E21" s="213">
        <f t="shared" si="7"/>
        <v>2.0350835859062055E-2</v>
      </c>
      <c r="F21" s="218">
        <f t="shared" si="7"/>
        <v>5.6102921132319156E-2</v>
      </c>
      <c r="G21" s="213">
        <f t="shared" si="7"/>
        <v>3.1514367369561209E-2</v>
      </c>
      <c r="H21" s="218">
        <f t="shared" si="7"/>
        <v>4.8572872968645091E-2</v>
      </c>
      <c r="I21" s="218">
        <f t="shared" si="7"/>
        <v>5.1716833180316696E-2</v>
      </c>
      <c r="J21" s="218">
        <f t="shared" si="7"/>
        <v>5.5429591961278918E-2</v>
      </c>
      <c r="K21" s="213">
        <f t="shared" si="7"/>
        <v>5.4071273718373128E-2</v>
      </c>
      <c r="L21" s="218">
        <f t="shared" si="7"/>
        <v>9.3938428500025831E-2</v>
      </c>
    </row>
    <row r="22" spans="1:13">
      <c r="A22" s="1877"/>
      <c r="B22" s="249" t="s">
        <v>112</v>
      </c>
      <c r="C22" s="418">
        <f>1.14*1.64*SQRT(C21*(1-C21)/C8)</f>
        <v>1.6868588450310808E-3</v>
      </c>
      <c r="D22" s="418">
        <f t="shared" ref="D22:L22" si="8">1.14*1.64*SQRT(D21*(1-D21)/D8)</f>
        <v>6.5431299278892662E-3</v>
      </c>
      <c r="E22" s="414">
        <f t="shared" si="8"/>
        <v>1.7717344265657253E-2</v>
      </c>
      <c r="F22" s="418">
        <f t="shared" si="8"/>
        <v>1.5805005584698415E-2</v>
      </c>
      <c r="G22" s="414">
        <f t="shared" si="8"/>
        <v>2.0414070233825229E-2</v>
      </c>
      <c r="H22" s="418">
        <f t="shared" si="8"/>
        <v>1.9382024239318275E-2</v>
      </c>
      <c r="I22" s="418">
        <f t="shared" si="8"/>
        <v>1.1483175589201915E-2</v>
      </c>
      <c r="J22" s="418">
        <f t="shared" si="8"/>
        <v>1.8742082548061867E-2</v>
      </c>
      <c r="K22" s="414">
        <f t="shared" si="8"/>
        <v>3.0674988329762527E-2</v>
      </c>
      <c r="L22" s="418">
        <f t="shared" si="8"/>
        <v>3.0781117040293311E-2</v>
      </c>
    </row>
    <row r="23" spans="1:13">
      <c r="A23" s="1824" t="s">
        <v>218</v>
      </c>
      <c r="B23" s="245" t="s">
        <v>92</v>
      </c>
      <c r="C23" s="217">
        <v>8166</v>
      </c>
      <c r="D23" s="217">
        <v>542</v>
      </c>
      <c r="E23" s="217">
        <v>15</v>
      </c>
      <c r="F23" s="217">
        <v>85</v>
      </c>
      <c r="G23" s="217">
        <v>14</v>
      </c>
      <c r="H23" s="217">
        <v>43</v>
      </c>
      <c r="I23" s="217">
        <v>294</v>
      </c>
      <c r="J23" s="217">
        <v>53</v>
      </c>
      <c r="K23" s="206">
        <v>10</v>
      </c>
      <c r="L23" s="217">
        <v>28</v>
      </c>
    </row>
    <row r="24" spans="1:13">
      <c r="A24" s="1773"/>
      <c r="B24" s="245" t="s">
        <v>75</v>
      </c>
      <c r="C24" s="217">
        <v>9212.8645581058518</v>
      </c>
      <c r="D24" s="217">
        <v>954.74052555324522</v>
      </c>
      <c r="E24" s="217">
        <v>24.015885947887647</v>
      </c>
      <c r="F24" s="217">
        <v>116.80518045251448</v>
      </c>
      <c r="G24" s="217">
        <v>31.20143316138018</v>
      </c>
      <c r="H24" s="217">
        <v>50.398713361965036</v>
      </c>
      <c r="I24" s="217">
        <v>620.74041336530377</v>
      </c>
      <c r="J24" s="217">
        <v>70.273753752465183</v>
      </c>
      <c r="K24" s="206">
        <v>16.148824793438393</v>
      </c>
      <c r="L24" s="217">
        <v>25.156320718291173</v>
      </c>
    </row>
    <row r="25" spans="1:13">
      <c r="A25" s="1773"/>
      <c r="B25" s="245" t="s">
        <v>76</v>
      </c>
      <c r="C25" s="218">
        <f>C24/C9</f>
        <v>0.17921762699286517</v>
      </c>
      <c r="D25" s="218">
        <f t="shared" ref="D25:L25" si="9">D24/D9</f>
        <v>0.14941871976045495</v>
      </c>
      <c r="E25" s="218">
        <f t="shared" si="9"/>
        <v>6.5596579196159188E-2</v>
      </c>
      <c r="F25" s="218">
        <f t="shared" si="9"/>
        <v>0.11442211225820154</v>
      </c>
      <c r="G25" s="218">
        <f t="shared" si="9"/>
        <v>6.020343461907865E-2</v>
      </c>
      <c r="H25" s="218">
        <f t="shared" si="9"/>
        <v>8.2643169944911665E-2</v>
      </c>
      <c r="I25" s="218">
        <f t="shared" si="9"/>
        <v>0.24300079947111466</v>
      </c>
      <c r="J25" s="218">
        <f t="shared" si="9"/>
        <v>0.10291902856453167</v>
      </c>
      <c r="K25" s="213">
        <f t="shared" si="9"/>
        <v>5.080761285302425E-2</v>
      </c>
      <c r="L25" s="218">
        <f t="shared" si="9"/>
        <v>7.8729947550319826E-2</v>
      </c>
    </row>
    <row r="26" spans="1:13">
      <c r="A26" s="1877"/>
      <c r="B26" s="249" t="s">
        <v>112</v>
      </c>
      <c r="C26" s="418">
        <f t="shared" ref="C26:L26" si="10">1.14*1.64*SQRT(C25*(1-C25)/C8)</f>
        <v>3.20200445998527E-3</v>
      </c>
      <c r="D26" s="418">
        <f t="shared" si="10"/>
        <v>1.057292578408041E-2</v>
      </c>
      <c r="E26" s="418">
        <f t="shared" si="10"/>
        <v>3.1065619454734125E-2</v>
      </c>
      <c r="F26" s="418">
        <f t="shared" si="10"/>
        <v>2.1862909533778493E-2</v>
      </c>
      <c r="G26" s="418">
        <f t="shared" si="10"/>
        <v>2.7794334364823557E-2</v>
      </c>
      <c r="H26" s="418">
        <f t="shared" si="10"/>
        <v>2.4824876951569742E-2</v>
      </c>
      <c r="I26" s="418">
        <f t="shared" si="10"/>
        <v>2.2239682603468078E-2</v>
      </c>
      <c r="J26" s="418">
        <f t="shared" si="10"/>
        <v>2.4888200639281034E-2</v>
      </c>
      <c r="K26" s="414">
        <f t="shared" si="10"/>
        <v>2.978608450763897E-2</v>
      </c>
      <c r="L26" s="418">
        <f t="shared" si="10"/>
        <v>2.841497860225357E-2</v>
      </c>
    </row>
    <row r="27" spans="1:13">
      <c r="A27" s="1824" t="s">
        <v>219</v>
      </c>
      <c r="B27" s="247" t="s">
        <v>92</v>
      </c>
      <c r="C27" s="252">
        <v>4775</v>
      </c>
      <c r="D27" s="252">
        <v>676</v>
      </c>
      <c r="E27" s="252">
        <v>17</v>
      </c>
      <c r="F27" s="252">
        <v>114</v>
      </c>
      <c r="G27" s="252">
        <v>26</v>
      </c>
      <c r="H27" s="252">
        <v>67</v>
      </c>
      <c r="I27" s="252">
        <v>261</v>
      </c>
      <c r="J27" s="252">
        <v>98</v>
      </c>
      <c r="K27" s="252">
        <v>36</v>
      </c>
      <c r="L27" s="252">
        <v>57</v>
      </c>
    </row>
    <row r="28" spans="1:13">
      <c r="A28" s="1773"/>
      <c r="B28" s="245" t="s">
        <v>75</v>
      </c>
      <c r="C28" s="217">
        <v>5179.6346580517338</v>
      </c>
      <c r="D28" s="217">
        <v>1050.0475189838301</v>
      </c>
      <c r="E28" s="217">
        <v>25.129668874970953</v>
      </c>
      <c r="F28" s="217">
        <v>143.63890431773274</v>
      </c>
      <c r="G28" s="217">
        <v>52.177305494626147</v>
      </c>
      <c r="H28" s="217">
        <v>88.849588689184728</v>
      </c>
      <c r="I28" s="217">
        <v>513.11319832305639</v>
      </c>
      <c r="J28" s="217">
        <v>124.3061130247785</v>
      </c>
      <c r="K28" s="217">
        <v>53.280683328993469</v>
      </c>
      <c r="L28" s="217">
        <v>49.5520569304867</v>
      </c>
    </row>
    <row r="29" spans="1:13">
      <c r="A29" s="1773"/>
      <c r="B29" s="245" t="s">
        <v>76</v>
      </c>
      <c r="C29" s="218">
        <f>C28/C9</f>
        <v>0.10075930523577407</v>
      </c>
      <c r="D29" s="218">
        <f t="shared" ref="D29:L29" si="11">D28/D9</f>
        <v>0.16433444666370339</v>
      </c>
      <c r="E29" s="218">
        <f t="shared" si="11"/>
        <v>6.8638746790654126E-2</v>
      </c>
      <c r="F29" s="218">
        <f t="shared" si="11"/>
        <v>0.14070837244389425</v>
      </c>
      <c r="G29" s="218">
        <f t="shared" si="11"/>
        <v>0.10067656135210895</v>
      </c>
      <c r="H29" s="218">
        <f t="shared" si="11"/>
        <v>0.14569442685648554</v>
      </c>
      <c r="I29" s="218">
        <f t="shared" si="11"/>
        <v>0.20086805164771102</v>
      </c>
      <c r="J29" s="218">
        <f t="shared" si="11"/>
        <v>0.18205181471032902</v>
      </c>
      <c r="K29" s="218">
        <f t="shared" si="11"/>
        <v>0.16763228072324002</v>
      </c>
      <c r="L29" s="218">
        <f t="shared" si="11"/>
        <v>0.15507954787327438</v>
      </c>
    </row>
    <row r="30" spans="1:13" ht="13.5" thickBot="1">
      <c r="A30" s="1873"/>
      <c r="B30" s="248" t="s">
        <v>112</v>
      </c>
      <c r="C30" s="418">
        <f t="shared" ref="C30:L30" si="12">1.14*1.64*SQRT(C29*(1-C29)/C8)</f>
        <v>2.5130325804026306E-3</v>
      </c>
      <c r="D30" s="418">
        <f t="shared" si="12"/>
        <v>1.0990446125832758E-2</v>
      </c>
      <c r="E30" s="418">
        <f t="shared" si="12"/>
        <v>3.1726047351614932E-2</v>
      </c>
      <c r="F30" s="418">
        <f t="shared" si="12"/>
        <v>2.3881953882710565E-2</v>
      </c>
      <c r="G30" s="418">
        <f t="shared" si="12"/>
        <v>3.5160161378081638E-2</v>
      </c>
      <c r="H30" s="418">
        <f t="shared" si="12"/>
        <v>3.180845397145346E-2</v>
      </c>
      <c r="I30" s="418">
        <f t="shared" si="12"/>
        <v>2.0775032103455885E-2</v>
      </c>
      <c r="J30" s="418">
        <f t="shared" si="12"/>
        <v>3.1607506835482385E-2</v>
      </c>
      <c r="K30" s="418">
        <f t="shared" si="12"/>
        <v>5.0665034230268073E-2</v>
      </c>
      <c r="L30" s="418">
        <f t="shared" si="12"/>
        <v>3.8191705238550706E-2</v>
      </c>
    </row>
    <row r="31" spans="1:13" ht="51.75" customHeight="1">
      <c r="A31" s="1893" t="s">
        <v>230</v>
      </c>
      <c r="B31" s="1893"/>
      <c r="C31" s="1893"/>
      <c r="D31" s="1893"/>
      <c r="E31" s="1893"/>
      <c r="F31" s="1893"/>
      <c r="G31" s="1893"/>
      <c r="H31" s="1893"/>
      <c r="I31" s="1893"/>
      <c r="J31" s="1893"/>
      <c r="K31" s="1893"/>
      <c r="L31" s="1893"/>
    </row>
    <row r="33" spans="1:1">
      <c r="A33" s="325" t="s">
        <v>347</v>
      </c>
    </row>
    <row r="34" spans="1:1">
      <c r="A34" s="326" t="s">
        <v>348</v>
      </c>
    </row>
  </sheetData>
  <mergeCells count="12">
    <mergeCell ref="A8:A10"/>
    <mergeCell ref="A5:L5"/>
    <mergeCell ref="A6:B7"/>
    <mergeCell ref="C6:C7"/>
    <mergeCell ref="D6:D7"/>
    <mergeCell ref="E6:L6"/>
    <mergeCell ref="A31:L31"/>
    <mergeCell ref="A11:A14"/>
    <mergeCell ref="A15:A18"/>
    <mergeCell ref="A19:A22"/>
    <mergeCell ref="A23:A26"/>
    <mergeCell ref="A27:A30"/>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topLeftCell="A31" workbookViewId="0">
      <selection activeCell="A3" sqref="A3"/>
    </sheetView>
  </sheetViews>
  <sheetFormatPr baseColWidth="10" defaultRowHeight="12.75"/>
  <cols>
    <col min="1" max="2" width="24.5703125" customWidth="1"/>
  </cols>
  <sheetData>
    <row r="1" spans="1:8" ht="25.5">
      <c r="A1" s="8" t="s">
        <v>228</v>
      </c>
      <c r="B1" s="20"/>
      <c r="C1" s="20"/>
      <c r="D1" s="20"/>
      <c r="E1" s="20"/>
      <c r="F1" s="20"/>
      <c r="G1" s="20"/>
      <c r="H1" s="20"/>
    </row>
    <row r="2" spans="1:8">
      <c r="A2" s="20"/>
      <c r="B2" s="20"/>
      <c r="C2" s="20"/>
      <c r="D2" s="20"/>
      <c r="E2" s="20"/>
      <c r="F2" s="20"/>
      <c r="G2" s="20"/>
      <c r="H2" s="20"/>
    </row>
    <row r="3" spans="1:8" ht="15.75">
      <c r="A3" s="26" t="s">
        <v>69</v>
      </c>
      <c r="B3" s="20"/>
      <c r="C3" s="20"/>
      <c r="D3" s="20"/>
      <c r="E3" s="20"/>
      <c r="F3" s="20"/>
      <c r="G3" s="20"/>
      <c r="H3" s="20"/>
    </row>
    <row r="4" spans="1:8" ht="15">
      <c r="A4" s="10"/>
      <c r="B4" s="20"/>
      <c r="C4" s="20"/>
      <c r="D4" s="20"/>
      <c r="E4" s="20"/>
      <c r="F4" s="20"/>
      <c r="G4" s="20"/>
      <c r="H4" s="20"/>
    </row>
    <row r="5" spans="1:8" ht="13.5" thickBot="1">
      <c r="A5" s="1899" t="s">
        <v>389</v>
      </c>
      <c r="B5" s="1899"/>
      <c r="C5" s="1899"/>
      <c r="D5" s="1899"/>
      <c r="E5" s="1899"/>
      <c r="F5" s="1899"/>
      <c r="G5" s="1899"/>
      <c r="H5" s="1899"/>
    </row>
    <row r="6" spans="1:8">
      <c r="A6" s="1817"/>
      <c r="B6" s="1817"/>
      <c r="C6" s="1874" t="s">
        <v>102</v>
      </c>
      <c r="D6" s="1874" t="s">
        <v>82</v>
      </c>
      <c r="E6" s="1828" t="s">
        <v>94</v>
      </c>
      <c r="F6" s="1829"/>
      <c r="G6" s="1829"/>
      <c r="H6" s="1829"/>
    </row>
    <row r="7" spans="1:8" ht="13.5" thickBot="1">
      <c r="A7" s="1897"/>
      <c r="B7" s="1897"/>
      <c r="C7" s="1875"/>
      <c r="D7" s="1898"/>
      <c r="E7" s="734" t="s">
        <v>95</v>
      </c>
      <c r="F7" s="734" t="s">
        <v>96</v>
      </c>
      <c r="G7" s="734" t="s">
        <v>98</v>
      </c>
      <c r="H7" s="734" t="s">
        <v>99</v>
      </c>
    </row>
    <row r="8" spans="1:8">
      <c r="A8" s="1781" t="s">
        <v>166</v>
      </c>
      <c r="B8" s="246" t="s">
        <v>92</v>
      </c>
      <c r="C8" s="48">
        <f>C11+C15+C19+C23+C27</f>
        <v>50149</v>
      </c>
      <c r="D8" s="48">
        <f t="shared" ref="D8:H8" si="0">D11+D15+D19+D23+D27</f>
        <v>3974</v>
      </c>
      <c r="E8" s="48">
        <f t="shared" si="0"/>
        <v>1333</v>
      </c>
      <c r="F8" s="48">
        <f t="shared" si="0"/>
        <v>517</v>
      </c>
      <c r="G8" s="48">
        <f t="shared" si="0"/>
        <v>163</v>
      </c>
      <c r="H8" s="48">
        <f t="shared" si="0"/>
        <v>480</v>
      </c>
    </row>
    <row r="9" spans="1:8">
      <c r="A9" s="1773"/>
      <c r="B9" s="245" t="s">
        <v>75</v>
      </c>
      <c r="C9" s="48">
        <f>C12+C16+C20+C24+C28</f>
        <v>51406.017994383023</v>
      </c>
      <c r="D9" s="48">
        <f t="shared" ref="D9:H9" si="1">D12+D16+D20+D24+D28</f>
        <v>6389.6982057125488</v>
      </c>
      <c r="E9" s="48">
        <f t="shared" si="1"/>
        <v>2592.2373350205007</v>
      </c>
      <c r="F9" s="48">
        <f t="shared" si="1"/>
        <v>660.47986471926026</v>
      </c>
      <c r="G9" s="48">
        <f t="shared" si="1"/>
        <v>104.54777144090176</v>
      </c>
      <c r="H9" s="48">
        <f t="shared" si="1"/>
        <v>554.66408127781801</v>
      </c>
    </row>
    <row r="10" spans="1:8">
      <c r="A10" s="1877"/>
      <c r="B10" s="249" t="s">
        <v>76</v>
      </c>
      <c r="C10" s="24">
        <f>C13+C17+C21+C25+C29</f>
        <v>0.99999999999999267</v>
      </c>
      <c r="D10" s="24">
        <f t="shared" ref="D10:H10" si="2">D13+D17+D21+D25+D29</f>
        <v>1.0000000000000038</v>
      </c>
      <c r="E10" s="24">
        <f t="shared" si="2"/>
        <v>1</v>
      </c>
      <c r="F10" s="24">
        <f t="shared" si="2"/>
        <v>0.99999999999999967</v>
      </c>
      <c r="G10" s="24">
        <f t="shared" si="2"/>
        <v>1</v>
      </c>
      <c r="H10" s="24">
        <f t="shared" si="2"/>
        <v>0.99999999999999911</v>
      </c>
    </row>
    <row r="11" spans="1:8">
      <c r="A11" s="1824" t="s">
        <v>214</v>
      </c>
      <c r="B11" s="247" t="s">
        <v>92</v>
      </c>
      <c r="C11" s="48">
        <v>22125</v>
      </c>
      <c r="D11" s="48">
        <v>1333</v>
      </c>
      <c r="E11" s="48">
        <v>294</v>
      </c>
      <c r="F11" s="48">
        <v>187</v>
      </c>
      <c r="G11" s="48">
        <v>47</v>
      </c>
      <c r="H11" s="48">
        <v>149</v>
      </c>
    </row>
    <row r="12" spans="1:8">
      <c r="A12" s="1773"/>
      <c r="B12" s="245" t="s">
        <v>75</v>
      </c>
      <c r="C12" s="48">
        <v>22270.43013335147</v>
      </c>
      <c r="D12" s="48">
        <v>2246.8842727505016</v>
      </c>
      <c r="E12" s="48">
        <v>585.92118183195998</v>
      </c>
      <c r="F12" s="48">
        <v>254.80344559125029</v>
      </c>
      <c r="G12" s="48">
        <v>33.284700884325567</v>
      </c>
      <c r="H12" s="48">
        <v>191.4609757868125</v>
      </c>
    </row>
    <row r="13" spans="1:8">
      <c r="A13" s="1773"/>
      <c r="B13" s="245" t="s">
        <v>76</v>
      </c>
      <c r="C13" s="23">
        <v>0.43322612803397298</v>
      </c>
      <c r="D13" s="23">
        <v>0.35164168954673636</v>
      </c>
      <c r="E13" s="23">
        <v>0.22602914243858244</v>
      </c>
      <c r="F13" s="23">
        <v>0.38578533457572628</v>
      </c>
      <c r="G13" s="23">
        <v>0.31836834420847099</v>
      </c>
      <c r="H13" s="23">
        <v>0.34518365664805695</v>
      </c>
    </row>
    <row r="14" spans="1:8">
      <c r="A14" s="1877"/>
      <c r="B14" s="249" t="s">
        <v>112</v>
      </c>
      <c r="C14" s="393">
        <f>1.14*1.64*SQRT(C13*(1-C13)/C8)</f>
        <v>4.1369454274328005E-3</v>
      </c>
      <c r="D14" s="393">
        <f t="shared" ref="D14:H14" si="3">1.14*1.64*SQRT(D13*(1-D13)/D8)</f>
        <v>1.4160953214884588E-2</v>
      </c>
      <c r="E14" s="393">
        <f t="shared" si="3"/>
        <v>2.141796218979683E-2</v>
      </c>
      <c r="F14" s="393">
        <f t="shared" si="3"/>
        <v>4.0025464051279713E-2</v>
      </c>
      <c r="G14" s="393">
        <f t="shared" si="3"/>
        <v>6.8217329207279853E-2</v>
      </c>
      <c r="H14" s="393">
        <f t="shared" si="3"/>
        <v>4.057074179140796E-2</v>
      </c>
    </row>
    <row r="15" spans="1:8">
      <c r="A15" s="1824" t="s">
        <v>215</v>
      </c>
      <c r="B15" s="245" t="s">
        <v>92</v>
      </c>
      <c r="C15" s="48">
        <v>12766</v>
      </c>
      <c r="D15" s="48">
        <v>1191</v>
      </c>
      <c r="E15" s="48">
        <v>394</v>
      </c>
      <c r="F15" s="48">
        <v>144</v>
      </c>
      <c r="G15" s="48">
        <v>55</v>
      </c>
      <c r="H15" s="48">
        <v>156</v>
      </c>
    </row>
    <row r="16" spans="1:8">
      <c r="A16" s="1773"/>
      <c r="B16" s="245" t="s">
        <v>75</v>
      </c>
      <c r="C16" s="48">
        <v>12550.978139952784</v>
      </c>
      <c r="D16" s="48">
        <v>1810.1902532140439</v>
      </c>
      <c r="E16" s="48">
        <v>717.78081029531324</v>
      </c>
      <c r="F16" s="48">
        <v>178.30414582386834</v>
      </c>
      <c r="G16" s="48">
        <v>33.313796712765516</v>
      </c>
      <c r="H16" s="48">
        <v>168.11513528459201</v>
      </c>
    </row>
    <row r="17" spans="1:8">
      <c r="A17" s="1773"/>
      <c r="B17" s="245" t="s">
        <v>76</v>
      </c>
      <c r="C17" s="23">
        <v>0.24415386815847306</v>
      </c>
      <c r="D17" s="23">
        <v>0.28329823959380368</v>
      </c>
      <c r="E17" s="23">
        <v>0.2768962550605486</v>
      </c>
      <c r="F17" s="23">
        <v>0.2699615163887808</v>
      </c>
      <c r="G17" s="23">
        <v>0.31864664596506459</v>
      </c>
      <c r="H17" s="23">
        <v>0.30309360378500322</v>
      </c>
    </row>
    <row r="18" spans="1:8">
      <c r="A18" s="1877"/>
      <c r="B18" s="249" t="s">
        <v>112</v>
      </c>
      <c r="C18" s="393">
        <f>1.14*1.64*SQRT(C17*(1-C17)/C8)</f>
        <v>3.5864605885443999E-3</v>
      </c>
      <c r="D18" s="24">
        <f t="shared" ref="D18:H18" si="4">1.14*1.64*SQRT(D17*(1-D17)/D8)</f>
        <v>1.3363676117598085E-2</v>
      </c>
      <c r="E18" s="24">
        <f t="shared" si="4"/>
        <v>2.2913554820857794E-2</v>
      </c>
      <c r="F18" s="24">
        <f t="shared" si="4"/>
        <v>3.6502888720191598E-2</v>
      </c>
      <c r="G18" s="24">
        <f t="shared" si="4"/>
        <v>6.82332051378719E-2</v>
      </c>
      <c r="H18" s="24">
        <f t="shared" si="4"/>
        <v>3.9219648016396783E-2</v>
      </c>
    </row>
    <row r="19" spans="1:8">
      <c r="A19" s="1824" t="s">
        <v>217</v>
      </c>
      <c r="B19" s="245" t="s">
        <v>92</v>
      </c>
      <c r="C19" s="48">
        <v>2317</v>
      </c>
      <c r="D19" s="48">
        <v>232</v>
      </c>
      <c r="E19" s="48">
        <v>79</v>
      </c>
      <c r="F19" s="48">
        <v>28</v>
      </c>
      <c r="G19" s="206">
        <v>12</v>
      </c>
      <c r="H19" s="48">
        <v>33</v>
      </c>
    </row>
    <row r="20" spans="1:8">
      <c r="A20" s="1773"/>
      <c r="B20" s="245" t="s">
        <v>75</v>
      </c>
      <c r="C20" s="48">
        <v>2192.1105049211833</v>
      </c>
      <c r="D20" s="48">
        <v>327.83563521092822</v>
      </c>
      <c r="E20" s="48">
        <v>140.25871395853542</v>
      </c>
      <c r="F20" s="48">
        <v>33.478942408656195</v>
      </c>
      <c r="G20" s="206">
        <v>7.1846196016452151</v>
      </c>
      <c r="H20" s="48">
        <v>30.029957666474644</v>
      </c>
    </row>
    <row r="21" spans="1:8">
      <c r="A21" s="1773"/>
      <c r="B21" s="245" t="s">
        <v>76</v>
      </c>
      <c r="C21" s="23">
        <f>C20/C9</f>
        <v>4.2643071578909467E-2</v>
      </c>
      <c r="D21" s="23">
        <f t="shared" ref="D21:H21" si="5">D20/D9</f>
        <v>5.1306904435304161E-2</v>
      </c>
      <c r="E21" s="23">
        <f t="shared" si="5"/>
        <v>5.4107203867359698E-2</v>
      </c>
      <c r="F21" s="23">
        <f t="shared" si="5"/>
        <v>5.0688816112337595E-2</v>
      </c>
      <c r="G21" s="213">
        <f t="shared" si="5"/>
        <v>6.8720925397309895E-2</v>
      </c>
      <c r="H21" s="23">
        <f t="shared" si="5"/>
        <v>5.4140801036354387E-2</v>
      </c>
    </row>
    <row r="22" spans="1:8">
      <c r="A22" s="1877"/>
      <c r="B22" s="249" t="s">
        <v>112</v>
      </c>
      <c r="C22" s="24">
        <f t="shared" ref="C22:H22" si="6">1.14*1.64*SQRT(C21*(1-C21)/C8)</f>
        <v>1.6868588450310814E-3</v>
      </c>
      <c r="D22" s="24">
        <f t="shared" si="6"/>
        <v>6.5431299278892671E-3</v>
      </c>
      <c r="E22" s="24">
        <f t="shared" si="6"/>
        <v>1.1584628980039995E-2</v>
      </c>
      <c r="F22" s="24">
        <f t="shared" si="6"/>
        <v>1.8036979035394994E-2</v>
      </c>
      <c r="G22" s="207">
        <f t="shared" si="6"/>
        <v>3.7045829113113632E-2</v>
      </c>
      <c r="H22" s="24">
        <f t="shared" si="6"/>
        <v>1.9310951148055967E-2</v>
      </c>
    </row>
    <row r="23" spans="1:8">
      <c r="A23" s="1824" t="s">
        <v>218</v>
      </c>
      <c r="B23" s="245" t="s">
        <v>92</v>
      </c>
      <c r="C23" s="48">
        <v>8166</v>
      </c>
      <c r="D23" s="48">
        <v>542</v>
      </c>
      <c r="E23" s="48">
        <v>300</v>
      </c>
      <c r="F23" s="48">
        <v>66</v>
      </c>
      <c r="G23" s="48">
        <v>16</v>
      </c>
      <c r="H23" s="48">
        <v>51</v>
      </c>
    </row>
    <row r="24" spans="1:8">
      <c r="A24" s="1773"/>
      <c r="B24" s="245" t="s">
        <v>75</v>
      </c>
      <c r="C24" s="48">
        <v>9212.8645581058518</v>
      </c>
      <c r="D24" s="48">
        <v>954.74052555324522</v>
      </c>
      <c r="E24" s="48">
        <v>630.64983980091563</v>
      </c>
      <c r="F24" s="48">
        <v>84.919823303184103</v>
      </c>
      <c r="G24" s="48">
        <v>10.331517500493812</v>
      </c>
      <c r="H24" s="48">
        <v>61.068004472513238</v>
      </c>
    </row>
    <row r="25" spans="1:8">
      <c r="A25" s="1773"/>
      <c r="B25" s="245" t="s">
        <v>76</v>
      </c>
      <c r="C25" s="23">
        <v>0.17921762699286378</v>
      </c>
      <c r="D25" s="23">
        <v>0.14941871976045557</v>
      </c>
      <c r="E25" s="23">
        <v>0.24328398919380903</v>
      </c>
      <c r="F25" s="23">
        <v>0.12857291772138976</v>
      </c>
      <c r="G25" s="23">
        <v>9.8821020841500753E-2</v>
      </c>
      <c r="H25" s="23">
        <v>0.11009907894491126</v>
      </c>
    </row>
    <row r="26" spans="1:8">
      <c r="A26" s="1877"/>
      <c r="B26" s="249" t="s">
        <v>112</v>
      </c>
      <c r="C26" s="393">
        <f t="shared" ref="C26:H26" si="7">1.14*1.64*SQRT(C25*(1-C25)/C8)</f>
        <v>3.2020044599852604E-3</v>
      </c>
      <c r="D26" s="24">
        <f t="shared" si="7"/>
        <v>1.0572925784080428E-2</v>
      </c>
      <c r="E26" s="24">
        <f t="shared" si="7"/>
        <v>2.1971355464367567E-2</v>
      </c>
      <c r="F26" s="24">
        <f t="shared" si="7"/>
        <v>2.7522869062344222E-2</v>
      </c>
      <c r="G26" s="24">
        <f t="shared" si="7"/>
        <v>4.3700367738098822E-2</v>
      </c>
      <c r="H26" s="24">
        <f t="shared" si="7"/>
        <v>2.6711037173202147E-2</v>
      </c>
    </row>
    <row r="27" spans="1:8">
      <c r="A27" s="1824" t="s">
        <v>219</v>
      </c>
      <c r="B27" s="245" t="s">
        <v>92</v>
      </c>
      <c r="C27" s="48">
        <v>4775</v>
      </c>
      <c r="D27" s="48">
        <v>676</v>
      </c>
      <c r="E27" s="48">
        <v>266</v>
      </c>
      <c r="F27" s="48">
        <v>92</v>
      </c>
      <c r="G27" s="48">
        <v>33</v>
      </c>
      <c r="H27" s="48">
        <v>91</v>
      </c>
    </row>
    <row r="28" spans="1:8">
      <c r="A28" s="1773"/>
      <c r="B28" s="245" t="s">
        <v>75</v>
      </c>
      <c r="C28" s="48">
        <v>5179.6346580517338</v>
      </c>
      <c r="D28" s="48">
        <v>1050.0475189838301</v>
      </c>
      <c r="E28" s="48">
        <v>517.62678913377636</v>
      </c>
      <c r="F28" s="48">
        <v>108.97350759230127</v>
      </c>
      <c r="G28" s="48">
        <v>20.43313674167165</v>
      </c>
      <c r="H28" s="48">
        <v>103.99000806742572</v>
      </c>
    </row>
    <row r="29" spans="1:8">
      <c r="A29" s="1773"/>
      <c r="B29" s="245" t="s">
        <v>76</v>
      </c>
      <c r="C29" s="23">
        <v>0.10075930523577331</v>
      </c>
      <c r="D29" s="23">
        <v>0.16433444666370403</v>
      </c>
      <c r="E29" s="23">
        <v>0.19968340943970037</v>
      </c>
      <c r="F29" s="23">
        <v>0.1649914152017653</v>
      </c>
      <c r="G29" s="23">
        <v>0.19544306358765373</v>
      </c>
      <c r="H29" s="23">
        <v>0.18748285958567318</v>
      </c>
    </row>
    <row r="30" spans="1:8" ht="13.5" thickBot="1">
      <c r="A30" s="1895"/>
      <c r="B30" s="245" t="s">
        <v>112</v>
      </c>
      <c r="C30" s="393">
        <f t="shared" ref="C30:H30" si="8">1.14*1.64*SQRT(C29*(1-C29)/C8)</f>
        <v>2.5130325804026219E-3</v>
      </c>
      <c r="D30" s="24">
        <f t="shared" si="8"/>
        <v>1.0990446125832774E-2</v>
      </c>
      <c r="E30" s="24">
        <f t="shared" si="8"/>
        <v>2.0470833515427715E-2</v>
      </c>
      <c r="F30" s="24">
        <f t="shared" si="8"/>
        <v>3.0519651625411232E-2</v>
      </c>
      <c r="G30" s="24">
        <f t="shared" si="8"/>
        <v>5.8068875991166086E-2</v>
      </c>
      <c r="H30" s="24">
        <f t="shared" si="8"/>
        <v>3.3306203471564981E-2</v>
      </c>
    </row>
    <row r="31" spans="1:8" ht="56.25" customHeight="1">
      <c r="A31" s="1896" t="s">
        <v>229</v>
      </c>
      <c r="B31" s="1896"/>
      <c r="C31" s="1896"/>
      <c r="D31" s="1896"/>
      <c r="E31" s="1896"/>
      <c r="F31" s="1896"/>
      <c r="G31" s="1896"/>
      <c r="H31" s="1896"/>
    </row>
    <row r="32" spans="1:8">
      <c r="A32" s="20"/>
      <c r="B32" s="20"/>
      <c r="C32" s="20"/>
      <c r="D32" s="20"/>
      <c r="E32" s="20"/>
      <c r="F32" s="20"/>
      <c r="G32" s="20"/>
      <c r="H32" s="20"/>
    </row>
    <row r="33" spans="1:9">
      <c r="A33" s="327" t="s">
        <v>347</v>
      </c>
      <c r="B33" s="20"/>
      <c r="C33" s="20"/>
      <c r="D33" s="20"/>
      <c r="E33" s="20"/>
      <c r="F33" s="20"/>
      <c r="G33" s="20"/>
      <c r="H33" s="20"/>
    </row>
    <row r="34" spans="1:9">
      <c r="A34" s="326" t="s">
        <v>348</v>
      </c>
    </row>
    <row r="37" spans="1:9" ht="13.5" thickBot="1">
      <c r="A37" s="1822" t="s">
        <v>388</v>
      </c>
      <c r="B37" s="1822"/>
      <c r="C37" s="1822"/>
      <c r="D37" s="1822"/>
      <c r="E37" s="1822"/>
      <c r="F37" s="1822"/>
      <c r="G37" s="1822"/>
      <c r="H37" s="1822"/>
      <c r="I37" s="1822"/>
    </row>
    <row r="38" spans="1:9">
      <c r="A38" s="1817"/>
      <c r="B38" s="1817"/>
      <c r="C38" s="1874" t="s">
        <v>102</v>
      </c>
      <c r="D38" s="1874" t="s">
        <v>82</v>
      </c>
      <c r="E38" s="1823" t="s">
        <v>94</v>
      </c>
      <c r="F38" s="1823"/>
      <c r="G38" s="1823"/>
      <c r="H38" s="1823"/>
      <c r="I38" s="1823"/>
    </row>
    <row r="39" spans="1:9" ht="13.5" thickBot="1">
      <c r="A39" s="1897"/>
      <c r="B39" s="1897"/>
      <c r="C39" s="1875"/>
      <c r="D39" s="1898"/>
      <c r="E39" s="734" t="s">
        <v>95</v>
      </c>
      <c r="F39" s="734" t="s">
        <v>96</v>
      </c>
      <c r="G39" s="734" t="s">
        <v>98</v>
      </c>
      <c r="H39" s="734" t="s">
        <v>99</v>
      </c>
      <c r="I39" s="734" t="s">
        <v>97</v>
      </c>
    </row>
    <row r="40" spans="1:9">
      <c r="A40" s="1781" t="s">
        <v>166</v>
      </c>
      <c r="B40" s="332" t="s">
        <v>92</v>
      </c>
      <c r="C40" s="48">
        <f>C43+C47+C51+C55+C59</f>
        <v>50149</v>
      </c>
      <c r="D40" s="48">
        <f t="shared" ref="D40:I42" si="9">D43+D47+D51+D55+D59</f>
        <v>3974</v>
      </c>
      <c r="E40" s="48">
        <f>E43+E47+E51+E55+E59</f>
        <v>1166</v>
      </c>
      <c r="F40" s="48">
        <f t="shared" ref="F40:I41" si="10">F43+F47+F51+F55+F59</f>
        <v>472</v>
      </c>
      <c r="G40" s="48">
        <f t="shared" si="10"/>
        <v>228</v>
      </c>
      <c r="H40" s="48">
        <f>H43+H47+H51+H55+H59</f>
        <v>509</v>
      </c>
      <c r="I40" s="48">
        <f t="shared" si="10"/>
        <v>212</v>
      </c>
    </row>
    <row r="41" spans="1:9">
      <c r="A41" s="1773"/>
      <c r="B41" s="331" t="s">
        <v>75</v>
      </c>
      <c r="C41" s="48">
        <f>C44+C48+C52+C56+C60</f>
        <v>51406.017994383023</v>
      </c>
      <c r="D41" s="48">
        <f t="shared" si="9"/>
        <v>6389.6982057125488</v>
      </c>
      <c r="E41" s="48">
        <f>E44+E48+E52+E56+E60</f>
        <v>2297.1379771285242</v>
      </c>
      <c r="F41" s="48">
        <f t="shared" si="10"/>
        <v>609.98586066850385</v>
      </c>
      <c r="G41" s="48">
        <f t="shared" si="10"/>
        <v>151.56393445104226</v>
      </c>
      <c r="H41" s="48">
        <f>H44+H48+H52+H56+H60</f>
        <v>629.26967707568565</v>
      </c>
      <c r="I41" s="48">
        <f t="shared" si="10"/>
        <v>199.89145395500282</v>
      </c>
    </row>
    <row r="42" spans="1:9">
      <c r="A42" s="1877"/>
      <c r="B42" s="336" t="s">
        <v>76</v>
      </c>
      <c r="C42" s="24">
        <f>C45+C49+C53+C57+C61</f>
        <v>0.99999999999999267</v>
      </c>
      <c r="D42" s="24">
        <f t="shared" si="9"/>
        <v>1.0000000000000038</v>
      </c>
      <c r="E42" s="24">
        <f t="shared" si="9"/>
        <v>1</v>
      </c>
      <c r="F42" s="24">
        <f t="shared" si="9"/>
        <v>1</v>
      </c>
      <c r="G42" s="24">
        <f t="shared" si="9"/>
        <v>0.99999999999999989</v>
      </c>
      <c r="H42" s="24">
        <f t="shared" si="9"/>
        <v>0.99999999999999989</v>
      </c>
      <c r="I42" s="24">
        <f t="shared" si="9"/>
        <v>1</v>
      </c>
    </row>
    <row r="43" spans="1:9">
      <c r="A43" s="1824" t="s">
        <v>214</v>
      </c>
      <c r="B43" s="335" t="s">
        <v>92</v>
      </c>
      <c r="C43" s="48">
        <v>22125</v>
      </c>
      <c r="D43" s="48">
        <v>1333</v>
      </c>
      <c r="E43" s="48">
        <v>244</v>
      </c>
      <c r="F43" s="48">
        <v>168</v>
      </c>
      <c r="G43" s="48">
        <v>62</v>
      </c>
      <c r="H43" s="48">
        <v>147</v>
      </c>
      <c r="I43" s="48">
        <v>62</v>
      </c>
    </row>
    <row r="44" spans="1:9">
      <c r="A44" s="1773"/>
      <c r="B44" s="331" t="s">
        <v>75</v>
      </c>
      <c r="C44" s="48">
        <v>22270.43013335147</v>
      </c>
      <c r="D44" s="48">
        <v>2246.8842727505016</v>
      </c>
      <c r="E44" s="48">
        <v>488.91996947558334</v>
      </c>
      <c r="F44" s="48">
        <v>232.12652209160737</v>
      </c>
      <c r="G44" s="48">
        <v>49.326382815090874</v>
      </c>
      <c r="H44" s="48">
        <v>196.7065236399549</v>
      </c>
      <c r="I44" s="48">
        <v>62.172505765287028</v>
      </c>
    </row>
    <row r="45" spans="1:9">
      <c r="A45" s="1773"/>
      <c r="B45" s="331" t="s">
        <v>76</v>
      </c>
      <c r="C45" s="23">
        <v>0.43322612803397298</v>
      </c>
      <c r="D45" s="23">
        <v>0.35164168954673636</v>
      </c>
      <c r="E45" s="23">
        <f>E44/E41</f>
        <v>0.21283874732102276</v>
      </c>
      <c r="F45" s="23">
        <f>F44/F41</f>
        <v>0.38054410283742013</v>
      </c>
      <c r="G45" s="23">
        <f>G44/G41</f>
        <v>0.32544934250848534</v>
      </c>
      <c r="H45" s="23">
        <f>H44/H41</f>
        <v>0.31259495063242326</v>
      </c>
      <c r="I45" s="23">
        <f>I44/I41</f>
        <v>0.31103133493282092</v>
      </c>
    </row>
    <row r="46" spans="1:9">
      <c r="A46" s="1877"/>
      <c r="B46" s="336" t="s">
        <v>112</v>
      </c>
      <c r="C46" s="393">
        <f>1.14*1.64*SQRT(C45*(1-C45)/C40)</f>
        <v>4.1369454274328005E-3</v>
      </c>
      <c r="D46" s="24">
        <f t="shared" ref="D46:I46" si="11">1.14*1.64*SQRT(D45*(1-D45)/D40)</f>
        <v>1.4160953214884588E-2</v>
      </c>
      <c r="E46" s="24">
        <f t="shared" si="11"/>
        <v>2.2410762098005663E-2</v>
      </c>
      <c r="F46" s="24">
        <f t="shared" si="11"/>
        <v>4.1781631464191178E-2</v>
      </c>
      <c r="G46" s="24">
        <f t="shared" si="11"/>
        <v>5.8013659297255139E-2</v>
      </c>
      <c r="H46" s="24">
        <f t="shared" si="11"/>
        <v>3.8413788992681372E-2</v>
      </c>
      <c r="I46" s="24">
        <f t="shared" si="11"/>
        <v>5.9440516732910752E-2</v>
      </c>
    </row>
    <row r="47" spans="1:9">
      <c r="A47" s="1824" t="s">
        <v>215</v>
      </c>
      <c r="B47" s="331" t="s">
        <v>92</v>
      </c>
      <c r="C47" s="48">
        <v>12766</v>
      </c>
      <c r="D47" s="48">
        <v>1191</v>
      </c>
      <c r="E47" s="48">
        <v>339</v>
      </c>
      <c r="F47" s="48">
        <v>129</v>
      </c>
      <c r="G47" s="48">
        <v>77</v>
      </c>
      <c r="H47" s="48">
        <v>170</v>
      </c>
      <c r="I47" s="48">
        <v>70</v>
      </c>
    </row>
    <row r="48" spans="1:9">
      <c r="A48" s="1773"/>
      <c r="B48" s="331" t="s">
        <v>75</v>
      </c>
      <c r="C48" s="48">
        <v>12550.978139952784</v>
      </c>
      <c r="D48" s="48">
        <v>1810.1902532140439</v>
      </c>
      <c r="E48" s="48">
        <v>625.49050569002236</v>
      </c>
      <c r="F48" s="48">
        <v>161.78003386227547</v>
      </c>
      <c r="G48" s="48">
        <v>46.146478562695535</v>
      </c>
      <c r="H48" s="48">
        <v>200.67626930817772</v>
      </c>
      <c r="I48" s="48">
        <v>65.183619740182294</v>
      </c>
    </row>
    <row r="49" spans="1:9">
      <c r="A49" s="1773"/>
      <c r="B49" s="331" t="s">
        <v>76</v>
      </c>
      <c r="C49" s="23">
        <v>0.24415386815847306</v>
      </c>
      <c r="D49" s="23">
        <v>0.28329823959380368</v>
      </c>
      <c r="E49" s="23">
        <f>E48/E41</f>
        <v>0.27229122147547269</v>
      </c>
      <c r="F49" s="23">
        <f t="shared" ref="F49:I49" si="12">F48/F41</f>
        <v>0.26521931784611424</v>
      </c>
      <c r="G49" s="23">
        <f t="shared" si="12"/>
        <v>0.30446872951560672</v>
      </c>
      <c r="H49" s="23">
        <f t="shared" si="12"/>
        <v>0.31890344731173392</v>
      </c>
      <c r="I49" s="23">
        <f t="shared" si="12"/>
        <v>0.32609508035724055</v>
      </c>
    </row>
    <row r="50" spans="1:9">
      <c r="A50" s="1877"/>
      <c r="B50" s="336" t="s">
        <v>112</v>
      </c>
      <c r="C50" s="393">
        <f>1.14*1.64*SQRT(C49*(1-C49)/C40)</f>
        <v>3.5864605885443999E-3</v>
      </c>
      <c r="D50" s="24">
        <f t="shared" ref="D50:I50" si="13">1.14*1.64*SQRT(D49*(1-D49)/D40)</f>
        <v>1.3363676117598085E-2</v>
      </c>
      <c r="E50" s="24">
        <f t="shared" si="13"/>
        <v>2.4372217840301139E-2</v>
      </c>
      <c r="F50" s="24">
        <f t="shared" si="13"/>
        <v>3.7989111989836559E-2</v>
      </c>
      <c r="G50" s="24">
        <f t="shared" si="13"/>
        <v>5.6978492336180006E-2</v>
      </c>
      <c r="H50" s="24">
        <f t="shared" si="13"/>
        <v>3.8621021488291059E-2</v>
      </c>
      <c r="I50" s="24">
        <f t="shared" si="13"/>
        <v>6.0193861651121228E-2</v>
      </c>
    </row>
    <row r="51" spans="1:9">
      <c r="A51" s="1824" t="s">
        <v>217</v>
      </c>
      <c r="B51" s="331" t="s">
        <v>92</v>
      </c>
      <c r="C51" s="48">
        <v>2317</v>
      </c>
      <c r="D51" s="48">
        <v>232</v>
      </c>
      <c r="E51" s="48">
        <v>63</v>
      </c>
      <c r="F51" s="48">
        <v>26</v>
      </c>
      <c r="G51" s="48">
        <v>20</v>
      </c>
      <c r="H51" s="48">
        <v>34</v>
      </c>
      <c r="I51" s="206">
        <v>15</v>
      </c>
    </row>
    <row r="52" spans="1:9">
      <c r="A52" s="1773"/>
      <c r="B52" s="331" t="s">
        <v>75</v>
      </c>
      <c r="C52" s="48">
        <v>2192.1105049211833</v>
      </c>
      <c r="D52" s="48">
        <v>327.83563521092822</v>
      </c>
      <c r="E52" s="48">
        <v>116.73517545167165</v>
      </c>
      <c r="F52" s="48">
        <v>31.39975437581138</v>
      </c>
      <c r="G52" s="48">
        <v>11.73585718353997</v>
      </c>
      <c r="H52" s="48">
        <v>36.90711932943708</v>
      </c>
      <c r="I52" s="206">
        <v>12.279998395397932</v>
      </c>
    </row>
    <row r="53" spans="1:9">
      <c r="A53" s="1773"/>
      <c r="B53" s="331" t="s">
        <v>76</v>
      </c>
      <c r="C53" s="23">
        <f>C52/C41</f>
        <v>4.2643071578909467E-2</v>
      </c>
      <c r="D53" s="23">
        <f t="shared" ref="D53" si="14">D52/D41</f>
        <v>5.1306904435304161E-2</v>
      </c>
      <c r="E53" s="23">
        <f>E52/E41</f>
        <v>5.0817659458833785E-2</v>
      </c>
      <c r="F53" s="23">
        <f t="shared" ref="F53:I53" si="15">F52/F41</f>
        <v>5.1476200352249708E-2</v>
      </c>
      <c r="G53" s="23">
        <f t="shared" si="15"/>
        <v>7.7431726921359731E-2</v>
      </c>
      <c r="H53" s="23">
        <f t="shared" si="15"/>
        <v>5.8650719514962521E-2</v>
      </c>
      <c r="I53" s="213">
        <f t="shared" si="15"/>
        <v>6.1433333704012473E-2</v>
      </c>
    </row>
    <row r="54" spans="1:9">
      <c r="A54" s="1877"/>
      <c r="B54" s="336" t="s">
        <v>112</v>
      </c>
      <c r="C54" s="393">
        <f t="shared" ref="C54:I54" si="16">1.14*1.64*SQRT(C53*(1-C53)/C40)</f>
        <v>1.6868588450310814E-3</v>
      </c>
      <c r="D54" s="24">
        <f t="shared" si="16"/>
        <v>6.5431299278892671E-3</v>
      </c>
      <c r="E54" s="24">
        <f t="shared" si="16"/>
        <v>1.2024902902887805E-2</v>
      </c>
      <c r="F54" s="24">
        <f t="shared" si="16"/>
        <v>1.9015382137374918E-2</v>
      </c>
      <c r="G54" s="24">
        <f t="shared" si="16"/>
        <v>3.3093294649870673E-2</v>
      </c>
      <c r="H54" s="24">
        <f t="shared" si="16"/>
        <v>1.9471610692795436E-2</v>
      </c>
      <c r="I54" s="207">
        <f t="shared" si="16"/>
        <v>3.0832970929756218E-2</v>
      </c>
    </row>
    <row r="55" spans="1:9">
      <c r="A55" s="1824" t="s">
        <v>218</v>
      </c>
      <c r="B55" s="331" t="s">
        <v>92</v>
      </c>
      <c r="C55" s="48">
        <v>8166</v>
      </c>
      <c r="D55" s="48">
        <v>542</v>
      </c>
      <c r="E55" s="48">
        <v>286</v>
      </c>
      <c r="F55" s="48">
        <v>64</v>
      </c>
      <c r="G55" s="48">
        <v>22</v>
      </c>
      <c r="H55" s="48">
        <v>52</v>
      </c>
      <c r="I55" s="48">
        <v>32</v>
      </c>
    </row>
    <row r="56" spans="1:9">
      <c r="A56" s="1773"/>
      <c r="B56" s="331" t="s">
        <v>75</v>
      </c>
      <c r="C56" s="48">
        <v>9212.8645581058518</v>
      </c>
      <c r="D56" s="48">
        <v>954.74052555324522</v>
      </c>
      <c r="E56" s="48">
        <v>606.79573590962514</v>
      </c>
      <c r="F56" s="48">
        <v>83.296087941486704</v>
      </c>
      <c r="G56" s="48">
        <v>14.339186884628305</v>
      </c>
      <c r="H56" s="48">
        <v>67.375596408973209</v>
      </c>
      <c r="I56" s="48">
        <v>28.071568847072484</v>
      </c>
    </row>
    <row r="57" spans="1:9">
      <c r="A57" s="1773"/>
      <c r="B57" s="331" t="s">
        <v>76</v>
      </c>
      <c r="C57" s="23">
        <v>0.17921762699286378</v>
      </c>
      <c r="D57" s="23">
        <v>0.14941871976045557</v>
      </c>
      <c r="E57" s="23">
        <f>E56/E41</f>
        <v>0.26415293375983184</v>
      </c>
      <c r="F57" s="23">
        <f t="shared" ref="F57:I57" si="17">F56/F41</f>
        <v>0.13655412905833544</v>
      </c>
      <c r="G57" s="23">
        <f t="shared" si="17"/>
        <v>9.4608172693353421E-2</v>
      </c>
      <c r="H57" s="23">
        <f t="shared" si="17"/>
        <v>0.10706951067796261</v>
      </c>
      <c r="I57" s="23">
        <f t="shared" si="17"/>
        <v>0.14043406204545203</v>
      </c>
    </row>
    <row r="58" spans="1:9">
      <c r="A58" s="1877"/>
      <c r="B58" s="336" t="s">
        <v>112</v>
      </c>
      <c r="C58" s="393">
        <f t="shared" ref="C58:I58" si="18">1.14*1.64*SQRT(C57*(1-C57)/C40)</f>
        <v>3.2020044599852604E-3</v>
      </c>
      <c r="D58" s="24">
        <f t="shared" si="18"/>
        <v>1.0572925784080428E-2</v>
      </c>
      <c r="E58" s="24">
        <f t="shared" si="18"/>
        <v>2.4139091712213619E-2</v>
      </c>
      <c r="F58" s="24">
        <f t="shared" si="18"/>
        <v>2.9549332636528432E-2</v>
      </c>
      <c r="G58" s="24">
        <f t="shared" si="18"/>
        <v>3.623797224689769E-2</v>
      </c>
      <c r="H58" s="24">
        <f t="shared" si="18"/>
        <v>2.5623092435888527E-2</v>
      </c>
      <c r="I58" s="24">
        <f t="shared" si="18"/>
        <v>4.4612503658946707E-2</v>
      </c>
    </row>
    <row r="59" spans="1:9">
      <c r="A59" s="1824" t="s">
        <v>219</v>
      </c>
      <c r="B59" s="331" t="s">
        <v>92</v>
      </c>
      <c r="C59" s="48">
        <v>4775</v>
      </c>
      <c r="D59" s="48">
        <v>676</v>
      </c>
      <c r="E59" s="48">
        <v>234</v>
      </c>
      <c r="F59" s="48">
        <v>85</v>
      </c>
      <c r="G59" s="48">
        <v>47</v>
      </c>
      <c r="H59" s="48">
        <v>106</v>
      </c>
      <c r="I59" s="48">
        <v>33</v>
      </c>
    </row>
    <row r="60" spans="1:9">
      <c r="A60" s="1773"/>
      <c r="B60" s="331" t="s">
        <v>75</v>
      </c>
      <c r="C60" s="48">
        <v>5179.6346580517338</v>
      </c>
      <c r="D60" s="48">
        <v>1050.0475189838301</v>
      </c>
      <c r="E60" s="48">
        <v>459.19659060162161</v>
      </c>
      <c r="F60" s="48">
        <v>101.38346239732294</v>
      </c>
      <c r="G60" s="48">
        <v>30.016029005087574</v>
      </c>
      <c r="H60" s="48">
        <v>127.60416838914269</v>
      </c>
      <c r="I60" s="48">
        <v>32.183761207063078</v>
      </c>
    </row>
    <row r="61" spans="1:9">
      <c r="A61" s="1773"/>
      <c r="B61" s="331" t="s">
        <v>76</v>
      </c>
      <c r="C61" s="23">
        <v>0.10075930523577331</v>
      </c>
      <c r="D61" s="23">
        <v>0.16433444666370403</v>
      </c>
      <c r="E61" s="23">
        <f>E60/E41</f>
        <v>0.19989943798483886</v>
      </c>
      <c r="F61" s="23">
        <f t="shared" ref="F61:I61" si="19">F60/F41</f>
        <v>0.16620624990588048</v>
      </c>
      <c r="G61" s="23">
        <f t="shared" si="19"/>
        <v>0.19804202836119475</v>
      </c>
      <c r="H61" s="23">
        <f t="shared" si="19"/>
        <v>0.20278137186291759</v>
      </c>
      <c r="I61" s="23">
        <f t="shared" si="19"/>
        <v>0.16100618896047403</v>
      </c>
    </row>
    <row r="62" spans="1:9" ht="13.5" thickBot="1">
      <c r="A62" s="1895"/>
      <c r="B62" s="331" t="s">
        <v>112</v>
      </c>
      <c r="C62" s="393">
        <f t="shared" ref="C62:I62" si="20">1.14*1.64*SQRT(C61*(1-C61)/C40)</f>
        <v>2.5130325804026219E-3</v>
      </c>
      <c r="D62" s="24">
        <f t="shared" si="20"/>
        <v>1.0990446125832774E-2</v>
      </c>
      <c r="E62" s="24">
        <f t="shared" si="20"/>
        <v>2.1896641019224138E-2</v>
      </c>
      <c r="F62" s="24">
        <f t="shared" si="20"/>
        <v>3.2035439985958411E-2</v>
      </c>
      <c r="G62" s="24">
        <f t="shared" si="20"/>
        <v>4.9344160326858795E-2</v>
      </c>
      <c r="H62" s="24">
        <f t="shared" si="20"/>
        <v>3.3319045814450755E-2</v>
      </c>
      <c r="I62" s="24">
        <f t="shared" si="20"/>
        <v>4.7193418028908925E-2</v>
      </c>
    </row>
    <row r="63" spans="1:9" ht="50.25" customHeight="1">
      <c r="A63" s="1896" t="s">
        <v>229</v>
      </c>
      <c r="B63" s="1896"/>
      <c r="C63" s="1896"/>
      <c r="D63" s="1896"/>
      <c r="E63" s="1896"/>
      <c r="F63" s="1896"/>
      <c r="G63" s="1896"/>
      <c r="H63" s="1896"/>
    </row>
    <row r="64" spans="1:9">
      <c r="A64" s="20"/>
      <c r="B64" s="20"/>
      <c r="C64" s="20"/>
      <c r="D64" s="20"/>
      <c r="E64" s="20"/>
      <c r="F64" s="20"/>
      <c r="G64" s="20"/>
      <c r="H64" s="20"/>
    </row>
    <row r="65" spans="1:8">
      <c r="A65" s="327" t="s">
        <v>347</v>
      </c>
      <c r="B65" s="20"/>
      <c r="C65" s="20"/>
      <c r="D65" s="20"/>
      <c r="E65" s="20"/>
      <c r="F65" s="20"/>
      <c r="G65" s="20"/>
      <c r="H65" s="20"/>
    </row>
    <row r="66" spans="1:8">
      <c r="A66" s="326" t="s">
        <v>348</v>
      </c>
    </row>
  </sheetData>
  <mergeCells count="24">
    <mergeCell ref="A8:A10"/>
    <mergeCell ref="A5:H5"/>
    <mergeCell ref="A6:B7"/>
    <mergeCell ref="C6:C7"/>
    <mergeCell ref="D6:D7"/>
    <mergeCell ref="E6:H6"/>
    <mergeCell ref="A31:H31"/>
    <mergeCell ref="A11:A14"/>
    <mergeCell ref="A15:A18"/>
    <mergeCell ref="A19:A22"/>
    <mergeCell ref="A23:A26"/>
    <mergeCell ref="A27:A30"/>
    <mergeCell ref="A37:I37"/>
    <mergeCell ref="A38:B39"/>
    <mergeCell ref="C38:C39"/>
    <mergeCell ref="D38:D39"/>
    <mergeCell ref="E38:I38"/>
    <mergeCell ref="A59:A62"/>
    <mergeCell ref="A63:H63"/>
    <mergeCell ref="A40:A42"/>
    <mergeCell ref="A43:A46"/>
    <mergeCell ref="A47:A50"/>
    <mergeCell ref="A51:A54"/>
    <mergeCell ref="A55:A58"/>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workbookViewId="0">
      <selection activeCell="A3" sqref="A3"/>
    </sheetView>
  </sheetViews>
  <sheetFormatPr baseColWidth="10" defaultRowHeight="12.75"/>
  <cols>
    <col min="1" max="2" width="25" customWidth="1"/>
    <col min="10" max="10" width="8" customWidth="1"/>
  </cols>
  <sheetData>
    <row r="1" spans="1:13" ht="25.5">
      <c r="A1" s="8" t="s">
        <v>232</v>
      </c>
      <c r="B1" s="20"/>
      <c r="C1" s="20"/>
      <c r="D1" s="20"/>
      <c r="E1" s="20"/>
      <c r="F1" s="20"/>
      <c r="G1" s="20"/>
      <c r="H1" s="20"/>
    </row>
    <row r="2" spans="1:13">
      <c r="A2" s="20"/>
      <c r="B2" s="20"/>
      <c r="C2" s="20"/>
      <c r="D2" s="20"/>
      <c r="E2" s="20"/>
      <c r="F2" s="20"/>
      <c r="G2" s="20"/>
      <c r="H2" s="20"/>
    </row>
    <row r="3" spans="1:13" ht="15.75">
      <c r="A3" s="26" t="s">
        <v>69</v>
      </c>
      <c r="B3" s="20"/>
      <c r="C3" s="20"/>
      <c r="D3" s="20"/>
      <c r="E3" s="20"/>
      <c r="F3" s="20"/>
      <c r="G3" s="20"/>
      <c r="H3" s="20"/>
    </row>
    <row r="4" spans="1:13" ht="15">
      <c r="A4" s="10"/>
      <c r="B4" s="20"/>
      <c r="C4" s="20"/>
      <c r="D4" s="20"/>
      <c r="E4" s="20"/>
      <c r="F4" s="20"/>
      <c r="G4" s="20"/>
      <c r="H4" s="20"/>
    </row>
    <row r="5" spans="1:13" ht="13.5" thickBot="1">
      <c r="A5" s="1899" t="s">
        <v>373</v>
      </c>
      <c r="B5" s="1899"/>
      <c r="C5" s="1899"/>
      <c r="D5" s="1899"/>
      <c r="E5" s="1899"/>
      <c r="F5" s="1899"/>
      <c r="G5" s="1899"/>
      <c r="H5" s="1899"/>
      <c r="M5" s="48"/>
    </row>
    <row r="6" spans="1:13">
      <c r="A6" s="1817"/>
      <c r="B6" s="1817"/>
      <c r="C6" s="1888" t="s">
        <v>102</v>
      </c>
      <c r="D6" s="1888" t="s">
        <v>82</v>
      </c>
      <c r="E6" s="1830" t="s">
        <v>159</v>
      </c>
      <c r="F6" s="1830"/>
      <c r="G6" s="1830"/>
      <c r="H6" s="1830"/>
      <c r="M6" s="48"/>
    </row>
    <row r="7" spans="1:13" ht="48.75" thickBot="1">
      <c r="A7" s="1897"/>
      <c r="B7" s="1897"/>
      <c r="C7" s="1889"/>
      <c r="D7" s="1889"/>
      <c r="E7" s="1347" t="s">
        <v>395</v>
      </c>
      <c r="F7" s="1347" t="s">
        <v>410</v>
      </c>
      <c r="G7" s="1347" t="s">
        <v>411</v>
      </c>
      <c r="H7" s="1347" t="s">
        <v>152</v>
      </c>
      <c r="J7" s="1357"/>
      <c r="M7" s="48"/>
    </row>
    <row r="8" spans="1:13">
      <c r="A8" s="1781" t="s">
        <v>166</v>
      </c>
      <c r="B8" s="246" t="s">
        <v>92</v>
      </c>
      <c r="C8" s="48">
        <f>C11+C15+C19+C23+C27</f>
        <v>50149</v>
      </c>
      <c r="D8" s="48">
        <f t="shared" ref="D8:H8" si="0">D11+D15+D19+D23+D27</f>
        <v>3974</v>
      </c>
      <c r="E8" s="48">
        <f t="shared" si="0"/>
        <v>1776</v>
      </c>
      <c r="F8" s="48">
        <f t="shared" si="0"/>
        <v>1323</v>
      </c>
      <c r="G8" s="48">
        <f t="shared" si="0"/>
        <v>711</v>
      </c>
      <c r="H8" s="48">
        <f t="shared" si="0"/>
        <v>164</v>
      </c>
      <c r="J8" s="48" t="s">
        <v>151</v>
      </c>
      <c r="K8" s="276" t="s">
        <v>158</v>
      </c>
      <c r="L8" s="48"/>
      <c r="M8" s="48"/>
    </row>
    <row r="9" spans="1:13">
      <c r="A9" s="1773"/>
      <c r="B9" s="245" t="s">
        <v>75</v>
      </c>
      <c r="C9" s="48">
        <f>C12+C16+C20+C24+C28</f>
        <v>51406.017994383023</v>
      </c>
      <c r="D9" s="48">
        <f t="shared" ref="D9:H9" si="1">D12+D16+D20+D24+D28</f>
        <v>6389.6982057125488</v>
      </c>
      <c r="E9" s="48">
        <f t="shared" si="1"/>
        <v>2728.4658138919826</v>
      </c>
      <c r="F9" s="48">
        <f t="shared" si="1"/>
        <v>2135.5554118779755</v>
      </c>
      <c r="G9" s="48">
        <f t="shared" si="1"/>
        <v>1205.7029167965086</v>
      </c>
      <c r="H9" s="48">
        <f t="shared" si="1"/>
        <v>319.97406314608219</v>
      </c>
      <c r="J9" s="48">
        <v>1</v>
      </c>
      <c r="K9" s="328" t="s">
        <v>395</v>
      </c>
      <c r="L9" s="48"/>
      <c r="M9" s="48"/>
    </row>
    <row r="10" spans="1:13">
      <c r="A10" s="1877"/>
      <c r="B10" s="249" t="s">
        <v>76</v>
      </c>
      <c r="C10" s="24">
        <f>C13+C17+C21+C25+C29</f>
        <v>0.99999999999999267</v>
      </c>
      <c r="D10" s="24">
        <f t="shared" ref="D10:H10" si="2">D13+D17+D21+D25+D29</f>
        <v>1.0000000000000038</v>
      </c>
      <c r="E10" s="24">
        <f t="shared" si="2"/>
        <v>1.0000000000000013</v>
      </c>
      <c r="F10" s="24">
        <f t="shared" si="2"/>
        <v>0.99999999999999878</v>
      </c>
      <c r="G10" s="24">
        <f t="shared" si="2"/>
        <v>0.99999999999999789</v>
      </c>
      <c r="H10" s="24">
        <f t="shared" si="2"/>
        <v>1</v>
      </c>
      <c r="J10" s="48">
        <v>2</v>
      </c>
      <c r="K10" s="328" t="s">
        <v>346</v>
      </c>
      <c r="L10" s="48"/>
    </row>
    <row r="11" spans="1:13">
      <c r="A11" s="1824" t="s">
        <v>214</v>
      </c>
      <c r="B11" s="247" t="s">
        <v>92</v>
      </c>
      <c r="C11" s="48">
        <v>22125</v>
      </c>
      <c r="D11" s="48">
        <v>1333</v>
      </c>
      <c r="E11" s="48">
        <v>439</v>
      </c>
      <c r="F11" s="48">
        <v>502</v>
      </c>
      <c r="G11" s="48">
        <v>297</v>
      </c>
      <c r="H11" s="48">
        <v>95</v>
      </c>
      <c r="J11" s="48">
        <v>3</v>
      </c>
      <c r="K11" s="328" t="s">
        <v>372</v>
      </c>
      <c r="L11" s="48"/>
    </row>
    <row r="12" spans="1:13">
      <c r="A12" s="1773"/>
      <c r="B12" s="245" t="s">
        <v>75</v>
      </c>
      <c r="C12" s="48">
        <v>22270.43013335147</v>
      </c>
      <c r="D12" s="48">
        <v>2246.8842727505016</v>
      </c>
      <c r="E12" s="48">
        <v>682.09136930632985</v>
      </c>
      <c r="F12" s="48">
        <v>854.34955459817218</v>
      </c>
      <c r="G12" s="48">
        <v>523.02336239670171</v>
      </c>
      <c r="H12" s="48">
        <v>187.41998644930143</v>
      </c>
      <c r="J12" s="48">
        <v>4</v>
      </c>
      <c r="K12" s="328" t="s">
        <v>152</v>
      </c>
      <c r="L12" s="48"/>
    </row>
    <row r="13" spans="1:13">
      <c r="A13" s="1773"/>
      <c r="B13" s="245" t="s">
        <v>76</v>
      </c>
      <c r="C13" s="23">
        <v>0.43322612803397298</v>
      </c>
      <c r="D13" s="23">
        <v>0.35164168954673636</v>
      </c>
      <c r="E13" s="23">
        <v>0.24999080649406083</v>
      </c>
      <c r="F13" s="23">
        <v>0.40005965185743819</v>
      </c>
      <c r="G13" s="23">
        <v>0.43379123921035789</v>
      </c>
      <c r="H13" s="23">
        <v>0.58573493303341895</v>
      </c>
    </row>
    <row r="14" spans="1:13">
      <c r="A14" s="1877"/>
      <c r="B14" s="249" t="s">
        <v>112</v>
      </c>
      <c r="C14" s="393">
        <f>1.14*1.64*SQRT(C13*(1-C13)/C8)</f>
        <v>4.1369454274328005E-3</v>
      </c>
      <c r="D14" s="24">
        <f t="shared" ref="D14:H14" si="3">1.14*1.64*SQRT(D13*(1-D13)/D8)</f>
        <v>1.4160953214884588E-2</v>
      </c>
      <c r="E14" s="24">
        <f t="shared" si="3"/>
        <v>1.920978618426027E-2</v>
      </c>
      <c r="F14" s="24">
        <f t="shared" si="3"/>
        <v>2.5181708310464485E-2</v>
      </c>
      <c r="G14" s="24">
        <f t="shared" si="3"/>
        <v>3.4749021504314491E-2</v>
      </c>
      <c r="H14" s="24">
        <f t="shared" si="3"/>
        <v>7.1914504881531977E-2</v>
      </c>
    </row>
    <row r="15" spans="1:13">
      <c r="A15" s="1824" t="s">
        <v>215</v>
      </c>
      <c r="B15" s="245" t="s">
        <v>92</v>
      </c>
      <c r="C15" s="48">
        <v>12766</v>
      </c>
      <c r="D15" s="48">
        <v>1191</v>
      </c>
      <c r="E15" s="48">
        <v>519</v>
      </c>
      <c r="F15" s="48">
        <v>393</v>
      </c>
      <c r="G15" s="48">
        <v>237</v>
      </c>
      <c r="H15" s="48">
        <v>42</v>
      </c>
    </row>
    <row r="16" spans="1:13">
      <c r="A16" s="1773"/>
      <c r="B16" s="245" t="s">
        <v>75</v>
      </c>
      <c r="C16" s="48">
        <v>12550.978139952784</v>
      </c>
      <c r="D16" s="48">
        <v>1810.1902532140439</v>
      </c>
      <c r="E16" s="48">
        <v>728.9022300050251</v>
      </c>
      <c r="F16" s="48">
        <v>603.4990028907647</v>
      </c>
      <c r="G16" s="48">
        <v>395.52456744067081</v>
      </c>
      <c r="H16" s="48">
        <v>82.264452877579828</v>
      </c>
    </row>
    <row r="17" spans="1:8">
      <c r="A17" s="1773"/>
      <c r="B17" s="245" t="s">
        <v>76</v>
      </c>
      <c r="C17" s="23">
        <v>0.24415386815847306</v>
      </c>
      <c r="D17" s="23">
        <v>0.28329823959380368</v>
      </c>
      <c r="E17" s="23">
        <v>0.26714728339047555</v>
      </c>
      <c r="F17" s="23">
        <v>0.28259580600629597</v>
      </c>
      <c r="G17" s="23">
        <v>0.32804479605271142</v>
      </c>
      <c r="H17" s="23">
        <v>0.25709725366090846</v>
      </c>
    </row>
    <row r="18" spans="1:8">
      <c r="A18" s="1877"/>
      <c r="B18" s="249" t="s">
        <v>112</v>
      </c>
      <c r="C18" s="393">
        <f>1.14*1.64*SQRT(C17*(1-C17)/C8)</f>
        <v>3.5864605885443999E-3</v>
      </c>
      <c r="D18" s="24">
        <f t="shared" ref="D18:H18" si="4">1.14*1.64*SQRT(D17*(1-D17)/D8)</f>
        <v>1.3363676117598085E-2</v>
      </c>
      <c r="E18" s="24">
        <f t="shared" si="4"/>
        <v>1.9629577441617811E-2</v>
      </c>
      <c r="F18" s="24">
        <f t="shared" si="4"/>
        <v>2.3143742519848846E-2</v>
      </c>
      <c r="G18" s="24">
        <f t="shared" si="4"/>
        <v>3.2919303370179086E-2</v>
      </c>
      <c r="H18" s="24">
        <f t="shared" si="4"/>
        <v>6.3803055299444522E-2</v>
      </c>
    </row>
    <row r="19" spans="1:8">
      <c r="A19" s="1824" t="s">
        <v>217</v>
      </c>
      <c r="B19" s="245" t="s">
        <v>92</v>
      </c>
      <c r="C19" s="250">
        <v>2317</v>
      </c>
      <c r="D19" s="250">
        <v>232</v>
      </c>
      <c r="E19" s="250">
        <v>103</v>
      </c>
      <c r="F19" s="250">
        <v>78</v>
      </c>
      <c r="G19" s="250">
        <v>46</v>
      </c>
      <c r="H19" s="206">
        <v>5</v>
      </c>
    </row>
    <row r="20" spans="1:8">
      <c r="A20" s="1773"/>
      <c r="B20" s="245" t="s">
        <v>75</v>
      </c>
      <c r="C20" s="250">
        <v>2192.1105049211833</v>
      </c>
      <c r="D20" s="250">
        <v>327.83563521092822</v>
      </c>
      <c r="E20" s="250">
        <v>138.08906803920021</v>
      </c>
      <c r="F20" s="250">
        <v>112.14448381873832</v>
      </c>
      <c r="G20" s="250">
        <v>69.457507632963171</v>
      </c>
      <c r="H20" s="206">
        <v>8.1445757200266566</v>
      </c>
    </row>
    <row r="21" spans="1:8">
      <c r="A21" s="1773"/>
      <c r="B21" s="245" t="s">
        <v>76</v>
      </c>
      <c r="C21" s="23">
        <f>C20/C9</f>
        <v>4.2643071578909467E-2</v>
      </c>
      <c r="D21" s="23">
        <f t="shared" ref="D21:H21" si="5">D20/D9</f>
        <v>5.1306904435304161E-2</v>
      </c>
      <c r="E21" s="23">
        <f t="shared" si="5"/>
        <v>5.0610517946063235E-2</v>
      </c>
      <c r="F21" s="23">
        <f t="shared" si="5"/>
        <v>5.2513029254586348E-2</v>
      </c>
      <c r="G21" s="23">
        <f t="shared" si="5"/>
        <v>5.7607480802574683E-2</v>
      </c>
      <c r="H21" s="213">
        <f t="shared" si="5"/>
        <v>2.5453862228540382E-2</v>
      </c>
    </row>
    <row r="22" spans="1:8">
      <c r="A22" s="1877"/>
      <c r="B22" s="249" t="s">
        <v>112</v>
      </c>
      <c r="C22" s="393">
        <f t="shared" ref="C22:H22" si="6">1.14*1.64*SQRT(C21*(1-C21)/C8)</f>
        <v>1.6868588450310814E-3</v>
      </c>
      <c r="D22" s="24">
        <f t="shared" si="6"/>
        <v>6.5431299278892671E-3</v>
      </c>
      <c r="E22" s="24">
        <f t="shared" si="6"/>
        <v>9.7245568063522598E-3</v>
      </c>
      <c r="F22" s="24">
        <f t="shared" si="6"/>
        <v>1.1465392754661814E-2</v>
      </c>
      <c r="G22" s="24">
        <f t="shared" si="6"/>
        <v>1.6336885149162324E-2</v>
      </c>
      <c r="H22" s="207">
        <f t="shared" si="6"/>
        <v>2.2993486180487754E-2</v>
      </c>
    </row>
    <row r="23" spans="1:8">
      <c r="A23" s="1824" t="s">
        <v>218</v>
      </c>
      <c r="B23" s="245" t="s">
        <v>92</v>
      </c>
      <c r="C23" s="48">
        <v>8166</v>
      </c>
      <c r="D23" s="48">
        <v>542</v>
      </c>
      <c r="E23" s="48">
        <v>337</v>
      </c>
      <c r="F23" s="48">
        <v>161</v>
      </c>
      <c r="G23" s="48">
        <v>38</v>
      </c>
      <c r="H23" s="206">
        <v>6</v>
      </c>
    </row>
    <row r="24" spans="1:8">
      <c r="A24" s="1773"/>
      <c r="B24" s="245" t="s">
        <v>75</v>
      </c>
      <c r="C24" s="48">
        <v>9212.8645581058518</v>
      </c>
      <c r="D24" s="48">
        <v>954.74052555324522</v>
      </c>
      <c r="E24" s="48">
        <v>607.92414545134795</v>
      </c>
      <c r="F24" s="48">
        <v>273.01725672300341</v>
      </c>
      <c r="G24" s="48">
        <v>62.677411930303791</v>
      </c>
      <c r="H24" s="206">
        <v>11.121711448590403</v>
      </c>
    </row>
    <row r="25" spans="1:8">
      <c r="A25" s="1773"/>
      <c r="B25" s="245" t="s">
        <v>76</v>
      </c>
      <c r="C25" s="23">
        <v>0.17921762699286378</v>
      </c>
      <c r="D25" s="23">
        <v>0.14941871976045557</v>
      </c>
      <c r="E25" s="23">
        <v>0.22280804925467756</v>
      </c>
      <c r="F25" s="23">
        <v>0.12784367720194895</v>
      </c>
      <c r="G25" s="23">
        <v>5.1984125655791177E-2</v>
      </c>
      <c r="H25" s="213">
        <v>3.4758165518912247E-2</v>
      </c>
    </row>
    <row r="26" spans="1:8">
      <c r="A26" s="1877"/>
      <c r="B26" s="249" t="s">
        <v>112</v>
      </c>
      <c r="C26" s="393">
        <f t="shared" ref="C26:H26" si="7">1.14*1.64*SQRT(C25*(1-C25)/C8)</f>
        <v>3.2020044599852604E-3</v>
      </c>
      <c r="D26" s="24">
        <f t="shared" si="7"/>
        <v>1.0572925784080428E-2</v>
      </c>
      <c r="E26" s="24">
        <f t="shared" si="7"/>
        <v>1.8461067227560846E-2</v>
      </c>
      <c r="F26" s="24">
        <f t="shared" si="7"/>
        <v>1.7163488802907446E-2</v>
      </c>
      <c r="G26" s="24">
        <f t="shared" si="7"/>
        <v>1.556528495280186E-2</v>
      </c>
      <c r="H26" s="207">
        <f t="shared" si="7"/>
        <v>2.674073049737323E-2</v>
      </c>
    </row>
    <row r="27" spans="1:8">
      <c r="A27" s="1824" t="s">
        <v>219</v>
      </c>
      <c r="B27" s="245" t="s">
        <v>92</v>
      </c>
      <c r="C27" s="114">
        <v>4775</v>
      </c>
      <c r="D27" s="114">
        <v>676</v>
      </c>
      <c r="E27" s="114">
        <v>378</v>
      </c>
      <c r="F27" s="114">
        <v>189</v>
      </c>
      <c r="G27" s="114">
        <v>93</v>
      </c>
      <c r="H27" s="114">
        <v>16</v>
      </c>
    </row>
    <row r="28" spans="1:8">
      <c r="A28" s="1773"/>
      <c r="B28" s="245" t="s">
        <v>75</v>
      </c>
      <c r="C28" s="48">
        <v>5179.6346580517338</v>
      </c>
      <c r="D28" s="48">
        <v>1050.0475189838301</v>
      </c>
      <c r="E28" s="48">
        <v>571.4590010900796</v>
      </c>
      <c r="F28" s="48">
        <v>292.54511384729705</v>
      </c>
      <c r="G28" s="48">
        <v>155.02006739586918</v>
      </c>
      <c r="H28" s="48">
        <v>31.023336650583889</v>
      </c>
    </row>
    <row r="29" spans="1:8">
      <c r="A29" s="1773"/>
      <c r="B29" s="245" t="s">
        <v>76</v>
      </c>
      <c r="C29" s="23">
        <v>0.10075930523577331</v>
      </c>
      <c r="D29" s="23">
        <v>0.16433444666370403</v>
      </c>
      <c r="E29" s="23">
        <v>0.20944334291472411</v>
      </c>
      <c r="F29" s="23">
        <v>0.13698783567972925</v>
      </c>
      <c r="G29" s="23">
        <v>0.12857235827856275</v>
      </c>
      <c r="H29" s="23">
        <v>9.6955785558219987E-2</v>
      </c>
    </row>
    <row r="30" spans="1:8" ht="13.5" thickBot="1">
      <c r="A30" s="1895"/>
      <c r="B30" s="245" t="s">
        <v>112</v>
      </c>
      <c r="C30" s="393">
        <f t="shared" ref="C30:H30" si="8">1.14*1.64*SQRT(C29*(1-C29)/C8)</f>
        <v>2.5130325804026219E-3</v>
      </c>
      <c r="D30" s="24">
        <f t="shared" si="8"/>
        <v>1.0990446125832774E-2</v>
      </c>
      <c r="E30" s="24">
        <f t="shared" si="8"/>
        <v>1.8052069597730883E-2</v>
      </c>
      <c r="F30" s="24">
        <f t="shared" si="8"/>
        <v>1.7673323945121545E-2</v>
      </c>
      <c r="G30" s="24">
        <f t="shared" si="8"/>
        <v>2.3469474729472944E-2</v>
      </c>
      <c r="H30" s="24">
        <f t="shared" si="8"/>
        <v>4.3198448325388668E-2</v>
      </c>
    </row>
    <row r="31" spans="1:8" ht="50.25" customHeight="1">
      <c r="A31" s="1896" t="s">
        <v>231</v>
      </c>
      <c r="B31" s="1896"/>
      <c r="C31" s="1896"/>
      <c r="D31" s="1896"/>
      <c r="E31" s="1896"/>
      <c r="F31" s="1896"/>
      <c r="G31" s="1896"/>
      <c r="H31" s="1896"/>
    </row>
    <row r="33" spans="1:1">
      <c r="A33" s="325" t="s">
        <v>347</v>
      </c>
    </row>
    <row r="34" spans="1:1">
      <c r="A34" s="326" t="s">
        <v>348</v>
      </c>
    </row>
  </sheetData>
  <mergeCells count="12">
    <mergeCell ref="A8:A10"/>
    <mergeCell ref="A5:H5"/>
    <mergeCell ref="A6:B7"/>
    <mergeCell ref="C6:C7"/>
    <mergeCell ref="D6:D7"/>
    <mergeCell ref="E6:H6"/>
    <mergeCell ref="A31:H31"/>
    <mergeCell ref="A11:A14"/>
    <mergeCell ref="A15:A18"/>
    <mergeCell ref="A19:A22"/>
    <mergeCell ref="A23:A26"/>
    <mergeCell ref="A27:A30"/>
  </mergeCells>
  <hyperlinks>
    <hyperlink ref="A3" location="Übersicht!A1" display="&lt;&lt; Zurück zur Übersicht"/>
  </hyperlink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topLeftCell="A31" workbookViewId="0">
      <selection activeCell="A3" sqref="A3"/>
    </sheetView>
  </sheetViews>
  <sheetFormatPr baseColWidth="10" defaultRowHeight="12.75"/>
  <cols>
    <col min="1" max="1" width="25.85546875" style="20" customWidth="1"/>
    <col min="2" max="2" width="11" style="20" customWidth="1"/>
    <col min="3" max="3" width="32.42578125" style="20" customWidth="1"/>
    <col min="4" max="5" width="12.140625" style="20" customWidth="1"/>
    <col min="7" max="7" width="18.42578125" bestFit="1" customWidth="1"/>
  </cols>
  <sheetData>
    <row r="1" spans="1:5" ht="25.5">
      <c r="A1" s="8" t="s">
        <v>247</v>
      </c>
    </row>
    <row r="3" spans="1:5" ht="15.75">
      <c r="A3" s="26" t="s">
        <v>69</v>
      </c>
    </row>
    <row r="4" spans="1:5" ht="15">
      <c r="A4" s="10"/>
    </row>
    <row r="5" spans="1:5" ht="13.5" thickBot="1">
      <c r="A5" s="1900" t="s">
        <v>245</v>
      </c>
      <c r="B5" s="1900"/>
      <c r="C5" s="1900"/>
      <c r="D5" s="1900"/>
      <c r="E5" s="1900"/>
    </row>
    <row r="6" spans="1:5" ht="13.5" thickBot="1">
      <c r="A6" s="1901"/>
      <c r="B6" s="1901"/>
      <c r="C6" s="140"/>
      <c r="D6" s="1358" t="s">
        <v>102</v>
      </c>
      <c r="E6" s="1359" t="s">
        <v>82</v>
      </c>
    </row>
    <row r="7" spans="1:5">
      <c r="A7" s="1781" t="s">
        <v>1186</v>
      </c>
      <c r="C7" s="115" t="s">
        <v>109</v>
      </c>
      <c r="D7" s="127">
        <v>1.7356418524612045</v>
      </c>
      <c r="E7" s="127">
        <v>1.6629216651104863</v>
      </c>
    </row>
    <row r="8" spans="1:5">
      <c r="A8" s="1774"/>
      <c r="C8" s="116" t="s">
        <v>75</v>
      </c>
      <c r="D8" s="15">
        <v>47471.464593913799</v>
      </c>
      <c r="E8" s="15">
        <v>5791.4219448522526</v>
      </c>
    </row>
    <row r="9" spans="1:5">
      <c r="A9" s="1774"/>
      <c r="C9" s="116" t="s">
        <v>92</v>
      </c>
      <c r="D9" s="15">
        <v>48073</v>
      </c>
      <c r="E9" s="15">
        <v>6109</v>
      </c>
    </row>
    <row r="10" spans="1:5">
      <c r="A10" s="1774"/>
      <c r="C10" s="116" t="s">
        <v>110</v>
      </c>
      <c r="D10" s="45">
        <v>1</v>
      </c>
      <c r="E10" s="45">
        <v>1</v>
      </c>
    </row>
    <row r="11" spans="1:5">
      <c r="A11" s="1774"/>
      <c r="C11" s="116" t="s">
        <v>121</v>
      </c>
      <c r="D11" s="45">
        <v>1.4275435189779253</v>
      </c>
      <c r="E11" s="45">
        <v>1.4422385319746578</v>
      </c>
    </row>
    <row r="12" spans="1:5" ht="13.5" thickBot="1">
      <c r="A12" s="1775"/>
      <c r="C12" s="121" t="s">
        <v>112</v>
      </c>
      <c r="D12" s="393">
        <v>1.2263126117095444E-2</v>
      </c>
      <c r="E12" s="393">
        <v>3.5490362114280215E-2</v>
      </c>
    </row>
    <row r="13" spans="1:5">
      <c r="A13" s="1902" t="s">
        <v>233</v>
      </c>
      <c r="B13" s="1905" t="s">
        <v>234</v>
      </c>
      <c r="C13" s="123" t="s">
        <v>75</v>
      </c>
      <c r="D13" s="32">
        <v>11259.384571689314</v>
      </c>
      <c r="E13" s="32">
        <v>1540.9023811546292</v>
      </c>
    </row>
    <row r="14" spans="1:5">
      <c r="A14" s="1903"/>
      <c r="B14" s="1800"/>
      <c r="C14" s="119" t="s">
        <v>92</v>
      </c>
      <c r="D14" s="35">
        <v>11298</v>
      </c>
      <c r="E14" s="35">
        <v>1611</v>
      </c>
    </row>
    <row r="15" spans="1:5">
      <c r="A15" s="1903"/>
      <c r="B15" s="1800"/>
      <c r="C15" s="119" t="s">
        <v>76</v>
      </c>
      <c r="D15" s="131">
        <v>0.79700474777398644</v>
      </c>
      <c r="E15" s="131">
        <v>0.80527460801251904</v>
      </c>
    </row>
    <row r="16" spans="1:5">
      <c r="A16" s="1903"/>
      <c r="B16" s="1906"/>
      <c r="C16" s="107" t="s">
        <v>112</v>
      </c>
      <c r="D16" s="419">
        <v>6.3515288953732204E-3</v>
      </c>
      <c r="E16" s="419">
        <v>1.6652946487254006E-2</v>
      </c>
    </row>
    <row r="17" spans="1:5" ht="13.5" thickBot="1">
      <c r="A17" s="1903"/>
      <c r="B17" s="1907" t="s">
        <v>235</v>
      </c>
      <c r="C17" s="119" t="s">
        <v>75</v>
      </c>
      <c r="D17" s="35">
        <v>2867.7390158883954</v>
      </c>
      <c r="E17" s="35">
        <v>372.60931513205117</v>
      </c>
    </row>
    <row r="18" spans="1:5">
      <c r="A18" s="1903"/>
      <c r="B18" s="1800"/>
      <c r="C18" s="119" t="s">
        <v>92</v>
      </c>
      <c r="D18" s="35">
        <v>2805</v>
      </c>
      <c r="E18" s="35">
        <v>379</v>
      </c>
    </row>
    <row r="19" spans="1:5">
      <c r="A19" s="1903"/>
      <c r="B19" s="1800"/>
      <c r="C19" s="119" t="s">
        <v>76</v>
      </c>
      <c r="D19" s="131">
        <v>0.20299525222601292</v>
      </c>
      <c r="E19" s="131">
        <v>0.19472539198747948</v>
      </c>
    </row>
    <row r="20" spans="1:5">
      <c r="A20" s="1903"/>
      <c r="B20" s="1906"/>
      <c r="C20" s="107" t="s">
        <v>112</v>
      </c>
      <c r="D20" s="419">
        <v>6.3515288953732135E-3</v>
      </c>
      <c r="E20" s="419">
        <v>1.6652946487253954E-2</v>
      </c>
    </row>
    <row r="21" spans="1:5" ht="13.5" thickBot="1">
      <c r="A21" s="1903"/>
      <c r="B21" s="1907" t="s">
        <v>166</v>
      </c>
      <c r="C21" s="119" t="str">
        <f>C13</f>
        <v>Anzahl</v>
      </c>
      <c r="D21" s="35">
        <v>14127.123587577709</v>
      </c>
      <c r="E21" s="35">
        <v>1913.5116962866805</v>
      </c>
    </row>
    <row r="22" spans="1:5">
      <c r="A22" s="1903"/>
      <c r="B22" s="1800"/>
      <c r="C22" s="119" t="str">
        <f>C14</f>
        <v>Ungewichtete Anzahl</v>
      </c>
      <c r="D22" s="35">
        <v>14103</v>
      </c>
      <c r="E22" s="35">
        <v>1990</v>
      </c>
    </row>
    <row r="23" spans="1:5" ht="13.5" thickBot="1">
      <c r="A23" s="1904"/>
      <c r="B23" s="1908"/>
      <c r="C23" s="132" t="str">
        <f>C15</f>
        <v>[%]</v>
      </c>
      <c r="D23" s="133">
        <v>1</v>
      </c>
      <c r="E23" s="133">
        <v>1</v>
      </c>
    </row>
    <row r="24" spans="1:5" ht="75" customHeight="1">
      <c r="A24" s="1876" t="s">
        <v>246</v>
      </c>
      <c r="B24" s="1876"/>
      <c r="C24" s="1876"/>
      <c r="D24" s="1876"/>
      <c r="E24" s="1876"/>
    </row>
    <row r="26" spans="1:5" ht="13.5" thickBot="1">
      <c r="A26" s="1869" t="s">
        <v>413</v>
      </c>
      <c r="B26" s="1869"/>
      <c r="C26" s="1869"/>
      <c r="D26" s="1869"/>
      <c r="E26" s="1869"/>
    </row>
    <row r="27" spans="1:5" ht="13.5" thickBot="1">
      <c r="A27" s="1912"/>
      <c r="B27" s="1912"/>
      <c r="C27" s="1912"/>
      <c r="D27" s="1359" t="s">
        <v>102</v>
      </c>
      <c r="E27" s="1359" t="s">
        <v>82</v>
      </c>
    </row>
    <row r="28" spans="1:5" ht="13.5" thickBot="1">
      <c r="A28" s="1913" t="s">
        <v>1186</v>
      </c>
      <c r="B28"/>
      <c r="C28" s="117" t="s">
        <v>109</v>
      </c>
      <c r="D28" s="127">
        <v>1.7674530659202174</v>
      </c>
      <c r="E28" s="127">
        <v>1.7094006342514032</v>
      </c>
    </row>
    <row r="29" spans="1:5">
      <c r="A29" s="1774"/>
      <c r="B29"/>
      <c r="C29" s="118" t="s">
        <v>75</v>
      </c>
      <c r="D29" s="48">
        <v>44531.706328040367</v>
      </c>
      <c r="E29" s="48">
        <v>5429.6691452550313</v>
      </c>
    </row>
    <row r="30" spans="1:5">
      <c r="A30" s="1774"/>
      <c r="B30"/>
      <c r="C30" s="118" t="s">
        <v>92</v>
      </c>
      <c r="D30" s="48">
        <v>49461</v>
      </c>
      <c r="E30" s="48">
        <v>3754</v>
      </c>
    </row>
    <row r="31" spans="1:5">
      <c r="A31" s="1774"/>
      <c r="B31"/>
      <c r="C31" s="118" t="s">
        <v>110</v>
      </c>
      <c r="D31" s="45">
        <v>1</v>
      </c>
      <c r="E31" s="45">
        <v>1</v>
      </c>
    </row>
    <row r="32" spans="1:5">
      <c r="A32" s="1774"/>
      <c r="B32"/>
      <c r="C32" s="118" t="s">
        <v>121</v>
      </c>
      <c r="D32" s="46">
        <v>1.8630650856287674</v>
      </c>
      <c r="E32" s="46">
        <v>1.6954375738977261</v>
      </c>
    </row>
    <row r="33" spans="1:5">
      <c r="A33" s="1774"/>
      <c r="B33"/>
      <c r="C33" s="118" t="s">
        <v>112</v>
      </c>
      <c r="D33" s="46">
        <f>1.14*1.64*D32/SQRT(D30)</f>
        <v>1.5661930057042913E-2</v>
      </c>
      <c r="E33" s="46">
        <f>1.14*1.64*E32/SQRT(E30)</f>
        <v>5.1734870807640762E-2</v>
      </c>
    </row>
    <row r="34" spans="1:5" ht="13.5" thickBot="1">
      <c r="A34" s="1914" t="s">
        <v>233</v>
      </c>
      <c r="B34" s="1909" t="s">
        <v>234</v>
      </c>
      <c r="C34" s="90" t="s">
        <v>75</v>
      </c>
      <c r="D34" s="130">
        <v>10461</v>
      </c>
      <c r="E34" s="130">
        <v>1299.9855635283029</v>
      </c>
    </row>
    <row r="35" spans="1:5">
      <c r="A35" s="1774"/>
      <c r="B35" s="1774"/>
      <c r="C35" s="116" t="s">
        <v>92</v>
      </c>
      <c r="D35" s="48">
        <v>9086.4596518551662</v>
      </c>
      <c r="E35" s="48">
        <v>898</v>
      </c>
    </row>
    <row r="36" spans="1:5">
      <c r="A36" s="1774"/>
      <c r="B36" s="1774"/>
      <c r="C36" s="116" t="s">
        <v>76</v>
      </c>
      <c r="D36" s="23">
        <v>0.79549070888783091</v>
      </c>
      <c r="E36" s="23">
        <v>0.82423262419150656</v>
      </c>
    </row>
    <row r="37" spans="1:5">
      <c r="A37" s="1774"/>
      <c r="B37" s="1775"/>
      <c r="C37" s="121" t="s">
        <v>112</v>
      </c>
      <c r="D37" s="393">
        <f>1.14*1.64*SQRT(D36*(1-D36)/D43)</f>
        <v>7.0557467013353144E-3</v>
      </c>
      <c r="E37" s="24">
        <f>1.14*1.64*SQRT(E36*(1-E36)/E43)</f>
        <v>2.1653637211842582E-2</v>
      </c>
    </row>
    <row r="38" spans="1:5">
      <c r="A38" s="1774"/>
      <c r="B38" s="1883" t="s">
        <v>235</v>
      </c>
      <c r="C38" s="120" t="s">
        <v>75</v>
      </c>
      <c r="D38" s="48">
        <v>2590</v>
      </c>
      <c r="E38" s="48">
        <v>277.22155661385875</v>
      </c>
    </row>
    <row r="39" spans="1:5">
      <c r="A39" s="1774"/>
      <c r="B39" s="1871"/>
      <c r="C39" s="116" t="s">
        <v>92</v>
      </c>
      <c r="D39" s="48">
        <v>2335.9989015060314</v>
      </c>
      <c r="E39" s="48">
        <v>182</v>
      </c>
    </row>
    <row r="40" spans="1:5">
      <c r="A40" s="1774"/>
      <c r="B40" s="1871"/>
      <c r="C40" s="116" t="s">
        <v>76</v>
      </c>
      <c r="D40" s="23">
        <v>0.20450929111216914</v>
      </c>
      <c r="E40" s="23">
        <v>0.1757673758084933</v>
      </c>
    </row>
    <row r="41" spans="1:5">
      <c r="A41" s="1774"/>
      <c r="B41" s="1872"/>
      <c r="C41" s="121" t="s">
        <v>112</v>
      </c>
      <c r="D41" s="393">
        <f>1.14*1.64*SQRT(D40*(1-D40)/D43)</f>
        <v>7.0557467013353152E-3</v>
      </c>
      <c r="E41" s="393">
        <f>1.14*1.64*SQRT(E40*(1-E40)/E43)</f>
        <v>2.1653637211842575E-2</v>
      </c>
    </row>
    <row r="42" spans="1:5">
      <c r="A42" s="1774"/>
      <c r="B42" s="1910" t="s">
        <v>166</v>
      </c>
      <c r="C42" s="116" t="s">
        <v>75</v>
      </c>
      <c r="D42" s="15">
        <f>D34+D38</f>
        <v>13051</v>
      </c>
      <c r="E42" s="15">
        <f t="shared" ref="E42:E44" si="0">E34+E38</f>
        <v>1577.2071201421618</v>
      </c>
    </row>
    <row r="43" spans="1:5">
      <c r="A43" s="1774"/>
      <c r="B43" s="1910"/>
      <c r="C43" s="116" t="s">
        <v>92</v>
      </c>
      <c r="D43" s="15">
        <f>D35+D39</f>
        <v>11422.458553361197</v>
      </c>
      <c r="E43" s="15">
        <f t="shared" si="0"/>
        <v>1080</v>
      </c>
    </row>
    <row r="44" spans="1:5" ht="13.5" thickBot="1">
      <c r="A44" s="1897"/>
      <c r="B44" s="1911"/>
      <c r="C44" s="122" t="s">
        <v>76</v>
      </c>
      <c r="D44" s="128">
        <f>D36+D40</f>
        <v>1</v>
      </c>
      <c r="E44" s="128">
        <f t="shared" si="0"/>
        <v>0.99999999999999989</v>
      </c>
    </row>
    <row r="45" spans="1:5" ht="92.25" customHeight="1">
      <c r="A45" s="1881" t="s">
        <v>340</v>
      </c>
      <c r="B45" s="1881"/>
      <c r="C45" s="1881"/>
      <c r="D45" s="1881"/>
      <c r="E45" s="1881"/>
    </row>
  </sheetData>
  <mergeCells count="16">
    <mergeCell ref="B34:B37"/>
    <mergeCell ref="B38:B41"/>
    <mergeCell ref="B42:B44"/>
    <mergeCell ref="A26:E26"/>
    <mergeCell ref="A45:E45"/>
    <mergeCell ref="A27:C27"/>
    <mergeCell ref="A28:A33"/>
    <mergeCell ref="A34:A44"/>
    <mergeCell ref="A24:E24"/>
    <mergeCell ref="A5:E5"/>
    <mergeCell ref="A6:B6"/>
    <mergeCell ref="A7:A12"/>
    <mergeCell ref="A13:A23"/>
    <mergeCell ref="B13:B16"/>
    <mergeCell ref="B17:B20"/>
    <mergeCell ref="B21:B23"/>
  </mergeCells>
  <hyperlinks>
    <hyperlink ref="A3" location="Übersicht!A1" display="&lt;&lt; Zurück zur Übersicht"/>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topLeftCell="A34" workbookViewId="0">
      <selection activeCell="A3" sqref="A3"/>
    </sheetView>
  </sheetViews>
  <sheetFormatPr baseColWidth="10" defaultRowHeight="12.75"/>
  <cols>
    <col min="1" max="1" width="25.5703125" customWidth="1"/>
    <col min="3" max="3" width="18.140625" customWidth="1"/>
  </cols>
  <sheetData>
    <row r="1" spans="1:5" ht="25.5">
      <c r="A1" s="8" t="s">
        <v>248</v>
      </c>
    </row>
    <row r="2" spans="1:5">
      <c r="A2" s="20"/>
    </row>
    <row r="3" spans="1:5" ht="15.75">
      <c r="A3" s="26" t="s">
        <v>69</v>
      </c>
    </row>
    <row r="4" spans="1:5" ht="17.649999999999999" customHeight="1"/>
    <row r="5" spans="1:5" ht="21.95" customHeight="1" thickBot="1">
      <c r="A5" s="1869" t="s">
        <v>334</v>
      </c>
      <c r="B5" s="1869"/>
      <c r="C5" s="1869"/>
      <c r="D5" s="1869"/>
      <c r="E5" s="1869"/>
    </row>
    <row r="6" spans="1:5" ht="13.5" thickBot="1">
      <c r="A6" s="1915"/>
      <c r="B6" s="1915"/>
      <c r="C6" s="1915"/>
      <c r="D6" s="1312" t="s">
        <v>102</v>
      </c>
      <c r="E6" s="1312" t="s">
        <v>82</v>
      </c>
    </row>
    <row r="7" spans="1:5">
      <c r="A7" s="1876" t="s">
        <v>1187</v>
      </c>
      <c r="B7" s="1876" t="s">
        <v>166</v>
      </c>
      <c r="C7" s="134" t="s">
        <v>92</v>
      </c>
      <c r="D7" s="259">
        <v>23107</v>
      </c>
      <c r="E7" s="259">
        <v>2807</v>
      </c>
    </row>
    <row r="8" spans="1:5">
      <c r="A8" s="1871"/>
      <c r="B8" s="1871"/>
      <c r="C8" s="136" t="s">
        <v>75</v>
      </c>
      <c r="D8" s="48">
        <v>24733.752434001413</v>
      </c>
      <c r="E8" s="48">
        <v>2824.4848630785764</v>
      </c>
    </row>
    <row r="9" spans="1:5">
      <c r="A9" s="1871"/>
      <c r="B9" s="1872"/>
      <c r="C9" s="138" t="s">
        <v>76</v>
      </c>
      <c r="D9" s="139">
        <v>1</v>
      </c>
      <c r="E9" s="139">
        <v>1</v>
      </c>
    </row>
    <row r="10" spans="1:5">
      <c r="A10" s="1871"/>
      <c r="B10" s="1871" t="s">
        <v>236</v>
      </c>
      <c r="C10" s="136" t="s">
        <v>92</v>
      </c>
      <c r="D10" s="130">
        <v>13423</v>
      </c>
      <c r="E10" s="130">
        <v>1559</v>
      </c>
    </row>
    <row r="11" spans="1:5">
      <c r="A11" s="1871"/>
      <c r="B11" s="1871"/>
      <c r="C11" s="136" t="s">
        <v>75</v>
      </c>
      <c r="D11" s="48">
        <v>14598.342611071446</v>
      </c>
      <c r="E11" s="48">
        <v>1621.6304143080488</v>
      </c>
    </row>
    <row r="12" spans="1:5">
      <c r="A12" s="1871"/>
      <c r="B12" s="1871"/>
      <c r="C12" s="136" t="s">
        <v>76</v>
      </c>
      <c r="D12" s="23">
        <v>0.59021948448886186</v>
      </c>
      <c r="E12" s="23">
        <v>0.57413315805153087</v>
      </c>
    </row>
    <row r="13" spans="1:5">
      <c r="A13" s="1871"/>
      <c r="B13" s="1872"/>
      <c r="C13" s="138" t="s">
        <v>112</v>
      </c>
      <c r="D13" s="420">
        <v>6.066806747627918E-3</v>
      </c>
      <c r="E13" s="262">
        <v>1.7506425623327458E-2</v>
      </c>
    </row>
    <row r="14" spans="1:5">
      <c r="A14" s="1871"/>
      <c r="B14" s="1871" t="s">
        <v>237</v>
      </c>
      <c r="C14" s="136" t="s">
        <v>92</v>
      </c>
      <c r="D14" s="130">
        <v>3786</v>
      </c>
      <c r="E14" s="130">
        <v>529</v>
      </c>
    </row>
    <row r="15" spans="1:5">
      <c r="A15" s="1871"/>
      <c r="B15" s="1871"/>
      <c r="C15" s="136" t="s">
        <v>75</v>
      </c>
      <c r="D15" s="48">
        <v>3951.6731047423968</v>
      </c>
      <c r="E15" s="48">
        <v>516.64886975426805</v>
      </c>
    </row>
    <row r="16" spans="1:5">
      <c r="A16" s="1871"/>
      <c r="B16" s="1871"/>
      <c r="C16" s="136" t="s">
        <v>76</v>
      </c>
      <c r="D16" s="23">
        <v>0.15976844254776496</v>
      </c>
      <c r="E16" s="23">
        <v>0.18291791062783083</v>
      </c>
    </row>
    <row r="17" spans="1:5">
      <c r="A17" s="1871"/>
      <c r="B17" s="1872"/>
      <c r="C17" s="138" t="s">
        <v>112</v>
      </c>
      <c r="D17" s="420">
        <v>4.5198365820423563E-3</v>
      </c>
      <c r="E17" s="262">
        <v>1.3687218996883932E-2</v>
      </c>
    </row>
    <row r="18" spans="1:5">
      <c r="A18" s="1871"/>
      <c r="B18" s="1871" t="s">
        <v>235</v>
      </c>
      <c r="C18" s="136" t="s">
        <v>92</v>
      </c>
      <c r="D18" s="130">
        <v>5898</v>
      </c>
      <c r="E18" s="130">
        <v>719</v>
      </c>
    </row>
    <row r="19" spans="1:5">
      <c r="A19" s="1871"/>
      <c r="B19" s="1871"/>
      <c r="C19" s="136" t="s">
        <v>75</v>
      </c>
      <c r="D19" s="48">
        <v>6183.7367181876079</v>
      </c>
      <c r="E19" s="48">
        <v>686.20557901625477</v>
      </c>
    </row>
    <row r="20" spans="1:5">
      <c r="A20" s="1871"/>
      <c r="B20" s="1871"/>
      <c r="C20" s="136" t="s">
        <v>76</v>
      </c>
      <c r="D20" s="23">
        <v>0.25001207296337319</v>
      </c>
      <c r="E20" s="23">
        <v>0.2429489313206383</v>
      </c>
    </row>
    <row r="21" spans="1:5" ht="13.5" thickBot="1">
      <c r="A21" s="1871"/>
      <c r="B21" s="1871"/>
      <c r="C21" s="136" t="s">
        <v>112</v>
      </c>
      <c r="D21" s="392">
        <v>5.3417722098382031E-3</v>
      </c>
      <c r="E21" s="23">
        <v>1.5183585509431717E-2</v>
      </c>
    </row>
    <row r="22" spans="1:5">
      <c r="A22" s="1916" t="s">
        <v>244</v>
      </c>
      <c r="B22" s="1916" t="s">
        <v>166</v>
      </c>
      <c r="C22" s="258" t="s">
        <v>92</v>
      </c>
      <c r="D22" s="259">
        <v>10694</v>
      </c>
      <c r="E22" s="259">
        <v>1496</v>
      </c>
    </row>
    <row r="23" spans="1:5">
      <c r="A23" s="1871"/>
      <c r="B23" s="1871"/>
      <c r="C23" s="136" t="s">
        <v>75</v>
      </c>
      <c r="D23" s="48">
        <v>11593.30359516759</v>
      </c>
      <c r="E23" s="48">
        <v>1485.4866470134407</v>
      </c>
    </row>
    <row r="24" spans="1:5">
      <c r="A24" s="1871"/>
      <c r="B24" s="1918"/>
      <c r="C24" s="260" t="s">
        <v>76</v>
      </c>
      <c r="D24" s="261">
        <v>1</v>
      </c>
      <c r="E24" s="261">
        <v>1</v>
      </c>
    </row>
    <row r="25" spans="1:5">
      <c r="A25" s="1871"/>
      <c r="B25" s="1871" t="s">
        <v>234</v>
      </c>
      <c r="C25" s="136" t="s">
        <v>92</v>
      </c>
      <c r="D25" s="130">
        <v>7827</v>
      </c>
      <c r="E25" s="130">
        <v>1202</v>
      </c>
    </row>
    <row r="26" spans="1:5">
      <c r="A26" s="1871"/>
      <c r="B26" s="1871"/>
      <c r="C26" s="136" t="s">
        <v>75</v>
      </c>
      <c r="D26" s="48">
        <v>8552.0298203587117</v>
      </c>
      <c r="E26" s="48">
        <v>1209.9373789912934</v>
      </c>
    </row>
    <row r="27" spans="1:5">
      <c r="A27" s="1871"/>
      <c r="B27" s="1871"/>
      <c r="C27" s="136" t="s">
        <v>76</v>
      </c>
      <c r="D27" s="23">
        <v>0.73766978930176852</v>
      </c>
      <c r="E27" s="23">
        <v>0.81450572539568966</v>
      </c>
    </row>
    <row r="28" spans="1:5">
      <c r="A28" s="1871"/>
      <c r="B28" s="1918"/>
      <c r="C28" s="260" t="s">
        <v>112</v>
      </c>
      <c r="D28" s="420">
        <v>7.9772792344266485E-3</v>
      </c>
      <c r="E28" s="262">
        <v>1.8855916850705218E-2</v>
      </c>
    </row>
    <row r="29" spans="1:5">
      <c r="A29" s="1871"/>
      <c r="B29" s="1871" t="s">
        <v>235</v>
      </c>
      <c r="C29" s="136" t="s">
        <v>92</v>
      </c>
      <c r="D29" s="130">
        <v>2867</v>
      </c>
      <c r="E29" s="130">
        <v>294</v>
      </c>
    </row>
    <row r="30" spans="1:5">
      <c r="A30" s="1871"/>
      <c r="B30" s="1871"/>
      <c r="C30" s="136" t="s">
        <v>75</v>
      </c>
      <c r="D30" s="48">
        <v>3041.2737748088953</v>
      </c>
      <c r="E30" s="48">
        <v>275.54926802214698</v>
      </c>
    </row>
    <row r="31" spans="1:5">
      <c r="A31" s="1871"/>
      <c r="B31" s="1871"/>
      <c r="C31" s="136" t="s">
        <v>76</v>
      </c>
      <c r="D31" s="23">
        <v>0.26233021069823292</v>
      </c>
      <c r="E31" s="23">
        <v>0.18549427460431006</v>
      </c>
    </row>
    <row r="32" spans="1:5" ht="13.5" thickBot="1">
      <c r="A32" s="1917"/>
      <c r="B32" s="1917"/>
      <c r="C32" s="263" t="s">
        <v>112</v>
      </c>
      <c r="D32" s="392">
        <v>7.9772792344266624E-3</v>
      </c>
      <c r="E32" s="23">
        <v>1.8855916850705208E-2</v>
      </c>
    </row>
    <row r="33" spans="1:5" ht="97.5" customHeight="1">
      <c r="A33" s="1876" t="s">
        <v>249</v>
      </c>
      <c r="B33" s="1876"/>
      <c r="C33" s="1876"/>
      <c r="D33" s="1876"/>
      <c r="E33" s="1876"/>
    </row>
    <row r="36" spans="1:5" ht="13.5" thickBot="1">
      <c r="A36" s="1869" t="s">
        <v>344</v>
      </c>
      <c r="B36" s="1869"/>
      <c r="C36" s="1869"/>
      <c r="D36" s="1869"/>
      <c r="E36" s="1869"/>
    </row>
    <row r="37" spans="1:5" ht="13.5" thickBot="1">
      <c r="A37" s="1919"/>
      <c r="B37" s="1919"/>
      <c r="C37" s="1919"/>
      <c r="D37" s="258" t="s">
        <v>102</v>
      </c>
      <c r="E37" s="258" t="s">
        <v>82</v>
      </c>
    </row>
    <row r="38" spans="1:5">
      <c r="A38" s="1916" t="s">
        <v>1188</v>
      </c>
      <c r="B38" s="1916" t="s">
        <v>166</v>
      </c>
      <c r="C38" s="258" t="s">
        <v>92</v>
      </c>
      <c r="D38" s="259">
        <v>9120</v>
      </c>
      <c r="E38" s="259">
        <v>704</v>
      </c>
    </row>
    <row r="39" spans="1:5">
      <c r="A39" s="1871"/>
      <c r="B39" s="1871"/>
      <c r="C39" s="136" t="s">
        <v>75</v>
      </c>
      <c r="D39" s="48">
        <v>9682.6879592239202</v>
      </c>
      <c r="E39" s="48">
        <v>1221.8273865101824</v>
      </c>
    </row>
    <row r="40" spans="1:5">
      <c r="A40" s="1871"/>
      <c r="B40" s="1918"/>
      <c r="C40" s="260" t="s">
        <v>76</v>
      </c>
      <c r="D40" s="261">
        <v>1</v>
      </c>
      <c r="E40" s="261">
        <v>1</v>
      </c>
    </row>
    <row r="41" spans="1:5">
      <c r="A41" s="1871"/>
      <c r="B41" s="1871" t="s">
        <v>236</v>
      </c>
      <c r="C41" s="136" t="s">
        <v>92</v>
      </c>
      <c r="D41" s="130">
        <v>4878</v>
      </c>
      <c r="E41" s="130">
        <v>357</v>
      </c>
    </row>
    <row r="42" spans="1:5">
      <c r="A42" s="1871"/>
      <c r="B42" s="1871"/>
      <c r="C42" s="136" t="s">
        <v>75</v>
      </c>
      <c r="D42" s="48">
        <v>5037.0031272734341</v>
      </c>
      <c r="E42" s="48">
        <v>593.9669040253533</v>
      </c>
    </row>
    <row r="43" spans="1:5">
      <c r="A43" s="1871"/>
      <c r="B43" s="1871"/>
      <c r="C43" s="136" t="s">
        <v>76</v>
      </c>
      <c r="D43" s="23">
        <v>0.52020711072022985</v>
      </c>
      <c r="E43" s="23">
        <v>0.48612996449675122</v>
      </c>
    </row>
    <row r="44" spans="1:5">
      <c r="A44" s="1871"/>
      <c r="B44" s="1918"/>
      <c r="C44" s="260" t="s">
        <v>112</v>
      </c>
      <c r="D44" s="420">
        <v>9.7806186513592075E-3</v>
      </c>
      <c r="E44" s="262">
        <v>3.5218042443504793E-2</v>
      </c>
    </row>
    <row r="45" spans="1:5">
      <c r="A45" s="1871"/>
      <c r="B45" s="1871" t="s">
        <v>237</v>
      </c>
      <c r="C45" s="136" t="s">
        <v>92</v>
      </c>
      <c r="D45" s="130">
        <v>1940</v>
      </c>
      <c r="E45" s="130">
        <v>169</v>
      </c>
    </row>
    <row r="46" spans="1:5">
      <c r="A46" s="1871"/>
      <c r="B46" s="1871"/>
      <c r="C46" s="136" t="s">
        <v>75</v>
      </c>
      <c r="D46" s="48">
        <v>2085.6756141263099</v>
      </c>
      <c r="E46" s="48">
        <v>298.94789140190773</v>
      </c>
    </row>
    <row r="47" spans="1:5">
      <c r="A47" s="1871"/>
      <c r="B47" s="1871"/>
      <c r="C47" s="136" t="s">
        <v>76</v>
      </c>
      <c r="D47" s="23">
        <v>0.21540254347858584</v>
      </c>
      <c r="E47" s="23">
        <v>0.24467277023129352</v>
      </c>
    </row>
    <row r="48" spans="1:5">
      <c r="A48" s="1871"/>
      <c r="B48" s="1918"/>
      <c r="C48" s="260" t="s">
        <v>112</v>
      </c>
      <c r="D48" s="420">
        <v>8.0482256028347778E-3</v>
      </c>
      <c r="E48" s="262">
        <v>3.0291638136530619E-2</v>
      </c>
    </row>
    <row r="49" spans="1:5">
      <c r="A49" s="1871"/>
      <c r="B49" s="1871" t="s">
        <v>235</v>
      </c>
      <c r="C49" s="136" t="s">
        <v>92</v>
      </c>
      <c r="D49" s="130">
        <v>2302</v>
      </c>
      <c r="E49" s="130">
        <v>178</v>
      </c>
    </row>
    <row r="50" spans="1:5">
      <c r="A50" s="1871"/>
      <c r="B50" s="1871"/>
      <c r="C50" s="136" t="s">
        <v>75</v>
      </c>
      <c r="D50" s="48">
        <v>2560.0092178241757</v>
      </c>
      <c r="E50" s="48">
        <v>328.91259108292132</v>
      </c>
    </row>
    <row r="51" spans="1:5">
      <c r="A51" s="1871"/>
      <c r="B51" s="1871"/>
      <c r="C51" s="136" t="s">
        <v>76</v>
      </c>
      <c r="D51" s="23">
        <v>0.26439034580118431</v>
      </c>
      <c r="E51" s="23">
        <v>0.2691972652719552</v>
      </c>
    </row>
    <row r="52" spans="1:5" ht="13.5" thickBot="1">
      <c r="A52" s="1917"/>
      <c r="B52" s="1917"/>
      <c r="C52" s="263" t="s">
        <v>112</v>
      </c>
      <c r="D52" s="421">
        <v>8.6337165579634233E-3</v>
      </c>
      <c r="E52" s="264">
        <v>3.1253436213243738E-2</v>
      </c>
    </row>
    <row r="53" spans="1:5">
      <c r="A53" s="1916" t="s">
        <v>1189</v>
      </c>
      <c r="B53" s="1916" t="s">
        <v>166</v>
      </c>
      <c r="C53" s="258" t="s">
        <v>92</v>
      </c>
      <c r="D53" s="259">
        <v>9529</v>
      </c>
      <c r="E53" s="259">
        <v>722</v>
      </c>
    </row>
    <row r="54" spans="1:5">
      <c r="A54" s="1871"/>
      <c r="B54" s="1871"/>
      <c r="C54" s="136" t="s">
        <v>75</v>
      </c>
      <c r="D54" s="48">
        <v>9971.0652225148988</v>
      </c>
      <c r="E54" s="48">
        <v>1247.8127767539611</v>
      </c>
    </row>
    <row r="55" spans="1:5">
      <c r="A55" s="1871"/>
      <c r="B55" s="1918"/>
      <c r="C55" s="260" t="s">
        <v>76</v>
      </c>
      <c r="D55" s="261">
        <v>1</v>
      </c>
      <c r="E55" s="261">
        <v>1</v>
      </c>
    </row>
    <row r="56" spans="1:5">
      <c r="A56" s="1871"/>
      <c r="B56" s="1871" t="s">
        <v>234</v>
      </c>
      <c r="C56" s="136" t="s">
        <v>92</v>
      </c>
      <c r="D56" s="130">
        <v>7326</v>
      </c>
      <c r="E56" s="130">
        <v>600</v>
      </c>
    </row>
    <row r="57" spans="1:5">
      <c r="A57" s="1871"/>
      <c r="B57" s="1871"/>
      <c r="C57" s="136" t="s">
        <v>75</v>
      </c>
      <c r="D57" s="48">
        <v>7656.7299861900046</v>
      </c>
      <c r="E57" s="48">
        <v>1029.6889071277724</v>
      </c>
    </row>
    <row r="58" spans="1:5">
      <c r="A58" s="1871"/>
      <c r="B58" s="1871"/>
      <c r="C58" s="136" t="s">
        <v>76</v>
      </c>
      <c r="D58" s="23">
        <v>0.76789488538305106</v>
      </c>
      <c r="E58" s="23">
        <v>0.82519503431146746</v>
      </c>
    </row>
    <row r="59" spans="1:5">
      <c r="A59" s="1871"/>
      <c r="B59" s="1918"/>
      <c r="C59" s="260" t="s">
        <v>112</v>
      </c>
      <c r="D59" s="420">
        <v>8.0857121911938716E-3</v>
      </c>
      <c r="E59" s="262">
        <v>2.6426234609439062E-2</v>
      </c>
    </row>
    <row r="60" spans="1:5">
      <c r="A60" s="1871"/>
      <c r="B60" s="1871" t="s">
        <v>235</v>
      </c>
      <c r="C60" s="136" t="s">
        <v>92</v>
      </c>
      <c r="D60" s="130">
        <v>2203</v>
      </c>
      <c r="E60" s="130">
        <v>122</v>
      </c>
    </row>
    <row r="61" spans="1:5">
      <c r="A61" s="1871"/>
      <c r="B61" s="1871"/>
      <c r="C61" s="136" t="s">
        <v>75</v>
      </c>
      <c r="D61" s="48">
        <v>2314.3352363248946</v>
      </c>
      <c r="E61" s="48">
        <v>218.12386962618871</v>
      </c>
    </row>
    <row r="62" spans="1:5">
      <c r="A62" s="1871"/>
      <c r="B62" s="1871"/>
      <c r="C62" s="136" t="s">
        <v>76</v>
      </c>
      <c r="D62" s="23">
        <v>0.23210511461694899</v>
      </c>
      <c r="E62" s="23">
        <v>0.17480496568853257</v>
      </c>
    </row>
    <row r="63" spans="1:5" ht="13.5" thickBot="1">
      <c r="A63" s="1917"/>
      <c r="B63" s="1917"/>
      <c r="C63" s="263" t="s">
        <v>112</v>
      </c>
      <c r="D63" s="421">
        <v>8.0857121911938733E-3</v>
      </c>
      <c r="E63" s="264">
        <v>2.6426234609439065E-2</v>
      </c>
    </row>
    <row r="64" spans="1:5" ht="69.95" customHeight="1">
      <c r="A64" s="1876" t="s">
        <v>335</v>
      </c>
      <c r="B64" s="1876"/>
      <c r="C64" s="1876"/>
      <c r="D64" s="1876"/>
      <c r="E64" s="1876"/>
    </row>
  </sheetData>
  <mergeCells count="24">
    <mergeCell ref="A64:E64"/>
    <mergeCell ref="A53:A63"/>
    <mergeCell ref="B53:B55"/>
    <mergeCell ref="B56:B59"/>
    <mergeCell ref="B60:B63"/>
    <mergeCell ref="B41:B44"/>
    <mergeCell ref="A36:E36"/>
    <mergeCell ref="A37:C37"/>
    <mergeCell ref="A38:A52"/>
    <mergeCell ref="B38:B40"/>
    <mergeCell ref="B45:B48"/>
    <mergeCell ref="B49:B52"/>
    <mergeCell ref="A33:E33"/>
    <mergeCell ref="A5:E5"/>
    <mergeCell ref="A6:C6"/>
    <mergeCell ref="A7:A21"/>
    <mergeCell ref="B7:B9"/>
    <mergeCell ref="B10:B13"/>
    <mergeCell ref="B14:B17"/>
    <mergeCell ref="B18:B21"/>
    <mergeCell ref="A22:A32"/>
    <mergeCell ref="B22:B24"/>
    <mergeCell ref="B25:B28"/>
    <mergeCell ref="B29:B32"/>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A3" sqref="A3"/>
    </sheetView>
  </sheetViews>
  <sheetFormatPr baseColWidth="10" defaultRowHeight="12.75"/>
  <cols>
    <col min="1" max="1" width="29.28515625" customWidth="1"/>
    <col min="2" max="2" width="12.5703125" customWidth="1"/>
    <col min="3" max="3" width="22.85546875" customWidth="1"/>
    <col min="4" max="13" width="11.28515625" customWidth="1"/>
  </cols>
  <sheetData>
    <row r="1" spans="1:13" ht="25.5">
      <c r="A1" s="8" t="s">
        <v>238</v>
      </c>
      <c r="B1" s="20"/>
      <c r="C1" s="20"/>
      <c r="D1" s="20"/>
      <c r="E1" s="20"/>
      <c r="F1" s="20"/>
      <c r="G1" s="20"/>
      <c r="H1" s="20"/>
      <c r="I1" s="20"/>
      <c r="J1" s="20"/>
      <c r="K1" s="20"/>
    </row>
    <row r="2" spans="1:13">
      <c r="A2" s="20"/>
      <c r="B2" s="20"/>
      <c r="C2" s="20"/>
      <c r="D2" s="20"/>
      <c r="E2" s="20"/>
      <c r="F2" s="20"/>
      <c r="G2" s="20"/>
      <c r="H2" s="20"/>
      <c r="I2" s="20"/>
      <c r="J2" s="20"/>
      <c r="K2" s="20"/>
    </row>
    <row r="3" spans="1:13" ht="15.75">
      <c r="A3" s="26" t="s">
        <v>69</v>
      </c>
      <c r="B3" s="20"/>
      <c r="C3" s="20"/>
      <c r="D3" s="20"/>
      <c r="E3" s="20"/>
      <c r="F3" s="20"/>
      <c r="G3" s="20"/>
      <c r="H3" s="20"/>
      <c r="I3" s="20"/>
      <c r="J3" s="20"/>
      <c r="K3" s="20"/>
    </row>
    <row r="4" spans="1:13" ht="15">
      <c r="A4" s="10"/>
      <c r="B4" s="20"/>
      <c r="C4" s="20"/>
      <c r="D4" s="20"/>
      <c r="E4" s="20"/>
      <c r="F4" s="20"/>
      <c r="G4" s="20"/>
      <c r="H4" s="20"/>
      <c r="I4" s="20"/>
      <c r="J4" s="20"/>
      <c r="K4" s="20"/>
    </row>
    <row r="5" spans="1:13" ht="13.5" customHeight="1" thickBot="1">
      <c r="A5" s="1869" t="s">
        <v>417</v>
      </c>
      <c r="B5" s="1869"/>
      <c r="C5" s="1869"/>
      <c r="D5" s="1869"/>
      <c r="E5" s="1869"/>
      <c r="F5" s="1869"/>
      <c r="G5" s="1869"/>
      <c r="H5" s="1869"/>
      <c r="I5" s="1869"/>
      <c r="J5" s="1869"/>
      <c r="K5" s="1869"/>
      <c r="L5" s="1869"/>
      <c r="M5" s="1869"/>
    </row>
    <row r="6" spans="1:13">
      <c r="A6" s="1920" t="s">
        <v>71</v>
      </c>
      <c r="B6" s="1920"/>
      <c r="C6" s="1920"/>
      <c r="D6" s="1874" t="s">
        <v>102</v>
      </c>
      <c r="E6" s="1874" t="s">
        <v>82</v>
      </c>
      <c r="F6" s="1828" t="s">
        <v>1190</v>
      </c>
      <c r="G6" s="1828"/>
      <c r="H6" s="1828"/>
      <c r="I6" s="1828"/>
      <c r="J6" s="1828"/>
      <c r="K6" s="1828"/>
      <c r="L6" s="1828"/>
      <c r="M6" s="1828"/>
    </row>
    <row r="7" spans="1:13" ht="24.75" thickBot="1">
      <c r="A7" s="1912"/>
      <c r="B7" s="1912"/>
      <c r="C7" s="1912"/>
      <c r="D7" s="1898" t="s">
        <v>102</v>
      </c>
      <c r="E7" s="1898" t="s">
        <v>82</v>
      </c>
      <c r="F7" s="1343" t="s">
        <v>391</v>
      </c>
      <c r="G7" s="1343" t="s">
        <v>394</v>
      </c>
      <c r="H7" s="1343" t="s">
        <v>77</v>
      </c>
      <c r="I7" s="1343" t="s">
        <v>78</v>
      </c>
      <c r="J7" s="1343" t="s">
        <v>79</v>
      </c>
      <c r="K7" s="1343" t="s">
        <v>99</v>
      </c>
      <c r="L7" s="1343" t="s">
        <v>160</v>
      </c>
      <c r="M7" s="1343" t="s">
        <v>161</v>
      </c>
    </row>
    <row r="8" spans="1:13" ht="13.5" thickBot="1">
      <c r="A8" s="1913" t="s">
        <v>1191</v>
      </c>
      <c r="C8" s="117" t="s">
        <v>109</v>
      </c>
      <c r="D8" s="127">
        <v>1.7674530659202174</v>
      </c>
      <c r="E8" s="127">
        <v>1.7094006342514032</v>
      </c>
      <c r="F8" s="127">
        <v>2.1697282028039622</v>
      </c>
      <c r="G8" s="127">
        <v>1.6290287741968286</v>
      </c>
      <c r="H8" s="127">
        <v>1.9881722268493873</v>
      </c>
      <c r="I8" s="127">
        <v>1.8325680763997203</v>
      </c>
      <c r="J8" s="127">
        <v>1.5302695131584387</v>
      </c>
      <c r="K8" s="127">
        <v>1.7548977129702754</v>
      </c>
      <c r="L8" s="127">
        <v>1.7976286439262807</v>
      </c>
      <c r="M8" s="127">
        <v>1.7572816616129683</v>
      </c>
    </row>
    <row r="9" spans="1:13">
      <c r="A9" s="1774"/>
      <c r="C9" s="118" t="s">
        <v>75</v>
      </c>
      <c r="D9" s="48">
        <v>44531.706328040367</v>
      </c>
      <c r="E9" s="48">
        <v>5429.6691452550313</v>
      </c>
      <c r="F9" s="48">
        <v>334.48441514565673</v>
      </c>
      <c r="G9" s="48">
        <v>881.849041869914</v>
      </c>
      <c r="H9" s="48">
        <v>474.80797138693441</v>
      </c>
      <c r="I9" s="48">
        <v>581.43946935765962</v>
      </c>
      <c r="J9" s="48">
        <v>1976.248331630884</v>
      </c>
      <c r="K9" s="48">
        <v>597.69638469330926</v>
      </c>
      <c r="L9" s="48">
        <v>292.92629491777933</v>
      </c>
      <c r="M9" s="48">
        <v>290.21723625290178</v>
      </c>
    </row>
    <row r="10" spans="1:13">
      <c r="A10" s="1774"/>
      <c r="C10" s="118" t="s">
        <v>92</v>
      </c>
      <c r="D10" s="48">
        <v>49461</v>
      </c>
      <c r="E10" s="48">
        <v>3754</v>
      </c>
      <c r="F10" s="48">
        <v>222</v>
      </c>
      <c r="G10" s="48">
        <v>709</v>
      </c>
      <c r="H10" s="48">
        <v>248</v>
      </c>
      <c r="I10" s="48">
        <v>454</v>
      </c>
      <c r="J10" s="48">
        <v>1127</v>
      </c>
      <c r="K10" s="48">
        <v>506</v>
      </c>
      <c r="L10" s="48">
        <v>190</v>
      </c>
      <c r="M10" s="48">
        <v>298</v>
      </c>
    </row>
    <row r="11" spans="1:13">
      <c r="A11" s="1774"/>
      <c r="C11" s="118" t="s">
        <v>110</v>
      </c>
      <c r="D11" s="129">
        <v>1</v>
      </c>
      <c r="E11" s="129">
        <v>1</v>
      </c>
      <c r="F11" s="129">
        <v>2</v>
      </c>
      <c r="G11" s="129">
        <v>1</v>
      </c>
      <c r="H11" s="129">
        <v>2</v>
      </c>
      <c r="I11" s="129">
        <v>1</v>
      </c>
      <c r="J11" s="129">
        <v>1</v>
      </c>
      <c r="K11" s="129">
        <v>1</v>
      </c>
      <c r="L11" s="129">
        <v>1</v>
      </c>
      <c r="M11" s="129">
        <v>1</v>
      </c>
    </row>
    <row r="12" spans="1:13">
      <c r="A12" s="1774"/>
      <c r="C12" s="118" t="s">
        <v>121</v>
      </c>
      <c r="D12" s="46">
        <v>1.8630650856287674</v>
      </c>
      <c r="E12" s="46">
        <v>1.6954375738977261</v>
      </c>
      <c r="F12" s="46">
        <v>3.986174927490886</v>
      </c>
      <c r="G12" s="46">
        <v>1.3263049149399067</v>
      </c>
      <c r="H12" s="46">
        <v>1.6849779470242787</v>
      </c>
      <c r="I12" s="46">
        <v>2.0094444363665964</v>
      </c>
      <c r="J12" s="46">
        <v>1.2064268057338619</v>
      </c>
      <c r="K12" s="46">
        <v>1.2959377306061299</v>
      </c>
      <c r="L12" s="46">
        <v>1.4449230612776987</v>
      </c>
      <c r="M12" s="46">
        <v>1.1626965067425608</v>
      </c>
    </row>
    <row r="13" spans="1:13">
      <c r="A13" s="1774"/>
      <c r="C13" s="118" t="s">
        <v>112</v>
      </c>
      <c r="D13" s="46">
        <f t="shared" ref="D13:M13" si="0">1.14*1.64*D12/SQRT(D10)</f>
        <v>1.5661930057042913E-2</v>
      </c>
      <c r="E13" s="46">
        <f t="shared" si="0"/>
        <v>5.1734870807640762E-2</v>
      </c>
      <c r="F13" s="46">
        <f t="shared" si="0"/>
        <v>0.50018258341151556</v>
      </c>
      <c r="G13" s="46">
        <f t="shared" si="0"/>
        <v>9.3125573607340389E-2</v>
      </c>
      <c r="H13" s="46">
        <f t="shared" si="0"/>
        <v>0.20004010791975146</v>
      </c>
      <c r="I13" s="46">
        <f t="shared" si="0"/>
        <v>0.17631805031488074</v>
      </c>
      <c r="J13" s="46">
        <f t="shared" si="0"/>
        <v>6.7187382120606307E-2</v>
      </c>
      <c r="K13" s="46">
        <f t="shared" si="0"/>
        <v>0.107710384269272</v>
      </c>
      <c r="L13" s="46">
        <f t="shared" si="0"/>
        <v>0.19598219680956502</v>
      </c>
      <c r="M13" s="46">
        <f t="shared" si="0"/>
        <v>0.12592354313077556</v>
      </c>
    </row>
    <row r="14" spans="1:13" ht="13.5" thickBot="1">
      <c r="A14" s="1914" t="s">
        <v>233</v>
      </c>
      <c r="B14" s="1909" t="s">
        <v>234</v>
      </c>
      <c r="C14" s="90" t="s">
        <v>75</v>
      </c>
      <c r="D14" s="130">
        <v>10461</v>
      </c>
      <c r="E14" s="130">
        <v>1299.9855635283029</v>
      </c>
      <c r="F14" s="130">
        <v>53.484525707601072</v>
      </c>
      <c r="G14" s="130">
        <v>226.17146818579906</v>
      </c>
      <c r="H14" s="130">
        <v>91.468647842819891</v>
      </c>
      <c r="I14" s="130">
        <v>127.51678000502888</v>
      </c>
      <c r="J14" s="130">
        <v>554.03832137246297</v>
      </c>
      <c r="K14" s="130">
        <v>144.25303694898477</v>
      </c>
      <c r="L14" s="130">
        <v>42.481788663256715</v>
      </c>
      <c r="M14" s="130">
        <v>60.570994802347819</v>
      </c>
    </row>
    <row r="15" spans="1:13">
      <c r="A15" s="1774"/>
      <c r="B15" s="1774"/>
      <c r="C15" s="116" t="s">
        <v>92</v>
      </c>
      <c r="D15" s="48">
        <v>9086.4596518551662</v>
      </c>
      <c r="E15" s="48">
        <v>898</v>
      </c>
      <c r="F15" s="48">
        <v>41</v>
      </c>
      <c r="G15" s="48">
        <v>177</v>
      </c>
      <c r="H15" s="48">
        <v>47</v>
      </c>
      <c r="I15" s="48">
        <v>108</v>
      </c>
      <c r="J15" s="48">
        <v>305</v>
      </c>
      <c r="K15" s="48">
        <v>119</v>
      </c>
      <c r="L15" s="48">
        <v>36</v>
      </c>
      <c r="M15" s="48">
        <v>65</v>
      </c>
    </row>
    <row r="16" spans="1:13">
      <c r="A16" s="1774"/>
      <c r="B16" s="1774"/>
      <c r="C16" s="116" t="s">
        <v>76</v>
      </c>
      <c r="D16" s="23">
        <v>0.79549070888783091</v>
      </c>
      <c r="E16" s="23">
        <v>0.82423262419150656</v>
      </c>
      <c r="F16" s="23">
        <v>0.74678541377512031</v>
      </c>
      <c r="G16" s="23">
        <v>0.83392920785908575</v>
      </c>
      <c r="H16" s="23">
        <v>0.73968330940282201</v>
      </c>
      <c r="I16" s="23">
        <v>0.75652272361558881</v>
      </c>
      <c r="J16" s="23">
        <v>0.90258672451840549</v>
      </c>
      <c r="K16" s="23">
        <v>0.76449553135518467</v>
      </c>
      <c r="L16" s="23">
        <v>0.67077497507355754</v>
      </c>
      <c r="M16" s="23">
        <v>0.79381995801454264</v>
      </c>
    </row>
    <row r="17" spans="1:13">
      <c r="A17" s="1774"/>
      <c r="B17" s="1775"/>
      <c r="C17" s="121" t="s">
        <v>112</v>
      </c>
      <c r="D17" s="393">
        <f>1.14*1.64*SQRT(D16*(1-D16)/D23)</f>
        <v>7.0557467013353144E-3</v>
      </c>
      <c r="E17" s="24">
        <f t="shared" ref="E17" si="1">1.14*1.64*SQRT(E16*(1-E16)/E23)</f>
        <v>2.1653637211842582E-2</v>
      </c>
      <c r="F17" s="24">
        <f t="shared" ref="F17:M17" si="2">1.14*1.64*SQRT(F16*(1-F16)/F23)</f>
        <v>0.11167424823058213</v>
      </c>
      <c r="G17" s="24">
        <f t="shared" si="2"/>
        <v>4.7340522277911627E-2</v>
      </c>
      <c r="H17" s="24">
        <f t="shared" si="2"/>
        <v>0.10335996211441269</v>
      </c>
      <c r="I17" s="24">
        <f t="shared" si="2"/>
        <v>6.9316480948878073E-2</v>
      </c>
      <c r="J17" s="24">
        <f t="shared" si="2"/>
        <v>3.0020993047555528E-2</v>
      </c>
      <c r="K17" s="24">
        <f t="shared" si="2"/>
        <v>6.5208602580657221E-2</v>
      </c>
      <c r="L17" s="24">
        <f t="shared" si="2"/>
        <v>0.12815472290308946</v>
      </c>
      <c r="M17" s="24">
        <f t="shared" si="2"/>
        <v>8.5641786214681367E-2</v>
      </c>
    </row>
    <row r="18" spans="1:13">
      <c r="A18" s="1774"/>
      <c r="B18" s="1883" t="s">
        <v>235</v>
      </c>
      <c r="C18" s="120" t="s">
        <v>75</v>
      </c>
      <c r="D18" s="48">
        <v>2590</v>
      </c>
      <c r="E18" s="48">
        <v>277.22155661385875</v>
      </c>
      <c r="F18" s="48">
        <v>18.135145380011899</v>
      </c>
      <c r="G18" s="48">
        <v>45.040363771064939</v>
      </c>
      <c r="H18" s="48">
        <v>32.190554250933509</v>
      </c>
      <c r="I18" s="48">
        <v>41.039663872291911</v>
      </c>
      <c r="J18" s="48">
        <v>59.795569955909954</v>
      </c>
      <c r="K18" s="48">
        <v>44.437453750515189</v>
      </c>
      <c r="L18" s="48">
        <v>20.850610787987186</v>
      </c>
      <c r="M18" s="48">
        <v>15.732194845144232</v>
      </c>
    </row>
    <row r="19" spans="1:13">
      <c r="A19" s="1774"/>
      <c r="B19" s="1871"/>
      <c r="C19" s="116" t="s">
        <v>92</v>
      </c>
      <c r="D19" s="48">
        <v>2335.9989015060314</v>
      </c>
      <c r="E19" s="48">
        <v>182</v>
      </c>
      <c r="F19" s="48">
        <v>12</v>
      </c>
      <c r="G19" s="48">
        <v>39</v>
      </c>
      <c r="H19" s="48">
        <v>16</v>
      </c>
      <c r="I19" s="48">
        <v>26</v>
      </c>
      <c r="J19" s="48">
        <v>36</v>
      </c>
      <c r="K19" s="48">
        <v>29</v>
      </c>
      <c r="L19" s="48">
        <v>11</v>
      </c>
      <c r="M19" s="48">
        <v>13</v>
      </c>
    </row>
    <row r="20" spans="1:13">
      <c r="A20" s="1774"/>
      <c r="B20" s="1871"/>
      <c r="C20" s="116" t="s">
        <v>76</v>
      </c>
      <c r="D20" s="23">
        <v>0.20450929111216914</v>
      </c>
      <c r="E20" s="23">
        <v>0.1757673758084933</v>
      </c>
      <c r="F20" s="23">
        <v>0.25321458622487969</v>
      </c>
      <c r="G20" s="23">
        <v>0.1660707921409143</v>
      </c>
      <c r="H20" s="23">
        <v>0.26031669059717799</v>
      </c>
      <c r="I20" s="23">
        <v>0.24347727638441111</v>
      </c>
      <c r="J20" s="23">
        <v>9.7413275481594536E-2</v>
      </c>
      <c r="K20" s="23">
        <v>0.23550446864481525</v>
      </c>
      <c r="L20" s="23">
        <v>0.32922502492644251</v>
      </c>
      <c r="M20" s="23">
        <v>0.20618004198545745</v>
      </c>
    </row>
    <row r="21" spans="1:13">
      <c r="A21" s="1774"/>
      <c r="B21" s="1872"/>
      <c r="C21" s="121" t="s">
        <v>112</v>
      </c>
      <c r="D21" s="393">
        <f>1.14*1.64*SQRT(D20*(1-D20)/D23)</f>
        <v>7.0557467013353152E-3</v>
      </c>
      <c r="E21" s="24">
        <f t="shared" ref="E21" si="3">1.14*1.64*SQRT(E20*(1-E20)/E23)</f>
        <v>2.1653637211842575E-2</v>
      </c>
      <c r="F21" s="24">
        <f t="shared" ref="F21:M21" si="4">1.14*1.64*SQRT(F20*(1-F20)/F23)</f>
        <v>0.11167424823058213</v>
      </c>
      <c r="G21" s="24">
        <f t="shared" si="4"/>
        <v>4.7340522277911634E-2</v>
      </c>
      <c r="H21" s="24">
        <f t="shared" si="4"/>
        <v>0.10335996211441269</v>
      </c>
      <c r="I21" s="24">
        <f t="shared" si="4"/>
        <v>6.9316480948878073E-2</v>
      </c>
      <c r="J21" s="24">
        <f t="shared" si="4"/>
        <v>3.0020993047555535E-2</v>
      </c>
      <c r="K21" s="24">
        <f t="shared" si="4"/>
        <v>6.5208602580657207E-2</v>
      </c>
      <c r="L21" s="24">
        <f t="shared" si="4"/>
        <v>0.12815472290308946</v>
      </c>
      <c r="M21" s="24">
        <f t="shared" si="4"/>
        <v>8.5641786214681395E-2</v>
      </c>
    </row>
    <row r="22" spans="1:13">
      <c r="A22" s="1774"/>
      <c r="B22" s="1910" t="s">
        <v>166</v>
      </c>
      <c r="C22" s="116" t="s">
        <v>75</v>
      </c>
      <c r="D22" s="130">
        <f t="shared" ref="D22:M22" si="5">D14+D18</f>
        <v>13051</v>
      </c>
      <c r="E22" s="130">
        <f t="shared" si="5"/>
        <v>1577.2071201421618</v>
      </c>
      <c r="F22" s="15">
        <f t="shared" si="5"/>
        <v>71.619671087612971</v>
      </c>
      <c r="G22" s="15">
        <f t="shared" si="5"/>
        <v>271.21183195686399</v>
      </c>
      <c r="H22" s="15">
        <f t="shared" si="5"/>
        <v>123.65920209375341</v>
      </c>
      <c r="I22" s="15">
        <f t="shared" si="5"/>
        <v>168.55644387732079</v>
      </c>
      <c r="J22" s="15">
        <f t="shared" si="5"/>
        <v>613.83389132837294</v>
      </c>
      <c r="K22" s="15">
        <f t="shared" si="5"/>
        <v>188.69049069949995</v>
      </c>
      <c r="L22" s="15">
        <f t="shared" si="5"/>
        <v>63.332399451243901</v>
      </c>
      <c r="M22" s="15">
        <f t="shared" si="5"/>
        <v>76.303189647492047</v>
      </c>
    </row>
    <row r="23" spans="1:13">
      <c r="A23" s="1774"/>
      <c r="B23" s="1910"/>
      <c r="C23" s="116" t="s">
        <v>92</v>
      </c>
      <c r="D23" s="48">
        <f>D15+D19</f>
        <v>11422.458553361197</v>
      </c>
      <c r="E23" s="48">
        <f t="shared" ref="E23" si="6">E15+E19</f>
        <v>1080</v>
      </c>
      <c r="F23" s="15">
        <f t="shared" ref="F23:M24" si="7">F15+F19</f>
        <v>53</v>
      </c>
      <c r="G23" s="15">
        <f t="shared" si="7"/>
        <v>216</v>
      </c>
      <c r="H23" s="15">
        <f t="shared" si="7"/>
        <v>63</v>
      </c>
      <c r="I23" s="15">
        <f t="shared" si="7"/>
        <v>134</v>
      </c>
      <c r="J23" s="15">
        <f t="shared" si="7"/>
        <v>341</v>
      </c>
      <c r="K23" s="15">
        <f t="shared" si="7"/>
        <v>148</v>
      </c>
      <c r="L23" s="15">
        <f t="shared" si="7"/>
        <v>47</v>
      </c>
      <c r="M23" s="15">
        <f t="shared" si="7"/>
        <v>78</v>
      </c>
    </row>
    <row r="24" spans="1:13" ht="13.5" thickBot="1">
      <c r="A24" s="1897"/>
      <c r="B24" s="1911"/>
      <c r="C24" s="122" t="s">
        <v>76</v>
      </c>
      <c r="D24" s="128">
        <f>D16+D20</f>
        <v>1</v>
      </c>
      <c r="E24" s="128">
        <f t="shared" ref="E24" si="8">E16+E20</f>
        <v>0.99999999999999989</v>
      </c>
      <c r="F24" s="128">
        <f t="shared" si="7"/>
        <v>1</v>
      </c>
      <c r="G24" s="128">
        <f t="shared" si="7"/>
        <v>1</v>
      </c>
      <c r="H24" s="128">
        <f t="shared" si="7"/>
        <v>1</v>
      </c>
      <c r="I24" s="128">
        <f t="shared" si="7"/>
        <v>0.99999999999999989</v>
      </c>
      <c r="J24" s="128">
        <f t="shared" si="7"/>
        <v>1</v>
      </c>
      <c r="K24" s="128">
        <f t="shared" si="7"/>
        <v>0.99999999999999989</v>
      </c>
      <c r="L24" s="128">
        <f t="shared" si="7"/>
        <v>1</v>
      </c>
      <c r="M24" s="128">
        <f t="shared" si="7"/>
        <v>1</v>
      </c>
    </row>
    <row r="25" spans="1:13" ht="60.75" customHeight="1">
      <c r="A25" s="1881" t="s">
        <v>339</v>
      </c>
      <c r="B25" s="1881"/>
      <c r="C25" s="1881"/>
      <c r="D25" s="1881"/>
      <c r="E25" s="1881"/>
      <c r="F25" s="1881"/>
      <c r="G25" s="1881"/>
      <c r="H25" s="1881"/>
      <c r="I25" s="1881"/>
      <c r="J25" s="1881"/>
      <c r="K25" s="1881"/>
      <c r="L25" s="1881"/>
      <c r="M25" s="1881"/>
    </row>
  </sheetData>
  <mergeCells count="11">
    <mergeCell ref="A5:M5"/>
    <mergeCell ref="A25:M25"/>
    <mergeCell ref="F6:M6"/>
    <mergeCell ref="A14:A24"/>
    <mergeCell ref="B14:B17"/>
    <mergeCell ref="B18:B21"/>
    <mergeCell ref="B22:B24"/>
    <mergeCell ref="A6:C7"/>
    <mergeCell ref="D6:D7"/>
    <mergeCell ref="E6:E7"/>
    <mergeCell ref="A8:A13"/>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workbookViewId="0">
      <selection activeCell="A3" sqref="A3"/>
    </sheetView>
  </sheetViews>
  <sheetFormatPr baseColWidth="10" defaultRowHeight="12.75"/>
  <cols>
    <col min="1" max="1" width="21.140625" customWidth="1"/>
    <col min="3" max="3" width="20" customWidth="1"/>
    <col min="4" max="13" width="10.7109375" customWidth="1"/>
  </cols>
  <sheetData>
    <row r="1" spans="1:13" ht="25.5">
      <c r="A1" s="8" t="s">
        <v>239</v>
      </c>
    </row>
    <row r="2" spans="1:13">
      <c r="A2" s="20"/>
    </row>
    <row r="3" spans="1:13" ht="15.75">
      <c r="A3" s="26" t="s">
        <v>69</v>
      </c>
    </row>
    <row r="5" spans="1:13" ht="13.5" thickBot="1">
      <c r="A5" s="1869" t="s">
        <v>418</v>
      </c>
      <c r="B5" s="1869"/>
      <c r="C5" s="1869"/>
      <c r="D5" s="1869"/>
      <c r="E5" s="1869"/>
      <c r="F5" s="1869"/>
      <c r="G5" s="1869"/>
      <c r="H5" s="1869"/>
      <c r="I5" s="1869"/>
      <c r="J5" s="1869"/>
      <c r="K5" s="1869"/>
      <c r="L5" s="1869"/>
      <c r="M5" s="1869"/>
    </row>
    <row r="6" spans="1:13">
      <c r="A6" s="1878" t="s">
        <v>71</v>
      </c>
      <c r="B6" s="1878"/>
      <c r="C6" s="1878"/>
      <c r="D6" s="1874" t="s">
        <v>102</v>
      </c>
      <c r="E6" s="1874" t="s">
        <v>82</v>
      </c>
      <c r="F6" s="1828" t="s">
        <v>1190</v>
      </c>
      <c r="G6" s="1828"/>
      <c r="H6" s="1828"/>
      <c r="I6" s="1828"/>
      <c r="J6" s="1828"/>
      <c r="K6" s="1828"/>
      <c r="L6" s="1828"/>
      <c r="M6" s="1828"/>
    </row>
    <row r="7" spans="1:13" ht="24.75" thickBot="1">
      <c r="A7" s="1915"/>
      <c r="B7" s="1915"/>
      <c r="C7" s="1915"/>
      <c r="D7" s="1921"/>
      <c r="E7" s="1921"/>
      <c r="F7" s="1343" t="s">
        <v>391</v>
      </c>
      <c r="G7" s="1343" t="s">
        <v>394</v>
      </c>
      <c r="H7" s="1343" t="s">
        <v>77</v>
      </c>
      <c r="I7" s="1343" t="s">
        <v>78</v>
      </c>
      <c r="J7" s="1343" t="s">
        <v>79</v>
      </c>
      <c r="K7" s="1343" t="s">
        <v>99</v>
      </c>
      <c r="L7" s="1343" t="s">
        <v>160</v>
      </c>
      <c r="M7" s="1343" t="s">
        <v>161</v>
      </c>
    </row>
    <row r="8" spans="1:13">
      <c r="A8" s="1876" t="s">
        <v>1187</v>
      </c>
      <c r="B8" s="1876" t="s">
        <v>166</v>
      </c>
      <c r="C8" s="134" t="s">
        <v>92</v>
      </c>
      <c r="D8" s="259">
        <v>9120</v>
      </c>
      <c r="E8" s="259">
        <v>704</v>
      </c>
      <c r="F8" s="135">
        <v>28</v>
      </c>
      <c r="G8" s="135">
        <v>142</v>
      </c>
      <c r="H8" s="135">
        <v>39</v>
      </c>
      <c r="I8" s="135">
        <v>81</v>
      </c>
      <c r="J8" s="135">
        <v>239</v>
      </c>
      <c r="K8" s="135">
        <v>93</v>
      </c>
      <c r="L8" s="135">
        <v>30</v>
      </c>
      <c r="M8" s="135">
        <v>52</v>
      </c>
    </row>
    <row r="9" spans="1:13">
      <c r="A9" s="1871"/>
      <c r="B9" s="1871"/>
      <c r="C9" s="136" t="s">
        <v>75</v>
      </c>
      <c r="D9" s="48">
        <v>9682.6879592239202</v>
      </c>
      <c r="E9" s="48">
        <v>1221.8273865101824</v>
      </c>
      <c r="F9" s="137">
        <v>48.169007535882002</v>
      </c>
      <c r="G9" s="137">
        <v>207.36432684449994</v>
      </c>
      <c r="H9" s="137">
        <v>76.83983116030727</v>
      </c>
      <c r="I9" s="137">
        <v>129.2115640918235</v>
      </c>
      <c r="J9" s="137">
        <v>504.43562750305944</v>
      </c>
      <c r="K9" s="137">
        <v>135.1104468183816</v>
      </c>
      <c r="L9" s="137">
        <v>56.678037854666968</v>
      </c>
      <c r="M9" s="137">
        <v>64.018544701561311</v>
      </c>
    </row>
    <row r="10" spans="1:13">
      <c r="A10" s="1871"/>
      <c r="B10" s="1872"/>
      <c r="C10" s="138" t="s">
        <v>76</v>
      </c>
      <c r="D10" s="261">
        <v>1</v>
      </c>
      <c r="E10" s="261">
        <v>1</v>
      </c>
      <c r="F10" s="139">
        <v>1</v>
      </c>
      <c r="G10" s="139">
        <v>1</v>
      </c>
      <c r="H10" s="139">
        <v>0.99999999999999989</v>
      </c>
      <c r="I10" s="139">
        <v>1</v>
      </c>
      <c r="J10" s="139">
        <v>1</v>
      </c>
      <c r="K10" s="139">
        <v>1</v>
      </c>
      <c r="L10" s="139">
        <v>1</v>
      </c>
      <c r="M10" s="139">
        <v>1</v>
      </c>
    </row>
    <row r="11" spans="1:13">
      <c r="A11" s="1871"/>
      <c r="B11" s="1871" t="s">
        <v>236</v>
      </c>
      <c r="C11" s="136" t="s">
        <v>92</v>
      </c>
      <c r="D11" s="130">
        <v>4878</v>
      </c>
      <c r="E11" s="130">
        <v>357</v>
      </c>
      <c r="F11" s="130">
        <v>22</v>
      </c>
      <c r="G11" s="130">
        <v>76</v>
      </c>
      <c r="H11" s="130">
        <v>30</v>
      </c>
      <c r="I11" s="130">
        <v>44</v>
      </c>
      <c r="J11" s="130">
        <v>87</v>
      </c>
      <c r="K11" s="130">
        <v>46</v>
      </c>
      <c r="L11" s="130">
        <v>20</v>
      </c>
      <c r="M11" s="130">
        <v>32</v>
      </c>
    </row>
    <row r="12" spans="1:13">
      <c r="A12" s="1871"/>
      <c r="B12" s="1871"/>
      <c r="C12" s="136" t="s">
        <v>75</v>
      </c>
      <c r="D12" s="48">
        <v>5037.0031272734341</v>
      </c>
      <c r="E12" s="48">
        <v>593.9669040253533</v>
      </c>
      <c r="F12" s="48">
        <v>39.605187551770477</v>
      </c>
      <c r="G12" s="48">
        <v>111.14882644838553</v>
      </c>
      <c r="H12" s="48">
        <v>58.387512290698325</v>
      </c>
      <c r="I12" s="48">
        <v>72.011759918658782</v>
      </c>
      <c r="J12" s="48">
        <v>172.69447749614699</v>
      </c>
      <c r="K12" s="48">
        <v>68.358722880310907</v>
      </c>
      <c r="L12" s="48">
        <v>36.639966864420259</v>
      </c>
      <c r="M12" s="48">
        <v>35.120450574961829</v>
      </c>
    </row>
    <row r="13" spans="1:13">
      <c r="A13" s="1871"/>
      <c r="B13" s="1871"/>
      <c r="C13" s="136" t="s">
        <v>76</v>
      </c>
      <c r="D13" s="23">
        <v>0.52020711072022985</v>
      </c>
      <c r="E13" s="23">
        <v>0.48612996449675122</v>
      </c>
      <c r="F13" s="23">
        <v>0.8222130697267912</v>
      </c>
      <c r="G13" s="23">
        <v>0.53600746155212475</v>
      </c>
      <c r="H13" s="23">
        <v>0.75985997638239533</v>
      </c>
      <c r="I13" s="23">
        <v>0.55731668001080781</v>
      </c>
      <c r="J13" s="23">
        <v>0.34235186430224851</v>
      </c>
      <c r="K13" s="23">
        <v>0.50594698256160897</v>
      </c>
      <c r="L13" s="23">
        <v>0.64645792711406047</v>
      </c>
      <c r="M13" s="23">
        <v>0.54859807792702442</v>
      </c>
    </row>
    <row r="14" spans="1:13">
      <c r="A14" s="1871"/>
      <c r="B14" s="1872"/>
      <c r="C14" s="138" t="s">
        <v>112</v>
      </c>
      <c r="D14" s="420">
        <v>9.7806186513592075E-3</v>
      </c>
      <c r="E14" s="262">
        <v>3.5218042443504793E-2</v>
      </c>
      <c r="F14" s="24">
        <v>0.13508644954917814</v>
      </c>
      <c r="G14" s="24">
        <v>7.8242990874129309E-2</v>
      </c>
      <c r="H14" s="24">
        <v>0.12788377722353675</v>
      </c>
      <c r="I14" s="24">
        <v>0.10318196391918143</v>
      </c>
      <c r="J14" s="24">
        <v>5.7382953043563022E-2</v>
      </c>
      <c r="K14" s="24">
        <v>9.6927387711287422E-2</v>
      </c>
      <c r="L14" s="24">
        <v>0.1631844442106033</v>
      </c>
      <c r="M14" s="24">
        <v>0.12901965325901224</v>
      </c>
    </row>
    <row r="15" spans="1:13">
      <c r="A15" s="1871"/>
      <c r="B15" s="1871" t="s">
        <v>237</v>
      </c>
      <c r="C15" s="136" t="s">
        <v>92</v>
      </c>
      <c r="D15" s="130">
        <v>1940</v>
      </c>
      <c r="E15" s="130">
        <v>169</v>
      </c>
      <c r="F15" s="266">
        <v>4</v>
      </c>
      <c r="G15" s="130">
        <v>28</v>
      </c>
      <c r="H15" s="266">
        <v>3</v>
      </c>
      <c r="I15" s="130">
        <v>24</v>
      </c>
      <c r="J15" s="130">
        <v>75</v>
      </c>
      <c r="K15" s="130">
        <v>20</v>
      </c>
      <c r="L15" s="206">
        <v>6</v>
      </c>
      <c r="M15" s="206">
        <v>9</v>
      </c>
    </row>
    <row r="16" spans="1:13">
      <c r="A16" s="1871"/>
      <c r="B16" s="1871"/>
      <c r="C16" s="136" t="s">
        <v>75</v>
      </c>
      <c r="D16" s="48">
        <v>2085.6756141263099</v>
      </c>
      <c r="E16" s="48">
        <v>298.94789140190773</v>
      </c>
      <c r="F16" s="214">
        <v>6.8564441814098798</v>
      </c>
      <c r="G16" s="48">
        <v>40.183785706216803</v>
      </c>
      <c r="H16" s="214">
        <v>7.1133690764522397</v>
      </c>
      <c r="I16" s="48">
        <v>35.789505975734905</v>
      </c>
      <c r="J16" s="48">
        <v>163.1811877509152</v>
      </c>
      <c r="K16" s="48">
        <v>26.06480015683789</v>
      </c>
      <c r="L16" s="206">
        <v>9.937740497619199</v>
      </c>
      <c r="M16" s="206">
        <v>9.8210580567214638</v>
      </c>
    </row>
    <row r="17" spans="1:16">
      <c r="A17" s="1871"/>
      <c r="B17" s="1871"/>
      <c r="C17" s="136" t="s">
        <v>76</v>
      </c>
      <c r="D17" s="23">
        <v>0.21540254347858584</v>
      </c>
      <c r="E17" s="23">
        <v>0.24467277023129352</v>
      </c>
      <c r="F17" s="215">
        <v>0.14234140440411577</v>
      </c>
      <c r="G17" s="23">
        <v>0.19378350325584279</v>
      </c>
      <c r="H17" s="215">
        <v>9.2573981085564305E-2</v>
      </c>
      <c r="I17" s="23">
        <v>0.27698376865325525</v>
      </c>
      <c r="J17" s="23">
        <v>0.32349259024121069</v>
      </c>
      <c r="K17" s="23">
        <v>0.19291476544278446</v>
      </c>
      <c r="L17" s="213">
        <v>0.17533670666407708</v>
      </c>
      <c r="M17" s="213">
        <v>0.15340958002879976</v>
      </c>
    </row>
    <row r="18" spans="1:16">
      <c r="A18" s="1871"/>
      <c r="B18" s="1872"/>
      <c r="C18" s="138" t="s">
        <v>112</v>
      </c>
      <c r="D18" s="420">
        <v>8.0482256028347778E-3</v>
      </c>
      <c r="E18" s="262">
        <v>3.0291638136530619E-2</v>
      </c>
      <c r="F18" s="216">
        <v>0.12345040788975521</v>
      </c>
      <c r="G18" s="24">
        <v>6.201386062389691E-2</v>
      </c>
      <c r="H18" s="216">
        <v>8.6769377170434273E-2</v>
      </c>
      <c r="I18" s="24">
        <v>9.2962409882513489E-2</v>
      </c>
      <c r="J18" s="24">
        <v>5.6574170697225208E-2</v>
      </c>
      <c r="K18" s="24">
        <v>7.6497925995190993E-2</v>
      </c>
      <c r="L18" s="207">
        <v>0.12979645361610354</v>
      </c>
      <c r="M18" s="207">
        <v>9.3435075942663079E-2</v>
      </c>
    </row>
    <row r="19" spans="1:16">
      <c r="A19" s="1871"/>
      <c r="B19" s="1871" t="s">
        <v>235</v>
      </c>
      <c r="C19" s="136" t="s">
        <v>92</v>
      </c>
      <c r="D19" s="130">
        <v>2302</v>
      </c>
      <c r="E19" s="130">
        <v>178</v>
      </c>
      <c r="F19" s="266">
        <v>2</v>
      </c>
      <c r="G19" s="130">
        <v>38</v>
      </c>
      <c r="H19" s="206">
        <v>6</v>
      </c>
      <c r="I19" s="130">
        <v>13</v>
      </c>
      <c r="J19" s="130">
        <v>77</v>
      </c>
      <c r="K19" s="130">
        <v>27</v>
      </c>
      <c r="L19" s="266">
        <v>4</v>
      </c>
      <c r="M19" s="130">
        <v>11</v>
      </c>
    </row>
    <row r="20" spans="1:16">
      <c r="A20" s="1871"/>
      <c r="B20" s="1871"/>
      <c r="C20" s="136" t="s">
        <v>75</v>
      </c>
      <c r="D20" s="48">
        <v>2560.0092178241757</v>
      </c>
      <c r="E20" s="48">
        <v>328.91259108292132</v>
      </c>
      <c r="F20" s="214">
        <v>1.7073758027016401</v>
      </c>
      <c r="G20" s="48">
        <v>56.031714689897605</v>
      </c>
      <c r="H20" s="206">
        <v>11.338949793156701</v>
      </c>
      <c r="I20" s="48">
        <v>21.41029819742981</v>
      </c>
      <c r="J20" s="48">
        <v>168.55996225599725</v>
      </c>
      <c r="K20" s="48">
        <v>40.6869237812328</v>
      </c>
      <c r="L20" s="214">
        <v>10.100330492627508</v>
      </c>
      <c r="M20" s="48">
        <v>19.077036069878019</v>
      </c>
    </row>
    <row r="21" spans="1:16">
      <c r="A21" s="1871"/>
      <c r="B21" s="1871"/>
      <c r="C21" s="136" t="s">
        <v>76</v>
      </c>
      <c r="D21" s="23">
        <v>0.26439034580118431</v>
      </c>
      <c r="E21" s="23">
        <v>0.2691972652719552</v>
      </c>
      <c r="F21" s="215">
        <v>3.5445525869092977E-2</v>
      </c>
      <c r="G21" s="23">
        <v>0.27020903519203243</v>
      </c>
      <c r="H21" s="213">
        <v>0.14756604253204034</v>
      </c>
      <c r="I21" s="23">
        <v>0.16569955133593692</v>
      </c>
      <c r="J21" s="23">
        <v>0.3341555454565408</v>
      </c>
      <c r="K21" s="23">
        <v>0.30113825199560657</v>
      </c>
      <c r="L21" s="215">
        <v>0.17820536622186242</v>
      </c>
      <c r="M21" s="23">
        <v>0.29799234204417585</v>
      </c>
    </row>
    <row r="22" spans="1:16" ht="13.5" thickBot="1">
      <c r="A22" s="1871"/>
      <c r="B22" s="1871"/>
      <c r="C22" s="136" t="s">
        <v>112</v>
      </c>
      <c r="D22" s="421">
        <v>8.6337165579634233E-3</v>
      </c>
      <c r="E22" s="264">
        <v>3.1253436213243738E-2</v>
      </c>
      <c r="F22" s="216">
        <v>6.5330168090786969E-2</v>
      </c>
      <c r="G22" s="24">
        <v>6.96712659234065E-2</v>
      </c>
      <c r="H22" s="207">
        <v>0.10617933035175729</v>
      </c>
      <c r="I22" s="24">
        <v>7.7237479820130406E-2</v>
      </c>
      <c r="J22" s="24">
        <v>5.7044066680492223E-2</v>
      </c>
      <c r="K22" s="24">
        <v>8.8937685397357621E-2</v>
      </c>
      <c r="L22" s="216">
        <v>0.13062614532732456</v>
      </c>
      <c r="M22" s="24">
        <v>0.11858247327359536</v>
      </c>
    </row>
    <row r="23" spans="1:16">
      <c r="A23" s="1916" t="s">
        <v>1192</v>
      </c>
      <c r="B23" s="1916" t="s">
        <v>166</v>
      </c>
      <c r="C23" s="258" t="s">
        <v>92</v>
      </c>
      <c r="D23" s="259">
        <v>9529</v>
      </c>
      <c r="E23" s="259">
        <v>722</v>
      </c>
      <c r="F23" s="268">
        <v>30</v>
      </c>
      <c r="G23" s="268">
        <v>146</v>
      </c>
      <c r="H23" s="268">
        <v>41</v>
      </c>
      <c r="I23" s="268">
        <v>85</v>
      </c>
      <c r="J23" s="268">
        <v>244</v>
      </c>
      <c r="K23" s="268">
        <v>94</v>
      </c>
      <c r="L23" s="268">
        <v>30</v>
      </c>
      <c r="M23" s="268">
        <v>52</v>
      </c>
    </row>
    <row r="24" spans="1:16">
      <c r="A24" s="1871"/>
      <c r="B24" s="1871"/>
      <c r="C24" s="136" t="s">
        <v>75</v>
      </c>
      <c r="D24" s="48">
        <v>9971.0652225148988</v>
      </c>
      <c r="E24" s="48">
        <v>1247.8127767539611</v>
      </c>
      <c r="F24" s="269">
        <v>51.367592326245813</v>
      </c>
      <c r="G24" s="269">
        <v>211.02517075455282</v>
      </c>
      <c r="H24" s="269">
        <v>79.436019343303528</v>
      </c>
      <c r="I24" s="269">
        <v>132.18500159943909</v>
      </c>
      <c r="J24" s="269">
        <v>517.18293305236239</v>
      </c>
      <c r="K24" s="269">
        <v>136.05266998948397</v>
      </c>
      <c r="L24" s="269">
        <v>56.678037854666968</v>
      </c>
      <c r="M24" s="269">
        <v>63.885351833907301</v>
      </c>
    </row>
    <row r="25" spans="1:16">
      <c r="A25" s="1871"/>
      <c r="B25" s="1918"/>
      <c r="C25" s="260" t="s">
        <v>76</v>
      </c>
      <c r="D25" s="261">
        <v>1</v>
      </c>
      <c r="E25" s="261">
        <v>1</v>
      </c>
      <c r="F25" s="270">
        <v>0.99999999999999989</v>
      </c>
      <c r="G25" s="270">
        <v>1</v>
      </c>
      <c r="H25" s="270">
        <v>1</v>
      </c>
      <c r="I25" s="270">
        <v>0.99999999999999989</v>
      </c>
      <c r="J25" s="270">
        <v>1</v>
      </c>
      <c r="K25" s="270">
        <v>1</v>
      </c>
      <c r="L25" s="270">
        <v>0.99999999999999989</v>
      </c>
      <c r="M25" s="270">
        <v>1</v>
      </c>
    </row>
    <row r="26" spans="1:16">
      <c r="A26" s="1871"/>
      <c r="B26" s="1871" t="s">
        <v>234</v>
      </c>
      <c r="C26" s="136" t="s">
        <v>92</v>
      </c>
      <c r="D26" s="130">
        <v>7326</v>
      </c>
      <c r="E26" s="130">
        <v>600</v>
      </c>
      <c r="F26" s="252">
        <v>18</v>
      </c>
      <c r="G26" s="252">
        <v>118</v>
      </c>
      <c r="H26" s="252">
        <v>38</v>
      </c>
      <c r="I26" s="252">
        <v>83</v>
      </c>
      <c r="J26" s="252">
        <v>195</v>
      </c>
      <c r="K26" s="252">
        <v>76</v>
      </c>
      <c r="L26" s="252">
        <v>26</v>
      </c>
      <c r="M26" s="252">
        <v>46</v>
      </c>
    </row>
    <row r="27" spans="1:16">
      <c r="A27" s="1871"/>
      <c r="B27" s="1871"/>
      <c r="C27" s="136" t="s">
        <v>75</v>
      </c>
      <c r="D27" s="48">
        <v>7656.7299861900046</v>
      </c>
      <c r="E27" s="48">
        <v>1029.6889071277724</v>
      </c>
      <c r="F27" s="217">
        <v>31.145484056773611</v>
      </c>
      <c r="G27" s="217">
        <v>168.17634121460395</v>
      </c>
      <c r="H27" s="217">
        <v>74.28343446233427</v>
      </c>
      <c r="I27" s="217">
        <v>128.56759424888807</v>
      </c>
      <c r="J27" s="217">
        <v>412.55887278464684</v>
      </c>
      <c r="K27" s="217">
        <v>108.52199465729107</v>
      </c>
      <c r="L27" s="217">
        <v>47.079325926559555</v>
      </c>
      <c r="M27" s="217">
        <v>59.355859776675764</v>
      </c>
    </row>
    <row r="28" spans="1:16">
      <c r="A28" s="1871"/>
      <c r="B28" s="1871"/>
      <c r="C28" s="136" t="s">
        <v>76</v>
      </c>
      <c r="D28" s="23">
        <v>0.76789488538305106</v>
      </c>
      <c r="E28" s="23">
        <v>0.82519503431146746</v>
      </c>
      <c r="F28" s="272">
        <v>0.60632555754146378</v>
      </c>
      <c r="G28" s="272">
        <v>0.79694920095675637</v>
      </c>
      <c r="H28" s="272">
        <v>0.9351354093071933</v>
      </c>
      <c r="I28" s="272">
        <v>0.97263375340030733</v>
      </c>
      <c r="J28" s="272">
        <v>0.79770395815222528</v>
      </c>
      <c r="K28" s="272">
        <v>0.79764693089580052</v>
      </c>
      <c r="L28" s="272">
        <v>0.83064495011771056</v>
      </c>
      <c r="M28" s="272">
        <v>0.92909967735628096</v>
      </c>
    </row>
    <row r="29" spans="1:16">
      <c r="A29" s="1871"/>
      <c r="B29" s="1918"/>
      <c r="C29" s="260" t="s">
        <v>112</v>
      </c>
      <c r="D29" s="420">
        <v>8.0857121911938716E-3</v>
      </c>
      <c r="E29" s="262">
        <v>2.6426234609439062E-2</v>
      </c>
      <c r="F29" s="24">
        <v>0.16676680943652827</v>
      </c>
      <c r="G29" s="24">
        <v>6.2242917733427029E-2</v>
      </c>
      <c r="H29" s="24">
        <v>7.1911419733392212E-2</v>
      </c>
      <c r="I29" s="24">
        <v>3.3084267453601199E-2</v>
      </c>
      <c r="J29" s="24">
        <v>4.8080431034947628E-2</v>
      </c>
      <c r="K29" s="24">
        <v>7.747204494432948E-2</v>
      </c>
      <c r="L29" s="24">
        <v>0.12802502288631826</v>
      </c>
      <c r="M29" s="24">
        <v>6.6542986426139802E-2</v>
      </c>
      <c r="O29" s="265"/>
      <c r="P29" s="265"/>
    </row>
    <row r="30" spans="1:16">
      <c r="A30" s="1871"/>
      <c r="B30" s="1871" t="s">
        <v>235</v>
      </c>
      <c r="C30" s="136" t="s">
        <v>92</v>
      </c>
      <c r="D30" s="130">
        <v>2203</v>
      </c>
      <c r="E30" s="130">
        <v>122</v>
      </c>
      <c r="F30" s="252">
        <v>12</v>
      </c>
      <c r="G30" s="252">
        <v>28</v>
      </c>
      <c r="H30" s="266">
        <v>3</v>
      </c>
      <c r="I30" s="266">
        <v>2</v>
      </c>
      <c r="J30" s="252">
        <v>49</v>
      </c>
      <c r="K30" s="252">
        <v>18</v>
      </c>
      <c r="L30" s="266">
        <v>4</v>
      </c>
      <c r="M30" s="206">
        <v>6</v>
      </c>
    </row>
    <row r="31" spans="1:16">
      <c r="A31" s="1871"/>
      <c r="B31" s="1871"/>
      <c r="C31" s="136" t="s">
        <v>75</v>
      </c>
      <c r="D31" s="48">
        <v>2314.3352363248946</v>
      </c>
      <c r="E31" s="48">
        <v>218.12386962618871</v>
      </c>
      <c r="F31" s="217">
        <v>20.222108269472198</v>
      </c>
      <c r="G31" s="217">
        <v>42.848829539948881</v>
      </c>
      <c r="H31" s="214">
        <v>5.1525848809692603</v>
      </c>
      <c r="I31" s="214">
        <v>3.61740735055101</v>
      </c>
      <c r="J31" s="217">
        <v>104.62406026771556</v>
      </c>
      <c r="K31" s="217">
        <v>27.530675332192907</v>
      </c>
      <c r="L31" s="214">
        <v>9.5987119281074094</v>
      </c>
      <c r="M31" s="206">
        <v>4.529492057231538</v>
      </c>
    </row>
    <row r="32" spans="1:16">
      <c r="A32" s="1871"/>
      <c r="B32" s="1871"/>
      <c r="C32" s="136" t="s">
        <v>76</v>
      </c>
      <c r="D32" s="23">
        <v>0.23210511461694899</v>
      </c>
      <c r="E32" s="23">
        <v>0.17480496568853257</v>
      </c>
      <c r="F32" s="272">
        <v>0.39367444245853611</v>
      </c>
      <c r="G32" s="272">
        <v>0.20305079904324363</v>
      </c>
      <c r="H32" s="215">
        <v>6.4864590692806715E-2</v>
      </c>
      <c r="I32" s="215">
        <v>2.7366246599692595E-2</v>
      </c>
      <c r="J32" s="272">
        <v>0.20229604184777469</v>
      </c>
      <c r="K32" s="272">
        <v>0.20235306910419953</v>
      </c>
      <c r="L32" s="215">
        <v>0.16935504988228936</v>
      </c>
      <c r="M32" s="213">
        <v>7.090032264371908E-2</v>
      </c>
    </row>
    <row r="33" spans="1:13" ht="13.5" thickBot="1">
      <c r="A33" s="1917"/>
      <c r="B33" s="1917"/>
      <c r="C33" s="263" t="s">
        <v>112</v>
      </c>
      <c r="D33" s="421">
        <v>8.0857121911938733E-3</v>
      </c>
      <c r="E33" s="264">
        <v>2.6426234609439065E-2</v>
      </c>
      <c r="F33" s="24">
        <v>0.16676680943652825</v>
      </c>
      <c r="G33" s="24">
        <v>6.2242917733427029E-2</v>
      </c>
      <c r="H33" s="216">
        <v>7.1911419733392226E-2</v>
      </c>
      <c r="I33" s="216">
        <v>3.3084267453601164E-2</v>
      </c>
      <c r="J33" s="24">
        <v>4.8080431034947621E-2</v>
      </c>
      <c r="K33" s="24">
        <v>7.7472044944329493E-2</v>
      </c>
      <c r="L33" s="216">
        <v>0.12802502288631823</v>
      </c>
      <c r="M33" s="207">
        <v>6.6542986426139816E-2</v>
      </c>
    </row>
    <row r="34" spans="1:13" ht="60.75" customHeight="1">
      <c r="A34" s="1881" t="s">
        <v>336</v>
      </c>
      <c r="B34" s="1881"/>
      <c r="C34" s="1881"/>
      <c r="D34" s="1881"/>
      <c r="E34" s="1881"/>
      <c r="F34" s="1881"/>
      <c r="G34" s="1881"/>
      <c r="H34" s="1881"/>
      <c r="I34" s="1881"/>
      <c r="J34" s="1881"/>
      <c r="K34" s="1881"/>
      <c r="L34" s="1881"/>
      <c r="M34" s="1881"/>
    </row>
    <row r="36" spans="1:13">
      <c r="A36" s="325" t="s">
        <v>347</v>
      </c>
    </row>
    <row r="37" spans="1:13">
      <c r="A37" s="326" t="s">
        <v>348</v>
      </c>
    </row>
  </sheetData>
  <mergeCells count="15">
    <mergeCell ref="A34:M34"/>
    <mergeCell ref="F6:M6"/>
    <mergeCell ref="A5:M5"/>
    <mergeCell ref="A23:A33"/>
    <mergeCell ref="B23:B25"/>
    <mergeCell ref="B26:B29"/>
    <mergeCell ref="B30:B33"/>
    <mergeCell ref="A6:C7"/>
    <mergeCell ref="D6:D7"/>
    <mergeCell ref="E6:E7"/>
    <mergeCell ref="A8:A22"/>
    <mergeCell ref="B8:B10"/>
    <mergeCell ref="B11:B14"/>
    <mergeCell ref="B15:B18"/>
    <mergeCell ref="B19:B22"/>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31" workbookViewId="0">
      <selection activeCell="A3" sqref="A3"/>
    </sheetView>
  </sheetViews>
  <sheetFormatPr baseColWidth="10" defaultRowHeight="12.75"/>
  <cols>
    <col min="1" max="1" width="29.85546875" customWidth="1"/>
    <col min="3" max="3" width="20" customWidth="1"/>
  </cols>
  <sheetData>
    <row r="1" spans="1:9" ht="25.5">
      <c r="A1" s="8" t="s">
        <v>241</v>
      </c>
      <c r="B1" s="20"/>
      <c r="C1" s="20"/>
      <c r="D1" s="20"/>
      <c r="E1" s="20"/>
      <c r="F1" s="20"/>
      <c r="G1" s="20"/>
      <c r="H1" s="20"/>
      <c r="I1" s="20"/>
    </row>
    <row r="2" spans="1:9">
      <c r="A2" s="20"/>
      <c r="B2" s="20"/>
      <c r="C2" s="20"/>
      <c r="D2" s="20"/>
      <c r="E2" s="20"/>
      <c r="F2" s="20"/>
      <c r="G2" s="20"/>
      <c r="H2" s="20"/>
      <c r="I2" s="20"/>
    </row>
    <row r="3" spans="1:9" ht="15.75">
      <c r="A3" s="26" t="s">
        <v>69</v>
      </c>
      <c r="B3" s="20"/>
      <c r="C3" s="20"/>
      <c r="D3" s="20"/>
      <c r="E3" s="20"/>
      <c r="F3" s="20"/>
      <c r="G3" s="20"/>
      <c r="H3" s="20"/>
      <c r="I3" s="20"/>
    </row>
    <row r="4" spans="1:9" ht="15">
      <c r="A4" s="10"/>
      <c r="B4" s="20"/>
      <c r="C4" s="20"/>
      <c r="D4" s="20"/>
      <c r="E4" s="20"/>
      <c r="F4" s="20"/>
      <c r="G4" s="20"/>
      <c r="H4" s="20"/>
      <c r="I4" s="20"/>
    </row>
    <row r="5" spans="1:9" ht="13.5" thickBot="1">
      <c r="A5" s="1899" t="s">
        <v>240</v>
      </c>
      <c r="B5" s="1899"/>
      <c r="C5" s="1899"/>
      <c r="D5" s="1899"/>
      <c r="E5" s="1899"/>
      <c r="F5" s="1899"/>
      <c r="G5" s="1899"/>
      <c r="H5" s="1899"/>
      <c r="I5" s="1899"/>
    </row>
    <row r="6" spans="1:9">
      <c r="A6" s="1920" t="s">
        <v>71</v>
      </c>
      <c r="B6" s="1920"/>
      <c r="C6" s="1920"/>
      <c r="D6" s="1874" t="s">
        <v>102</v>
      </c>
      <c r="E6" s="1874" t="s">
        <v>82</v>
      </c>
      <c r="F6" s="1828" t="s">
        <v>94</v>
      </c>
      <c r="G6" s="1828"/>
      <c r="H6" s="1828"/>
      <c r="I6" s="1828"/>
    </row>
    <row r="7" spans="1:9" ht="13.5" thickBot="1">
      <c r="A7" s="1912"/>
      <c r="B7" s="1912"/>
      <c r="C7" s="1912"/>
      <c r="D7" s="1898" t="s">
        <v>102</v>
      </c>
      <c r="E7" s="1898" t="s">
        <v>82</v>
      </c>
      <c r="F7" s="734" t="s">
        <v>95</v>
      </c>
      <c r="G7" s="734" t="s">
        <v>96</v>
      </c>
      <c r="H7" s="734" t="s">
        <v>98</v>
      </c>
      <c r="I7" s="734" t="s">
        <v>99</v>
      </c>
    </row>
    <row r="8" spans="1:9" ht="13.5" thickBot="1">
      <c r="A8" s="1913" t="s">
        <v>1193</v>
      </c>
      <c r="B8" s="189"/>
      <c r="C8" s="190" t="s">
        <v>109</v>
      </c>
      <c r="D8" s="185">
        <v>1.7674530659202174</v>
      </c>
      <c r="E8" s="185">
        <v>1.7094006342514032</v>
      </c>
      <c r="F8" s="185">
        <v>1.511783765816878</v>
      </c>
      <c r="G8" s="185">
        <v>1.50600896349535</v>
      </c>
      <c r="H8" s="185">
        <v>1.6671487756799113</v>
      </c>
      <c r="I8" s="185">
        <v>1.6335155751551178</v>
      </c>
    </row>
    <row r="9" spans="1:9">
      <c r="A9" s="1774"/>
      <c r="B9" s="70"/>
      <c r="C9" s="143" t="s">
        <v>75</v>
      </c>
      <c r="D9" s="48">
        <v>44531.706328040367</v>
      </c>
      <c r="E9" s="48">
        <v>5429.6691452550313</v>
      </c>
      <c r="F9" s="48">
        <v>1984.3653405156231</v>
      </c>
      <c r="G9" s="48">
        <v>535.04256285461918</v>
      </c>
      <c r="H9" s="48">
        <v>94.39730477712979</v>
      </c>
      <c r="I9" s="48">
        <v>485.72688891800755</v>
      </c>
    </row>
    <row r="10" spans="1:9">
      <c r="A10" s="1774"/>
      <c r="B10" s="70"/>
      <c r="C10" s="143" t="s">
        <v>92</v>
      </c>
      <c r="D10" s="48">
        <v>49461</v>
      </c>
      <c r="E10" s="48">
        <v>3754</v>
      </c>
      <c r="F10" s="48">
        <v>1150</v>
      </c>
      <c r="G10" s="48">
        <v>458</v>
      </c>
      <c r="H10" s="48">
        <v>153</v>
      </c>
      <c r="I10" s="48">
        <v>465</v>
      </c>
    </row>
    <row r="11" spans="1:9">
      <c r="A11" s="1774"/>
      <c r="B11" s="70"/>
      <c r="C11" s="143" t="s">
        <v>110</v>
      </c>
      <c r="D11" s="129">
        <v>1</v>
      </c>
      <c r="E11" s="129">
        <v>1</v>
      </c>
      <c r="F11" s="48">
        <v>1</v>
      </c>
      <c r="G11" s="48">
        <v>1</v>
      </c>
      <c r="H11" s="48">
        <v>1</v>
      </c>
      <c r="I11" s="48">
        <v>1</v>
      </c>
    </row>
    <row r="12" spans="1:9">
      <c r="A12" s="1774"/>
      <c r="B12" s="70"/>
      <c r="C12" s="143" t="s">
        <v>121</v>
      </c>
      <c r="D12" s="46">
        <v>1.8630650856287674</v>
      </c>
      <c r="E12" s="46">
        <v>1.6954375738977261</v>
      </c>
      <c r="F12" s="46">
        <v>1.1720810955668426</v>
      </c>
      <c r="G12" s="46">
        <v>1.429268039930867</v>
      </c>
      <c r="H12" s="46">
        <v>1.0960538833134501</v>
      </c>
      <c r="I12" s="46">
        <v>1.2087652806658966</v>
      </c>
    </row>
    <row r="13" spans="1:9">
      <c r="A13" s="1922"/>
      <c r="B13" s="191"/>
      <c r="C13" s="192" t="s">
        <v>112</v>
      </c>
      <c r="D13" s="193">
        <v>1.5661930057042913E-2</v>
      </c>
      <c r="E13" s="193">
        <v>5.1734870807640762E-2</v>
      </c>
      <c r="F13" s="193">
        <v>6.4618584519593555E-2</v>
      </c>
      <c r="G13" s="193">
        <v>0.12486181479990133</v>
      </c>
      <c r="H13" s="193">
        <v>0.16566657323473646</v>
      </c>
      <c r="I13" s="193">
        <v>0.10480070404442694</v>
      </c>
    </row>
    <row r="14" spans="1:9" ht="13.5" thickBot="1">
      <c r="A14" s="1923" t="s">
        <v>233</v>
      </c>
      <c r="B14" s="1773" t="s">
        <v>234</v>
      </c>
      <c r="C14" s="142" t="s">
        <v>75</v>
      </c>
      <c r="D14" s="48">
        <v>9086.4596518551662</v>
      </c>
      <c r="E14" s="48">
        <v>1299.9855635283029</v>
      </c>
      <c r="F14" s="48">
        <v>549.3139639968166</v>
      </c>
      <c r="G14" s="48">
        <v>138.0978789625959</v>
      </c>
      <c r="H14" s="48">
        <v>16.414260324652254</v>
      </c>
      <c r="I14" s="48">
        <v>142.19486671935135</v>
      </c>
    </row>
    <row r="15" spans="1:9">
      <c r="A15" s="1774"/>
      <c r="B15" s="1774"/>
      <c r="C15" s="116" t="s">
        <v>92</v>
      </c>
      <c r="D15" s="48">
        <v>10461</v>
      </c>
      <c r="E15" s="48">
        <v>898</v>
      </c>
      <c r="F15" s="48">
        <v>309</v>
      </c>
      <c r="G15" s="48">
        <v>115</v>
      </c>
      <c r="H15" s="48">
        <v>28</v>
      </c>
      <c r="I15" s="48">
        <v>123</v>
      </c>
    </row>
    <row r="16" spans="1:9">
      <c r="A16" s="1774"/>
      <c r="B16" s="1774"/>
      <c r="C16" s="116" t="s">
        <v>76</v>
      </c>
      <c r="D16" s="23">
        <v>0.79549070888783091</v>
      </c>
      <c r="E16" s="23">
        <v>0.82423262419150656</v>
      </c>
      <c r="F16" s="23">
        <v>0.88787447372860084</v>
      </c>
      <c r="G16" s="23">
        <v>0.83763173081091169</v>
      </c>
      <c r="H16" s="23">
        <v>0.8079476319302562</v>
      </c>
      <c r="I16" s="23">
        <v>0.865095887416651</v>
      </c>
    </row>
    <row r="17" spans="1:10">
      <c r="A17" s="1774"/>
      <c r="B17" s="1775"/>
      <c r="C17" s="121" t="s">
        <v>112</v>
      </c>
      <c r="D17" s="393">
        <v>6.6008654755919174E-3</v>
      </c>
      <c r="E17" s="24">
        <v>2.1653637211842582E-2</v>
      </c>
      <c r="F17" s="24">
        <v>3.1441655144714413E-2</v>
      </c>
      <c r="G17" s="24">
        <v>5.8065247834510302E-2</v>
      </c>
      <c r="H17" s="24">
        <v>0.12274360896264772</v>
      </c>
      <c r="I17" s="24">
        <v>5.322457126249993E-2</v>
      </c>
    </row>
    <row r="18" spans="1:10">
      <c r="A18" s="1774"/>
      <c r="B18" s="1883" t="s">
        <v>235</v>
      </c>
      <c r="C18" s="120" t="s">
        <v>75</v>
      </c>
      <c r="D18" s="48">
        <v>2335.9989015060314</v>
      </c>
      <c r="E18" s="48">
        <v>277.22155661385875</v>
      </c>
      <c r="F18" s="48">
        <v>69.370298531860371</v>
      </c>
      <c r="G18" s="48">
        <v>26.769178818158508</v>
      </c>
      <c r="H18" s="220">
        <v>3.9017350145966261</v>
      </c>
      <c r="I18" s="48">
        <v>22.174041730755388</v>
      </c>
    </row>
    <row r="19" spans="1:10">
      <c r="A19" s="1774"/>
      <c r="B19" s="1871"/>
      <c r="C19" s="116" t="s">
        <v>92</v>
      </c>
      <c r="D19" s="48">
        <v>2590</v>
      </c>
      <c r="E19" s="48">
        <v>182</v>
      </c>
      <c r="F19" s="48">
        <v>43</v>
      </c>
      <c r="G19" s="48">
        <v>26</v>
      </c>
      <c r="H19" s="220">
        <v>8</v>
      </c>
      <c r="I19" s="48">
        <v>21</v>
      </c>
    </row>
    <row r="20" spans="1:10">
      <c r="A20" s="1774"/>
      <c r="B20" s="1871"/>
      <c r="C20" s="116" t="s">
        <v>76</v>
      </c>
      <c r="D20" s="23">
        <v>0.20450929111216914</v>
      </c>
      <c r="E20" s="23">
        <v>0.1757673758084933</v>
      </c>
      <c r="F20" s="23">
        <v>0.11212552627139914</v>
      </c>
      <c r="G20" s="23">
        <v>0.16236826918908831</v>
      </c>
      <c r="H20" s="221">
        <v>0.19205236806974382</v>
      </c>
      <c r="I20" s="23">
        <v>0.13490411258334903</v>
      </c>
    </row>
    <row r="21" spans="1:10">
      <c r="A21" s="1774"/>
      <c r="B21" s="1872"/>
      <c r="C21" s="121" t="s">
        <v>112</v>
      </c>
      <c r="D21" s="393">
        <v>6.6008654755919183E-3</v>
      </c>
      <c r="E21" s="24">
        <v>2.1653637211842575E-2</v>
      </c>
      <c r="F21" s="24">
        <v>3.1441655144714413E-2</v>
      </c>
      <c r="G21" s="24">
        <v>5.8065247834510302E-2</v>
      </c>
      <c r="H21" s="222">
        <v>0.12274360896264774</v>
      </c>
      <c r="I21" s="24">
        <v>5.3224571262499937E-2</v>
      </c>
    </row>
    <row r="22" spans="1:10">
      <c r="A22" s="1774"/>
      <c r="B22" s="1910" t="s">
        <v>166</v>
      </c>
      <c r="C22" s="116" t="s">
        <v>75</v>
      </c>
      <c r="D22" s="15">
        <v>11422.458553361197</v>
      </c>
      <c r="E22" s="15">
        <v>1577.2071201421618</v>
      </c>
      <c r="F22" s="15">
        <v>618.68426252867698</v>
      </c>
      <c r="G22" s="15">
        <v>164.86705778075441</v>
      </c>
      <c r="H22" s="15">
        <v>20.315995339248879</v>
      </c>
      <c r="I22" s="15">
        <v>164.36890845010674</v>
      </c>
    </row>
    <row r="23" spans="1:10">
      <c r="A23" s="1774"/>
      <c r="B23" s="1910"/>
      <c r="C23" s="116" t="s">
        <v>92</v>
      </c>
      <c r="D23" s="15">
        <v>13051</v>
      </c>
      <c r="E23" s="15">
        <v>1080</v>
      </c>
      <c r="F23" s="15">
        <v>352</v>
      </c>
      <c r="G23" s="15">
        <v>141</v>
      </c>
      <c r="H23" s="15">
        <v>36</v>
      </c>
      <c r="I23" s="15">
        <v>144</v>
      </c>
    </row>
    <row r="24" spans="1:10" ht="13.5" thickBot="1">
      <c r="A24" s="1897"/>
      <c r="B24" s="1911"/>
      <c r="C24" s="122" t="s">
        <v>76</v>
      </c>
      <c r="D24" s="128">
        <v>1</v>
      </c>
      <c r="E24" s="128">
        <v>0.99999999999999989</v>
      </c>
      <c r="F24" s="128">
        <v>1</v>
      </c>
      <c r="G24" s="128">
        <v>1</v>
      </c>
      <c r="H24" s="128">
        <v>1</v>
      </c>
      <c r="I24" s="128">
        <v>1</v>
      </c>
    </row>
    <row r="25" spans="1:10" ht="75.75" customHeight="1">
      <c r="A25" s="1881" t="s">
        <v>338</v>
      </c>
      <c r="B25" s="1881"/>
      <c r="C25" s="1881"/>
      <c r="D25" s="1881"/>
      <c r="E25" s="1881"/>
      <c r="F25" s="1881"/>
      <c r="G25" s="1881"/>
      <c r="H25" s="1881"/>
      <c r="I25" s="1881"/>
    </row>
    <row r="27" spans="1:10">
      <c r="A27" s="325" t="s">
        <v>347</v>
      </c>
    </row>
    <row r="28" spans="1:10">
      <c r="A28" s="326" t="s">
        <v>348</v>
      </c>
    </row>
    <row r="31" spans="1:10" ht="13.5" thickBot="1">
      <c r="A31" s="1822" t="s">
        <v>390</v>
      </c>
      <c r="B31" s="1822"/>
      <c r="C31" s="1822"/>
      <c r="D31" s="1822"/>
      <c r="E31" s="1822"/>
      <c r="F31" s="1822"/>
      <c r="G31" s="1822"/>
      <c r="H31" s="1822"/>
      <c r="I31" s="1822"/>
      <c r="J31" s="1822"/>
    </row>
    <row r="32" spans="1:10">
      <c r="A32" s="1920" t="s">
        <v>71</v>
      </c>
      <c r="B32" s="1920"/>
      <c r="C32" s="1920"/>
      <c r="D32" s="1874" t="s">
        <v>102</v>
      </c>
      <c r="E32" s="1874" t="s">
        <v>82</v>
      </c>
      <c r="F32" s="1823" t="s">
        <v>94</v>
      </c>
      <c r="G32" s="1823"/>
      <c r="H32" s="1823"/>
      <c r="I32" s="1823"/>
      <c r="J32" s="1823"/>
    </row>
    <row r="33" spans="1:10" ht="13.5" thickBot="1">
      <c r="A33" s="1912"/>
      <c r="B33" s="1912"/>
      <c r="C33" s="1912"/>
      <c r="D33" s="1898" t="s">
        <v>102</v>
      </c>
      <c r="E33" s="1898" t="s">
        <v>82</v>
      </c>
      <c r="F33" s="734" t="s">
        <v>95</v>
      </c>
      <c r="G33" s="734" t="s">
        <v>96</v>
      </c>
      <c r="H33" s="734" t="s">
        <v>98</v>
      </c>
      <c r="I33" s="734" t="s">
        <v>99</v>
      </c>
      <c r="J33" s="734" t="s">
        <v>97</v>
      </c>
    </row>
    <row r="34" spans="1:10" ht="13.5" thickBot="1">
      <c r="A34" s="1913" t="s">
        <v>1193</v>
      </c>
      <c r="B34" s="189"/>
      <c r="C34" s="190" t="s">
        <v>109</v>
      </c>
      <c r="D34" s="185">
        <v>1.7674530659202174</v>
      </c>
      <c r="E34" s="185">
        <v>1.7094006342514032</v>
      </c>
      <c r="F34" s="185">
        <v>1.4513723677325285</v>
      </c>
      <c r="G34" s="185">
        <v>1.460538073698074</v>
      </c>
      <c r="H34" s="185">
        <v>1.529804547039282</v>
      </c>
      <c r="I34" s="185">
        <v>1.6676038833185449</v>
      </c>
      <c r="J34" s="185">
        <v>1.6745463116533439</v>
      </c>
    </row>
    <row r="35" spans="1:10">
      <c r="A35" s="1774"/>
      <c r="B35" s="70"/>
      <c r="C35" s="333" t="s">
        <v>75</v>
      </c>
      <c r="D35" s="48">
        <v>44531.706328040367</v>
      </c>
      <c r="E35" s="48">
        <v>5429.6691452550313</v>
      </c>
      <c r="F35" s="48">
        <v>1718.525905738873</v>
      </c>
      <c r="G35" s="48">
        <v>488.11121063459979</v>
      </c>
      <c r="H35" s="48">
        <v>145.93860356189089</v>
      </c>
      <c r="I35" s="48">
        <v>554.4220549809512</v>
      </c>
      <c r="J35" s="48">
        <v>174.92900410020405</v>
      </c>
    </row>
    <row r="36" spans="1:10">
      <c r="A36" s="1774"/>
      <c r="B36" s="70"/>
      <c r="C36" s="333" t="s">
        <v>92</v>
      </c>
      <c r="D36" s="48">
        <v>49461</v>
      </c>
      <c r="E36" s="48">
        <v>3754</v>
      </c>
      <c r="F36" s="48">
        <v>977</v>
      </c>
      <c r="G36" s="48">
        <v>414</v>
      </c>
      <c r="H36" s="48">
        <v>219</v>
      </c>
      <c r="I36" s="48">
        <v>488</v>
      </c>
      <c r="J36" s="48">
        <v>209</v>
      </c>
    </row>
    <row r="37" spans="1:10">
      <c r="A37" s="1774"/>
      <c r="B37" s="70"/>
      <c r="C37" s="333" t="s">
        <v>121</v>
      </c>
      <c r="D37" s="46">
        <v>1.8630650856287674</v>
      </c>
      <c r="E37" s="46">
        <v>1.6954375738977261</v>
      </c>
      <c r="F37" s="46">
        <v>1.1144753523761177</v>
      </c>
      <c r="G37" s="46">
        <v>1.2868128391906797</v>
      </c>
      <c r="H37" s="46">
        <v>0.98622363364250765</v>
      </c>
      <c r="I37" s="46">
        <v>1.0772852536651254</v>
      </c>
      <c r="J37" s="46">
        <v>1.2608538323865863</v>
      </c>
    </row>
    <row r="38" spans="1:10" ht="13.5" thickBot="1">
      <c r="A38" s="1922"/>
      <c r="B38" s="191"/>
      <c r="C38" s="192" t="s">
        <v>112</v>
      </c>
      <c r="D38" s="193">
        <f t="shared" ref="D38:J38" si="0">1.14*1.64*D37/(SQRT(D36))</f>
        <v>1.5661930057042913E-2</v>
      </c>
      <c r="E38" s="193">
        <f t="shared" si="0"/>
        <v>5.1734870807640762E-2</v>
      </c>
      <c r="F38" s="193">
        <f t="shared" si="0"/>
        <v>6.6661009407586055E-2</v>
      </c>
      <c r="G38" s="193">
        <f t="shared" si="0"/>
        <v>0.11823986202070638</v>
      </c>
      <c r="H38" s="193">
        <f t="shared" si="0"/>
        <v>0.12459541117046045</v>
      </c>
      <c r="I38" s="193">
        <f t="shared" si="0"/>
        <v>9.1173684007171255E-2</v>
      </c>
      <c r="J38" s="128">
        <f t="shared" si="0"/>
        <v>0.16305731967837123</v>
      </c>
    </row>
    <row r="39" spans="1:10" ht="76.5" customHeight="1">
      <c r="A39" s="1881" t="s">
        <v>338</v>
      </c>
      <c r="B39" s="1881"/>
      <c r="C39" s="1881"/>
      <c r="D39" s="1881"/>
      <c r="E39" s="1881"/>
      <c r="F39" s="1881"/>
      <c r="G39" s="1881"/>
      <c r="H39" s="1881"/>
      <c r="I39" s="1881"/>
    </row>
    <row r="41" spans="1:10">
      <c r="A41" s="325" t="s">
        <v>347</v>
      </c>
    </row>
    <row r="42" spans="1:10">
      <c r="A42" s="326" t="s">
        <v>348</v>
      </c>
    </row>
  </sheetData>
  <mergeCells count="18">
    <mergeCell ref="A25:I25"/>
    <mergeCell ref="A5:I5"/>
    <mergeCell ref="A14:A24"/>
    <mergeCell ref="B14:B17"/>
    <mergeCell ref="B18:B21"/>
    <mergeCell ref="B22:B24"/>
    <mergeCell ref="A6:C7"/>
    <mergeCell ref="D6:D7"/>
    <mergeCell ref="E6:E7"/>
    <mergeCell ref="F6:I6"/>
    <mergeCell ref="A8:A13"/>
    <mergeCell ref="A34:A38"/>
    <mergeCell ref="A39:I39"/>
    <mergeCell ref="A31:J31"/>
    <mergeCell ref="A32:C33"/>
    <mergeCell ref="D32:D33"/>
    <mergeCell ref="E32:E33"/>
    <mergeCell ref="F32:J32"/>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A3" sqref="A3"/>
    </sheetView>
  </sheetViews>
  <sheetFormatPr baseColWidth="10" defaultRowHeight="12.75"/>
  <cols>
    <col min="2" max="2" width="35" customWidth="1"/>
  </cols>
  <sheetData>
    <row r="1" spans="1:7" ht="25.5">
      <c r="A1" s="8" t="s">
        <v>84</v>
      </c>
    </row>
    <row r="2" spans="1:7">
      <c r="A2" s="9"/>
    </row>
    <row r="3" spans="1:7" ht="15.75">
      <c r="A3" s="26" t="s">
        <v>69</v>
      </c>
    </row>
    <row r="4" spans="1:7" ht="15">
      <c r="A4" s="10"/>
    </row>
    <row r="5" spans="1:7" ht="13.5" thickBot="1">
      <c r="A5" s="1790" t="s">
        <v>70</v>
      </c>
      <c r="B5" s="1790"/>
      <c r="C5" s="1790"/>
      <c r="D5" s="1790"/>
      <c r="E5" s="1790"/>
      <c r="F5" s="1790"/>
      <c r="G5" s="1790"/>
    </row>
    <row r="6" spans="1:7">
      <c r="A6" s="1288" t="s">
        <v>71</v>
      </c>
      <c r="B6" s="1288"/>
      <c r="C6" s="1791" t="s">
        <v>72</v>
      </c>
      <c r="D6" s="1791"/>
      <c r="E6" s="1791" t="s">
        <v>73</v>
      </c>
      <c r="F6" s="1791"/>
      <c r="G6" s="1792" t="s">
        <v>74</v>
      </c>
    </row>
    <row r="7" spans="1:7" ht="13.5" thickBot="1">
      <c r="A7" s="1289"/>
      <c r="B7" s="1289"/>
      <c r="C7" s="1324" t="s">
        <v>75</v>
      </c>
      <c r="D7" s="1324" t="s">
        <v>76</v>
      </c>
      <c r="E7" s="1324" t="s">
        <v>75</v>
      </c>
      <c r="F7" s="1324" t="s">
        <v>76</v>
      </c>
      <c r="G7" s="1793"/>
    </row>
    <row r="8" spans="1:7">
      <c r="A8" s="1795" t="s">
        <v>1158</v>
      </c>
      <c r="B8" s="1290" t="s">
        <v>391</v>
      </c>
      <c r="C8" s="1291">
        <v>50088</v>
      </c>
      <c r="D8" s="1292">
        <v>5.2648894896668873E-2</v>
      </c>
      <c r="E8" s="1293">
        <v>400.97801141240961</v>
      </c>
      <c r="F8" s="1294">
        <v>5.7036525158801067E-2</v>
      </c>
      <c r="G8" s="1322">
        <v>-4.3876302621321944E-3</v>
      </c>
    </row>
    <row r="9" spans="1:7">
      <c r="A9" s="1796"/>
      <c r="B9" s="1295" t="s">
        <v>394</v>
      </c>
      <c r="C9" s="1296">
        <v>159137</v>
      </c>
      <c r="D9" s="1297">
        <v>0.16727334266034169</v>
      </c>
      <c r="E9" s="1287">
        <v>1135.5587278429291</v>
      </c>
      <c r="F9" s="1298">
        <v>0.16152587450311467</v>
      </c>
      <c r="G9" s="1323">
        <v>5.7474681572270148E-3</v>
      </c>
    </row>
    <row r="10" spans="1:7">
      <c r="A10" s="1796"/>
      <c r="B10" s="1295" t="s">
        <v>77</v>
      </c>
      <c r="C10" s="1296">
        <v>74524</v>
      </c>
      <c r="D10" s="1297">
        <v>7.8334256574016742E-2</v>
      </c>
      <c r="E10" s="1287">
        <v>544.1065360155327</v>
      </c>
      <c r="F10" s="1298">
        <v>7.7395630800810494E-2</v>
      </c>
      <c r="G10" s="1323">
        <v>9.3862577320624752E-4</v>
      </c>
    </row>
    <row r="11" spans="1:7">
      <c r="A11" s="1796"/>
      <c r="B11" s="1295" t="s">
        <v>78</v>
      </c>
      <c r="C11" s="1296">
        <v>89974</v>
      </c>
      <c r="D11" s="1297">
        <v>9.4574182826882389E-2</v>
      </c>
      <c r="E11" s="1287">
        <v>704.12905114140983</v>
      </c>
      <c r="F11" s="1298">
        <v>0.10015779717946606</v>
      </c>
      <c r="G11" s="1323">
        <v>-5.5836143525836712E-3</v>
      </c>
    </row>
    <row r="12" spans="1:7">
      <c r="A12" s="1796"/>
      <c r="B12" s="1295" t="s">
        <v>79</v>
      </c>
      <c r="C12" s="1296">
        <v>379030</v>
      </c>
      <c r="D12" s="1297">
        <v>0.39840901279117558</v>
      </c>
      <c r="E12" s="1287">
        <v>2803.5880097663421</v>
      </c>
      <c r="F12" s="1298">
        <v>0.39879223673810194</v>
      </c>
      <c r="G12" s="1323">
        <v>-3.8322394692635875E-4</v>
      </c>
    </row>
    <row r="13" spans="1:7">
      <c r="A13" s="1796"/>
      <c r="B13" s="1295" t="s">
        <v>99</v>
      </c>
      <c r="C13" s="1296">
        <v>100464</v>
      </c>
      <c r="D13" s="1297">
        <v>0.10560051463222611</v>
      </c>
      <c r="E13" s="1287">
        <v>742.53504915803137</v>
      </c>
      <c r="F13" s="1298">
        <v>0.10562080165796077</v>
      </c>
      <c r="G13" s="1323">
        <v>-2.0287025734658237E-5</v>
      </c>
    </row>
    <row r="14" spans="1:7">
      <c r="A14" s="1796"/>
      <c r="B14" s="1295" t="s">
        <v>160</v>
      </c>
      <c r="C14" s="1296">
        <v>53273</v>
      </c>
      <c r="D14" s="1297">
        <v>5.5996737298958647E-2</v>
      </c>
      <c r="E14" s="1287">
        <v>344.45466423148616</v>
      </c>
      <c r="F14" s="1298">
        <v>4.8996445100075399E-2</v>
      </c>
      <c r="G14" s="1323">
        <v>7.0002921988832484E-3</v>
      </c>
    </row>
    <row r="15" spans="1:7">
      <c r="A15" s="1796"/>
      <c r="B15" s="1295" t="s">
        <v>161</v>
      </c>
      <c r="C15" s="1296">
        <v>44869</v>
      </c>
      <c r="D15" s="1297">
        <v>4.7163058319729986E-2</v>
      </c>
      <c r="E15" s="1287">
        <v>354.84700917635251</v>
      </c>
      <c r="F15" s="1298">
        <v>5.0474688861669517E-2</v>
      </c>
      <c r="G15" s="1323">
        <v>-3.3116305419395309E-3</v>
      </c>
    </row>
    <row r="16" spans="1:7" ht="13.5" thickBot="1">
      <c r="A16" s="1794" t="s">
        <v>82</v>
      </c>
      <c r="B16" s="1794"/>
      <c r="C16" s="1299">
        <v>951359</v>
      </c>
      <c r="D16" s="1300">
        <v>1</v>
      </c>
      <c r="E16" s="1301">
        <v>7030.1970587444966</v>
      </c>
      <c r="F16" s="1302">
        <v>1.0000000000000038</v>
      </c>
      <c r="G16" s="1303" t="s">
        <v>83</v>
      </c>
    </row>
    <row r="17" spans="1:7" ht="63.75" customHeight="1">
      <c r="A17" s="1789" t="s">
        <v>1161</v>
      </c>
      <c r="B17" s="1789"/>
      <c r="C17" s="1789"/>
      <c r="D17" s="1789"/>
      <c r="E17" s="1789"/>
      <c r="F17" s="1789"/>
      <c r="G17" s="1789"/>
    </row>
  </sheetData>
  <mergeCells count="7">
    <mergeCell ref="A17:G17"/>
    <mergeCell ref="A5:G5"/>
    <mergeCell ref="C6:D6"/>
    <mergeCell ref="E6:F6"/>
    <mergeCell ref="G6:G7"/>
    <mergeCell ref="A16:B16"/>
    <mergeCell ref="A8:A15"/>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activeCell="A3" sqref="A3"/>
    </sheetView>
  </sheetViews>
  <sheetFormatPr baseColWidth="10" defaultRowHeight="12.75"/>
  <cols>
    <col min="1" max="1" width="21.140625" customWidth="1"/>
    <col min="3" max="3" width="20" customWidth="1"/>
    <col min="4" max="9" width="10.7109375" customWidth="1"/>
  </cols>
  <sheetData>
    <row r="1" spans="1:9" ht="25.5">
      <c r="A1" s="8" t="s">
        <v>337</v>
      </c>
    </row>
    <row r="2" spans="1:9">
      <c r="A2" s="20"/>
    </row>
    <row r="3" spans="1:9" ht="15.75">
      <c r="A3" s="26" t="s">
        <v>69</v>
      </c>
    </row>
    <row r="5" spans="1:9" ht="13.5" thickBot="1">
      <c r="A5" s="1869" t="s">
        <v>419</v>
      </c>
      <c r="B5" s="1869"/>
      <c r="C5" s="1869"/>
      <c r="D5" s="1869"/>
      <c r="E5" s="1869"/>
      <c r="F5" s="1869"/>
      <c r="G5" s="1869"/>
      <c r="H5" s="1869"/>
      <c r="I5" s="1869"/>
    </row>
    <row r="6" spans="1:9">
      <c r="A6" s="1878" t="s">
        <v>71</v>
      </c>
      <c r="B6" s="1878"/>
      <c r="C6" s="1878"/>
      <c r="D6" s="1874" t="s">
        <v>102</v>
      </c>
      <c r="E6" s="1874" t="s">
        <v>82</v>
      </c>
      <c r="F6" s="1828" t="s">
        <v>94</v>
      </c>
      <c r="G6" s="1828"/>
      <c r="H6" s="1828"/>
      <c r="I6" s="1828"/>
    </row>
    <row r="7" spans="1:9" ht="13.5" thickBot="1">
      <c r="A7" s="1915"/>
      <c r="B7" s="1915"/>
      <c r="C7" s="1915"/>
      <c r="D7" s="1921"/>
      <c r="E7" s="1921"/>
      <c r="F7" s="734" t="s">
        <v>95</v>
      </c>
      <c r="G7" s="734" t="s">
        <v>96</v>
      </c>
      <c r="H7" s="734" t="s">
        <v>98</v>
      </c>
      <c r="I7" s="734" t="s">
        <v>99</v>
      </c>
    </row>
    <row r="8" spans="1:9">
      <c r="A8" s="1876" t="s">
        <v>1188</v>
      </c>
      <c r="B8" s="1876" t="s">
        <v>166</v>
      </c>
      <c r="C8" s="134" t="s">
        <v>92</v>
      </c>
      <c r="D8" s="259">
        <v>9120</v>
      </c>
      <c r="E8" s="259">
        <v>704</v>
      </c>
      <c r="F8" s="259">
        <v>243</v>
      </c>
      <c r="G8" s="259">
        <v>99</v>
      </c>
      <c r="H8" s="259">
        <v>24</v>
      </c>
      <c r="I8" s="259">
        <v>81</v>
      </c>
    </row>
    <row r="9" spans="1:9">
      <c r="A9" s="1871"/>
      <c r="B9" s="1871"/>
      <c r="C9" s="136" t="s">
        <v>75</v>
      </c>
      <c r="D9" s="48">
        <v>9682.6879592239202</v>
      </c>
      <c r="E9" s="48">
        <v>1221.8273865101824</v>
      </c>
      <c r="F9" s="48">
        <v>513.67745631971775</v>
      </c>
      <c r="G9" s="48">
        <v>132.47431442154661</v>
      </c>
      <c r="H9" s="48">
        <v>14.806532729647005</v>
      </c>
      <c r="I9" s="48">
        <v>102.39130400382416</v>
      </c>
    </row>
    <row r="10" spans="1:9">
      <c r="A10" s="1871"/>
      <c r="B10" s="1872"/>
      <c r="C10" s="138" t="s">
        <v>76</v>
      </c>
      <c r="D10" s="261">
        <v>1</v>
      </c>
      <c r="E10" s="261">
        <v>1</v>
      </c>
      <c r="F10" s="261">
        <v>1</v>
      </c>
      <c r="G10" s="261">
        <v>1</v>
      </c>
      <c r="H10" s="261">
        <v>1.0000000000000002</v>
      </c>
      <c r="I10" s="261">
        <v>1</v>
      </c>
    </row>
    <row r="11" spans="1:9">
      <c r="A11" s="1871"/>
      <c r="B11" s="1871" t="s">
        <v>236</v>
      </c>
      <c r="C11" s="136" t="s">
        <v>92</v>
      </c>
      <c r="D11" s="130">
        <v>4878</v>
      </c>
      <c r="E11" s="130">
        <v>357</v>
      </c>
      <c r="F11" s="130">
        <v>91</v>
      </c>
      <c r="G11" s="130">
        <v>52</v>
      </c>
      <c r="H11" s="130">
        <v>13</v>
      </c>
      <c r="I11" s="130">
        <v>41</v>
      </c>
    </row>
    <row r="12" spans="1:9">
      <c r="A12" s="1871"/>
      <c r="B12" s="1871"/>
      <c r="C12" s="136" t="s">
        <v>75</v>
      </c>
      <c r="D12" s="48">
        <v>5037.0031272734341</v>
      </c>
      <c r="E12" s="48">
        <v>593.9669040253533</v>
      </c>
      <c r="F12" s="48">
        <v>180.37263019253572</v>
      </c>
      <c r="G12" s="48">
        <v>70.842339067100539</v>
      </c>
      <c r="H12" s="48">
        <v>7.3777725703554955</v>
      </c>
      <c r="I12" s="48">
        <v>48.792163738876596</v>
      </c>
    </row>
    <row r="13" spans="1:9">
      <c r="A13" s="1871"/>
      <c r="B13" s="1871"/>
      <c r="C13" s="136" t="s">
        <v>76</v>
      </c>
      <c r="D13" s="23">
        <v>0.52020711072022985</v>
      </c>
      <c r="E13" s="23">
        <v>0.48612996449675122</v>
      </c>
      <c r="F13" s="23">
        <v>0.35113986018547422</v>
      </c>
      <c r="G13" s="23">
        <v>0.53476282837496392</v>
      </c>
      <c r="H13" s="23">
        <v>0.49827820632058167</v>
      </c>
      <c r="I13" s="23">
        <v>0.47652644151357115</v>
      </c>
    </row>
    <row r="14" spans="1:9">
      <c r="A14" s="1871"/>
      <c r="B14" s="1872"/>
      <c r="C14" s="138" t="s">
        <v>112</v>
      </c>
      <c r="D14" s="420">
        <v>9.7806186513592075E-3</v>
      </c>
      <c r="E14" s="262">
        <v>3.5218042443504793E-2</v>
      </c>
      <c r="F14" s="262">
        <v>5.7248113038688375E-2</v>
      </c>
      <c r="G14" s="262">
        <v>9.3723589089726139E-2</v>
      </c>
      <c r="H14" s="262">
        <v>0.1908141195877924</v>
      </c>
      <c r="I14" s="262">
        <v>0.10375214080946506</v>
      </c>
    </row>
    <row r="15" spans="1:9">
      <c r="A15" s="1871"/>
      <c r="B15" s="1871" t="s">
        <v>237</v>
      </c>
      <c r="C15" s="136" t="s">
        <v>92</v>
      </c>
      <c r="D15" s="130">
        <v>1940</v>
      </c>
      <c r="E15" s="130">
        <v>169</v>
      </c>
      <c r="F15" s="130">
        <v>75</v>
      </c>
      <c r="G15" s="130">
        <v>22</v>
      </c>
      <c r="H15" s="206">
        <v>5</v>
      </c>
      <c r="I15" s="130">
        <v>19</v>
      </c>
    </row>
    <row r="16" spans="1:9">
      <c r="A16" s="1871"/>
      <c r="B16" s="1871"/>
      <c r="C16" s="136" t="s">
        <v>75</v>
      </c>
      <c r="D16" s="48">
        <v>2085.6756141263099</v>
      </c>
      <c r="E16" s="48">
        <v>298.94789140190773</v>
      </c>
      <c r="F16" s="48">
        <v>164.01495714041977</v>
      </c>
      <c r="G16" s="48">
        <v>29.581864585202929</v>
      </c>
      <c r="H16" s="206">
        <v>3.8338831713589978</v>
      </c>
      <c r="I16" s="48">
        <v>23.329319629948991</v>
      </c>
    </row>
    <row r="17" spans="1:9">
      <c r="A17" s="1871"/>
      <c r="B17" s="1871"/>
      <c r="C17" s="136" t="s">
        <v>76</v>
      </c>
      <c r="D17" s="23">
        <v>0.21540254347858584</v>
      </c>
      <c r="E17" s="23">
        <v>0.24467277023129352</v>
      </c>
      <c r="F17" s="23">
        <v>0.31929561074281465</v>
      </c>
      <c r="G17" s="23">
        <v>0.22330264334164024</v>
      </c>
      <c r="H17" s="213">
        <v>0.2589318675318526</v>
      </c>
      <c r="I17" s="23">
        <v>0.2278447360049021</v>
      </c>
    </row>
    <row r="18" spans="1:9">
      <c r="A18" s="1871"/>
      <c r="B18" s="1872"/>
      <c r="C18" s="138" t="s">
        <v>112</v>
      </c>
      <c r="D18" s="420">
        <v>8.0482256028347778E-3</v>
      </c>
      <c r="E18" s="262">
        <v>3.0291638136530619E-2</v>
      </c>
      <c r="F18" s="262">
        <v>5.5914096585750868E-2</v>
      </c>
      <c r="G18" s="262">
        <v>7.8253531816475749E-2</v>
      </c>
      <c r="H18" s="207">
        <v>0.16717252393487936</v>
      </c>
      <c r="I18" s="262">
        <v>8.7132065216321039E-2</v>
      </c>
    </row>
    <row r="19" spans="1:9">
      <c r="A19" s="1871"/>
      <c r="B19" s="1871" t="s">
        <v>235</v>
      </c>
      <c r="C19" s="136" t="s">
        <v>92</v>
      </c>
      <c r="D19" s="130">
        <v>2302</v>
      </c>
      <c r="E19" s="130">
        <v>178</v>
      </c>
      <c r="F19" s="130">
        <v>77</v>
      </c>
      <c r="G19" s="130">
        <v>25</v>
      </c>
      <c r="H19" s="206">
        <v>6</v>
      </c>
      <c r="I19" s="130">
        <v>21</v>
      </c>
    </row>
    <row r="20" spans="1:9">
      <c r="A20" s="1871"/>
      <c r="B20" s="1871"/>
      <c r="C20" s="136" t="s">
        <v>75</v>
      </c>
      <c r="D20" s="48">
        <v>2560.0092178241757</v>
      </c>
      <c r="E20" s="48">
        <v>328.91259108292132</v>
      </c>
      <c r="F20" s="48">
        <v>169.2898689867622</v>
      </c>
      <c r="G20" s="48">
        <v>32.05011076924314</v>
      </c>
      <c r="H20" s="206">
        <v>3.5948769879325129</v>
      </c>
      <c r="I20" s="48">
        <v>30.269820634998585</v>
      </c>
    </row>
    <row r="21" spans="1:9">
      <c r="A21" s="1871"/>
      <c r="B21" s="1871"/>
      <c r="C21" s="136" t="s">
        <v>76</v>
      </c>
      <c r="D21" s="23">
        <v>0.26439034580118431</v>
      </c>
      <c r="E21" s="23">
        <v>0.2691972652719552</v>
      </c>
      <c r="F21" s="23">
        <v>0.32956452907171102</v>
      </c>
      <c r="G21" s="23">
        <v>0.24193452828339584</v>
      </c>
      <c r="H21" s="213">
        <v>0.24278992614756584</v>
      </c>
      <c r="I21" s="23">
        <v>0.29562882248152689</v>
      </c>
    </row>
    <row r="22" spans="1:9" ht="13.5" thickBot="1">
      <c r="A22" s="1871"/>
      <c r="B22" s="1871"/>
      <c r="C22" s="275">
        <f>HT2_27!F14</f>
        <v>5.7248113038688375E-2</v>
      </c>
      <c r="D22" s="421">
        <v>8.6337165579634233E-3</v>
      </c>
      <c r="E22" s="264">
        <v>3.1253436213243738E-2</v>
      </c>
      <c r="F22" s="262">
        <v>5.6376003526192361E-2</v>
      </c>
      <c r="G22" s="262">
        <v>8.0469886195885076E-2</v>
      </c>
      <c r="H22" s="207">
        <v>0.16363138321764767</v>
      </c>
      <c r="I22" s="262">
        <v>9.4793894253392394E-2</v>
      </c>
    </row>
    <row r="23" spans="1:9">
      <c r="A23" s="1916" t="s">
        <v>1192</v>
      </c>
      <c r="B23" s="1916" t="s">
        <v>166</v>
      </c>
      <c r="C23" s="258" t="s">
        <v>92</v>
      </c>
      <c r="D23" s="259">
        <v>9529</v>
      </c>
      <c r="E23" s="259">
        <v>722</v>
      </c>
      <c r="F23" s="268">
        <v>252</v>
      </c>
      <c r="G23" s="268">
        <v>102</v>
      </c>
      <c r="H23" s="268">
        <v>24</v>
      </c>
      <c r="I23" s="268">
        <v>80</v>
      </c>
    </row>
    <row r="24" spans="1:9">
      <c r="A24" s="1871"/>
      <c r="B24" s="1871"/>
      <c r="C24" s="136" t="s">
        <v>75</v>
      </c>
      <c r="D24" s="48">
        <v>9971.0652225148988</v>
      </c>
      <c r="E24" s="48">
        <v>1247.8127767539611</v>
      </c>
      <c r="F24" s="269">
        <v>530.52850618504294</v>
      </c>
      <c r="G24" s="269">
        <v>134.3628650463686</v>
      </c>
      <c r="H24" s="269">
        <v>14.673339861992996</v>
      </c>
      <c r="I24" s="269">
        <v>101.50214372941177</v>
      </c>
    </row>
    <row r="25" spans="1:9">
      <c r="A25" s="1871"/>
      <c r="B25" s="1918"/>
      <c r="C25" s="260" t="s">
        <v>76</v>
      </c>
      <c r="D25" s="261">
        <v>1</v>
      </c>
      <c r="E25" s="261">
        <v>1</v>
      </c>
      <c r="F25" s="270">
        <v>1</v>
      </c>
      <c r="G25" s="270">
        <v>1</v>
      </c>
      <c r="H25" s="270">
        <v>0.99999999999999989</v>
      </c>
      <c r="I25" s="270">
        <v>1</v>
      </c>
    </row>
    <row r="26" spans="1:9">
      <c r="A26" s="1871"/>
      <c r="B26" s="1871" t="s">
        <v>234</v>
      </c>
      <c r="C26" s="136" t="s">
        <v>92</v>
      </c>
      <c r="D26" s="130">
        <v>7326</v>
      </c>
      <c r="E26" s="130">
        <v>600</v>
      </c>
      <c r="F26" s="252">
        <v>202</v>
      </c>
      <c r="G26" s="252">
        <v>80</v>
      </c>
      <c r="H26" s="252">
        <v>19</v>
      </c>
      <c r="I26" s="252">
        <v>69</v>
      </c>
    </row>
    <row r="27" spans="1:9">
      <c r="A27" s="1871"/>
      <c r="B27" s="1871"/>
      <c r="C27" s="136" t="s">
        <v>75</v>
      </c>
      <c r="D27" s="48">
        <v>7656.7299861900046</v>
      </c>
      <c r="E27" s="48">
        <v>1029.6889071277724</v>
      </c>
      <c r="F27" s="217">
        <v>425.04436129996884</v>
      </c>
      <c r="G27" s="217">
        <v>103.49670313185962</v>
      </c>
      <c r="H27" s="217">
        <v>11.382358565318977</v>
      </c>
      <c r="I27" s="217">
        <v>87.592832533014118</v>
      </c>
    </row>
    <row r="28" spans="1:9">
      <c r="A28" s="1871"/>
      <c r="B28" s="1871"/>
      <c r="C28" s="136" t="s">
        <v>76</v>
      </c>
      <c r="D28" s="23">
        <v>0.76789488538305106</v>
      </c>
      <c r="E28" s="23">
        <v>0.82519503431146746</v>
      </c>
      <c r="F28" s="272">
        <v>0.80117157955640128</v>
      </c>
      <c r="G28" s="272">
        <v>0.77027758448097194</v>
      </c>
      <c r="H28" s="272">
        <v>0.77571695826399101</v>
      </c>
      <c r="I28" s="272">
        <v>0.86296534550563175</v>
      </c>
    </row>
    <row r="29" spans="1:9">
      <c r="A29" s="1871"/>
      <c r="B29" s="1918"/>
      <c r="C29" s="260" t="s">
        <v>112</v>
      </c>
      <c r="D29" s="420">
        <v>8.0857121911938716E-3</v>
      </c>
      <c r="E29" s="262">
        <v>2.6426234609439062E-2</v>
      </c>
      <c r="F29" s="219">
        <v>4.7005689514624679E-2</v>
      </c>
      <c r="G29" s="219">
        <v>7.787067343165642E-2</v>
      </c>
      <c r="H29" s="219">
        <v>0.15918162729858137</v>
      </c>
      <c r="I29" s="219">
        <v>7.1881244640545211E-2</v>
      </c>
    </row>
    <row r="30" spans="1:9">
      <c r="A30" s="1871"/>
      <c r="B30" s="1871" t="s">
        <v>235</v>
      </c>
      <c r="C30" s="136" t="s">
        <v>92</v>
      </c>
      <c r="D30" s="130">
        <v>2203</v>
      </c>
      <c r="E30" s="130">
        <v>122</v>
      </c>
      <c r="F30" s="252">
        <v>50</v>
      </c>
      <c r="G30" s="252">
        <v>22</v>
      </c>
      <c r="H30" s="206">
        <v>5</v>
      </c>
      <c r="I30" s="206">
        <v>11</v>
      </c>
    </row>
    <row r="31" spans="1:9">
      <c r="A31" s="1871"/>
      <c r="B31" s="1871"/>
      <c r="C31" s="136" t="s">
        <v>75</v>
      </c>
      <c r="D31" s="48">
        <v>2314.3352363248946</v>
      </c>
      <c r="E31" s="48">
        <v>218.12386962618871</v>
      </c>
      <c r="F31" s="217">
        <v>105.48414488507413</v>
      </c>
      <c r="G31" s="217">
        <v>30.866161914508986</v>
      </c>
      <c r="H31" s="206">
        <v>3.2909812966740182</v>
      </c>
      <c r="I31" s="206">
        <v>13.909311196397651</v>
      </c>
    </row>
    <row r="32" spans="1:9">
      <c r="A32" s="1871"/>
      <c r="B32" s="1871"/>
      <c r="C32" s="136" t="s">
        <v>76</v>
      </c>
      <c r="D32" s="23">
        <v>0.23210511461694899</v>
      </c>
      <c r="E32" s="23">
        <v>0.17480496568853257</v>
      </c>
      <c r="F32" s="271">
        <v>0.1988284204435988</v>
      </c>
      <c r="G32" s="271">
        <v>0.22972241551902811</v>
      </c>
      <c r="H32" s="213">
        <v>0.22428304173600888</v>
      </c>
      <c r="I32" s="213">
        <v>0.13703465449436827</v>
      </c>
    </row>
    <row r="33" spans="1:9" ht="13.5" thickBot="1">
      <c r="A33" s="1917"/>
      <c r="B33" s="1917"/>
      <c r="C33" s="263" t="s">
        <v>112</v>
      </c>
      <c r="D33" s="421">
        <v>8.0857121911938733E-3</v>
      </c>
      <c r="E33" s="264">
        <v>2.6426234609439065E-2</v>
      </c>
      <c r="F33" s="219">
        <v>4.7005689514624686E-2</v>
      </c>
      <c r="G33" s="219">
        <v>7.7870673431656434E-2</v>
      </c>
      <c r="H33" s="207">
        <v>0.15918162729858132</v>
      </c>
      <c r="I33" s="207">
        <v>7.1881244640545211E-2</v>
      </c>
    </row>
    <row r="34" spans="1:9" ht="86.25" customHeight="1">
      <c r="A34" s="1881" t="s">
        <v>336</v>
      </c>
      <c r="B34" s="1881"/>
      <c r="C34" s="1881"/>
      <c r="D34" s="1881"/>
      <c r="E34" s="1881"/>
      <c r="F34" s="1881"/>
      <c r="G34" s="1881"/>
      <c r="H34" s="1881"/>
      <c r="I34" s="1881"/>
    </row>
    <row r="36" spans="1:9">
      <c r="A36" s="325" t="s">
        <v>347</v>
      </c>
    </row>
    <row r="37" spans="1:9">
      <c r="A37" s="326" t="s">
        <v>348</v>
      </c>
    </row>
  </sheetData>
  <mergeCells count="15">
    <mergeCell ref="A23:A33"/>
    <mergeCell ref="B23:B25"/>
    <mergeCell ref="B26:B29"/>
    <mergeCell ref="B30:B33"/>
    <mergeCell ref="A34:I34"/>
    <mergeCell ref="A5:I5"/>
    <mergeCell ref="A6:C7"/>
    <mergeCell ref="D6:D7"/>
    <mergeCell ref="E6:E7"/>
    <mergeCell ref="F6:I6"/>
    <mergeCell ref="A8:A22"/>
    <mergeCell ref="B8:B10"/>
    <mergeCell ref="B11:B14"/>
    <mergeCell ref="B15:B18"/>
    <mergeCell ref="B19:B22"/>
  </mergeCells>
  <hyperlinks>
    <hyperlink ref="A3" location="Übersicht!A1" display="&lt;&lt; Zurück zur Übersicht"/>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A3" sqref="A3"/>
    </sheetView>
  </sheetViews>
  <sheetFormatPr baseColWidth="10" defaultRowHeight="12.75"/>
  <cols>
    <col min="1" max="1" width="29.7109375" customWidth="1"/>
    <col min="3" max="3" width="20.42578125" customWidth="1"/>
    <col min="4" max="4" width="19.85546875" bestFit="1" customWidth="1"/>
    <col min="11" max="11" width="22.5703125" bestFit="1" customWidth="1"/>
  </cols>
  <sheetData>
    <row r="1" spans="1:17" ht="25.5">
      <c r="A1" s="8" t="s">
        <v>242</v>
      </c>
      <c r="B1" s="20"/>
      <c r="C1" s="20"/>
      <c r="D1" s="20"/>
      <c r="E1" s="20"/>
      <c r="F1" s="20"/>
      <c r="G1" s="20"/>
      <c r="H1" s="20"/>
      <c r="I1" s="20"/>
    </row>
    <row r="2" spans="1:17">
      <c r="A2" s="20"/>
      <c r="B2" s="20"/>
      <c r="C2" s="20"/>
      <c r="D2" s="20"/>
      <c r="E2" s="20"/>
      <c r="F2" s="20"/>
      <c r="G2" s="20"/>
      <c r="H2" s="20"/>
      <c r="I2" s="20"/>
    </row>
    <row r="3" spans="1:17" ht="15.75">
      <c r="A3" s="26" t="s">
        <v>69</v>
      </c>
      <c r="B3" s="20"/>
      <c r="C3" s="20"/>
      <c r="D3" s="20"/>
      <c r="E3" s="20"/>
      <c r="F3" s="20"/>
      <c r="G3" s="20"/>
      <c r="H3" s="20"/>
      <c r="I3" s="20"/>
    </row>
    <row r="4" spans="1:17" ht="15">
      <c r="A4" s="10"/>
      <c r="B4" s="20"/>
      <c r="C4" s="20"/>
      <c r="D4" s="20"/>
      <c r="E4" s="20"/>
      <c r="F4" s="20"/>
      <c r="G4" s="20"/>
      <c r="H4" s="20"/>
      <c r="I4" s="20"/>
    </row>
    <row r="5" spans="1:17" ht="13.5" thickBot="1">
      <c r="A5" s="1899" t="s">
        <v>374</v>
      </c>
      <c r="B5" s="1899"/>
      <c r="C5" s="1899"/>
      <c r="D5" s="1899"/>
      <c r="E5" s="1899"/>
      <c r="F5" s="1899"/>
      <c r="G5" s="1899"/>
      <c r="H5" s="1899"/>
      <c r="I5" s="1899"/>
    </row>
    <row r="6" spans="1:17">
      <c r="A6" s="1920" t="s">
        <v>71</v>
      </c>
      <c r="B6" s="1920"/>
      <c r="C6" s="1920"/>
      <c r="D6" s="1874" t="s">
        <v>102</v>
      </c>
      <c r="E6" s="1874" t="s">
        <v>82</v>
      </c>
      <c r="F6" s="1830" t="s">
        <v>159</v>
      </c>
      <c r="G6" s="1830"/>
      <c r="H6" s="1830"/>
      <c r="I6" s="1830"/>
    </row>
    <row r="7" spans="1:17" ht="48.75" thickBot="1">
      <c r="A7" s="1912"/>
      <c r="B7" s="1912"/>
      <c r="C7" s="1912"/>
      <c r="D7" s="1898" t="s">
        <v>102</v>
      </c>
      <c r="E7" s="1898" t="s">
        <v>82</v>
      </c>
      <c r="F7" s="1347" t="s">
        <v>395</v>
      </c>
      <c r="G7" s="1347" t="s">
        <v>410</v>
      </c>
      <c r="H7" s="1347" t="s">
        <v>411</v>
      </c>
      <c r="I7" s="1347" t="s">
        <v>152</v>
      </c>
    </row>
    <row r="8" spans="1:17" ht="13.5" thickBot="1">
      <c r="A8" s="1913" t="s">
        <v>1193</v>
      </c>
      <c r="C8" s="117" t="s">
        <v>109</v>
      </c>
      <c r="D8" s="127">
        <v>1.7674530659202174</v>
      </c>
      <c r="E8" s="127">
        <v>1.7094006342514032</v>
      </c>
      <c r="F8" s="45">
        <v>1.3472059095087801</v>
      </c>
      <c r="G8" s="45">
        <v>1.9024247669423038</v>
      </c>
      <c r="H8" s="45">
        <v>1.8862787160208541</v>
      </c>
      <c r="I8" s="45">
        <v>2.2228387344276417</v>
      </c>
    </row>
    <row r="9" spans="1:17">
      <c r="A9" s="1774"/>
      <c r="C9" s="118" t="s">
        <v>75</v>
      </c>
      <c r="D9" s="48">
        <v>44531.706328040367</v>
      </c>
      <c r="E9" s="48">
        <v>5429.6691452550313</v>
      </c>
      <c r="F9" s="48">
        <v>2022.9280728391864</v>
      </c>
      <c r="G9" s="48">
        <v>1952.1814165459584</v>
      </c>
      <c r="H9" s="48">
        <v>1161.6073603201444</v>
      </c>
      <c r="I9" s="48">
        <v>292.95229554975697</v>
      </c>
    </row>
    <row r="10" spans="1:17">
      <c r="A10" s="1774"/>
      <c r="C10" s="118" t="s">
        <v>92</v>
      </c>
      <c r="D10" s="48">
        <v>49461</v>
      </c>
      <c r="E10" s="48">
        <v>3754</v>
      </c>
      <c r="F10" s="48">
        <v>1460</v>
      </c>
      <c r="G10" s="48">
        <v>1370</v>
      </c>
      <c r="H10" s="48">
        <v>750</v>
      </c>
      <c r="I10" s="48">
        <v>174</v>
      </c>
    </row>
    <row r="11" spans="1:17">
      <c r="A11" s="1774"/>
      <c r="C11" s="118" t="s">
        <v>110</v>
      </c>
      <c r="D11" s="129">
        <v>1</v>
      </c>
      <c r="E11" s="129">
        <v>1</v>
      </c>
      <c r="F11" s="48">
        <v>1</v>
      </c>
      <c r="G11" s="48">
        <v>1</v>
      </c>
      <c r="H11" s="48">
        <v>1</v>
      </c>
      <c r="I11" s="48">
        <v>2</v>
      </c>
    </row>
    <row r="12" spans="1:17">
      <c r="A12" s="1774"/>
      <c r="C12" s="118" t="s">
        <v>121</v>
      </c>
      <c r="D12" s="46">
        <v>1.8630650856287674</v>
      </c>
      <c r="E12" s="46">
        <v>1.6954375738977261</v>
      </c>
      <c r="F12" s="46">
        <v>0.97571009613195148</v>
      </c>
      <c r="G12" s="46">
        <v>2.2298502947684966</v>
      </c>
      <c r="H12" s="46">
        <v>1.4820330796381316</v>
      </c>
      <c r="I12" s="46">
        <v>1.8295764143063049</v>
      </c>
    </row>
    <row r="13" spans="1:17">
      <c r="A13" s="1774"/>
      <c r="C13" s="118" t="s">
        <v>112</v>
      </c>
      <c r="D13" s="46">
        <f t="shared" ref="D13:I13" si="0">1.14*1.64*D12/SQRT(D10)</f>
        <v>1.5661930057042913E-2</v>
      </c>
      <c r="E13" s="46">
        <f t="shared" si="0"/>
        <v>5.1734870807640762E-2</v>
      </c>
      <c r="F13" s="47">
        <f t="shared" si="0"/>
        <v>4.7741171344825792E-2</v>
      </c>
      <c r="G13" s="47">
        <f t="shared" si="0"/>
        <v>0.11263260342542492</v>
      </c>
      <c r="H13" s="47">
        <f t="shared" si="0"/>
        <v>0.10117564112430466</v>
      </c>
      <c r="I13" s="47">
        <f t="shared" si="0"/>
        <v>0.25931320221730414</v>
      </c>
      <c r="K13" s="81"/>
      <c r="L13" s="81"/>
      <c r="M13" s="81"/>
      <c r="N13" s="81"/>
      <c r="O13" s="81"/>
      <c r="P13" s="81"/>
      <c r="Q13" s="81"/>
    </row>
    <row r="14" spans="1:17" ht="13.5" thickBot="1">
      <c r="A14" s="1914" t="s">
        <v>233</v>
      </c>
      <c r="B14" s="1909" t="s">
        <v>234</v>
      </c>
      <c r="C14" s="90" t="s">
        <v>75</v>
      </c>
      <c r="D14" s="130">
        <v>9086.4596518551662</v>
      </c>
      <c r="E14" s="130">
        <v>1299.9855635283029</v>
      </c>
      <c r="F14" s="48">
        <v>615.5205499931775</v>
      </c>
      <c r="G14" s="48">
        <v>446.63740341753493</v>
      </c>
      <c r="H14" s="48">
        <v>197.3236058311322</v>
      </c>
      <c r="I14" s="48">
        <v>40.504004286456393</v>
      </c>
    </row>
    <row r="15" spans="1:17">
      <c r="A15" s="1774"/>
      <c r="B15" s="1774"/>
      <c r="C15" s="116" t="s">
        <v>92</v>
      </c>
      <c r="D15" s="48">
        <v>10461</v>
      </c>
      <c r="E15" s="48">
        <v>898</v>
      </c>
      <c r="F15" s="48">
        <v>412</v>
      </c>
      <c r="G15" s="48">
        <v>314</v>
      </c>
      <c r="H15" s="48">
        <v>147</v>
      </c>
      <c r="I15" s="48">
        <v>25</v>
      </c>
    </row>
    <row r="16" spans="1:17">
      <c r="A16" s="1774"/>
      <c r="B16" s="1774"/>
      <c r="C16" s="116" t="s">
        <v>76</v>
      </c>
      <c r="D16" s="23">
        <v>0.79549070888783091</v>
      </c>
      <c r="E16" s="23">
        <v>0.82423262419150656</v>
      </c>
      <c r="F16" s="23">
        <v>0.88326094961409307</v>
      </c>
      <c r="G16" s="23">
        <v>0.80677545393673666</v>
      </c>
      <c r="H16" s="23">
        <v>0.71790285482645755</v>
      </c>
      <c r="I16" s="23">
        <v>0.78094950144511943</v>
      </c>
    </row>
    <row r="17" spans="1:17">
      <c r="A17" s="1774"/>
      <c r="B17" s="1775"/>
      <c r="C17" s="121" t="s">
        <v>112</v>
      </c>
      <c r="D17" s="393">
        <f t="shared" ref="D17:I17" si="1">1.14*1.64*SQRT(D16*(1-D16)/D23)</f>
        <v>6.6008654755919174E-3</v>
      </c>
      <c r="E17" s="24">
        <f t="shared" si="1"/>
        <v>2.1653637211842582E-2</v>
      </c>
      <c r="F17" s="24">
        <f t="shared" si="1"/>
        <v>2.754574277510825E-2</v>
      </c>
      <c r="G17" s="24">
        <f t="shared" si="1"/>
        <v>3.7917228035485639E-2</v>
      </c>
      <c r="H17" s="24">
        <f t="shared" si="1"/>
        <v>6.056228193103818E-2</v>
      </c>
      <c r="I17" s="24">
        <f t="shared" si="1"/>
        <v>0.13460938139165385</v>
      </c>
      <c r="K17" s="205"/>
      <c r="L17" s="205"/>
      <c r="M17" s="205"/>
      <c r="N17" s="205"/>
      <c r="O17" s="205"/>
      <c r="P17" s="205"/>
      <c r="Q17" s="205"/>
    </row>
    <row r="18" spans="1:17">
      <c r="A18" s="1774"/>
      <c r="B18" s="1883" t="s">
        <v>235</v>
      </c>
      <c r="C18" s="255" t="s">
        <v>75</v>
      </c>
      <c r="D18" s="48">
        <v>2335.9989015060314</v>
      </c>
      <c r="E18" s="48">
        <v>277.22155661385875</v>
      </c>
      <c r="F18" s="48">
        <v>81.352271410401471</v>
      </c>
      <c r="G18" s="48">
        <v>106.970668367651</v>
      </c>
      <c r="H18" s="48">
        <v>77.537546349175372</v>
      </c>
      <c r="I18" s="206">
        <v>11.361070486630936</v>
      </c>
    </row>
    <row r="19" spans="1:17">
      <c r="A19" s="1774"/>
      <c r="B19" s="1871"/>
      <c r="C19" s="253" t="s">
        <v>92</v>
      </c>
      <c r="D19" s="48">
        <v>2590</v>
      </c>
      <c r="E19" s="48">
        <v>182</v>
      </c>
      <c r="F19" s="48">
        <v>63</v>
      </c>
      <c r="G19" s="48">
        <v>65</v>
      </c>
      <c r="H19" s="48">
        <v>46</v>
      </c>
      <c r="I19" s="206">
        <v>8</v>
      </c>
    </row>
    <row r="20" spans="1:17">
      <c r="A20" s="1774"/>
      <c r="B20" s="1871"/>
      <c r="C20" s="116" t="s">
        <v>76</v>
      </c>
      <c r="D20" s="23">
        <v>0.20450929111216914</v>
      </c>
      <c r="E20" s="23">
        <v>0.1757673758084933</v>
      </c>
      <c r="F20" s="23">
        <v>0.11673905038590685</v>
      </c>
      <c r="G20" s="23">
        <v>0.19322454606326323</v>
      </c>
      <c r="H20" s="23">
        <v>0.28209714517354245</v>
      </c>
      <c r="I20" s="213">
        <v>0.21905049855488051</v>
      </c>
    </row>
    <row r="21" spans="1:17">
      <c r="A21" s="1774"/>
      <c r="B21" s="1872"/>
      <c r="C21" s="121" t="s">
        <v>112</v>
      </c>
      <c r="D21" s="393">
        <f>1.14*1.64*SQRT(D20*(1-D20)/D23)</f>
        <v>6.6008654755919183E-3</v>
      </c>
      <c r="E21" s="24">
        <f t="shared" ref="E21:I21" si="2">1.14*1.64*SQRT(E20*(1-E20)/E23)</f>
        <v>2.1653637211842575E-2</v>
      </c>
      <c r="F21" s="24">
        <f t="shared" si="2"/>
        <v>2.7545742775108243E-2</v>
      </c>
      <c r="G21" s="24">
        <f t="shared" si="2"/>
        <v>3.7917228035485633E-2</v>
      </c>
      <c r="H21" s="24">
        <f t="shared" si="2"/>
        <v>6.056228193103818E-2</v>
      </c>
      <c r="I21" s="207">
        <f t="shared" si="2"/>
        <v>0.13460938139165385</v>
      </c>
      <c r="K21" s="205"/>
      <c r="L21" s="205"/>
      <c r="M21" s="205"/>
      <c r="N21" s="205"/>
      <c r="O21" s="205"/>
      <c r="P21" s="205"/>
      <c r="Q21" s="205"/>
    </row>
    <row r="22" spans="1:17">
      <c r="A22" s="1774"/>
      <c r="B22" s="1910" t="s">
        <v>166</v>
      </c>
      <c r="C22" s="116" t="s">
        <v>75</v>
      </c>
      <c r="D22" s="15">
        <f t="shared" ref="D22:I24" si="3">D14+D18</f>
        <v>11422.458553361197</v>
      </c>
      <c r="E22" s="15">
        <f t="shared" si="3"/>
        <v>1577.2071201421618</v>
      </c>
      <c r="F22" s="15">
        <f t="shared" si="3"/>
        <v>696.872821403579</v>
      </c>
      <c r="G22" s="15">
        <f t="shared" si="3"/>
        <v>553.60807178518598</v>
      </c>
      <c r="H22" s="15">
        <f t="shared" si="3"/>
        <v>274.86115218030756</v>
      </c>
      <c r="I22" s="15">
        <f t="shared" si="3"/>
        <v>51.865074773087329</v>
      </c>
    </row>
    <row r="23" spans="1:17">
      <c r="A23" s="1774"/>
      <c r="B23" s="1910"/>
      <c r="C23" s="116" t="s">
        <v>92</v>
      </c>
      <c r="D23" s="15">
        <f t="shared" si="3"/>
        <v>13051</v>
      </c>
      <c r="E23" s="15">
        <f t="shared" si="3"/>
        <v>1080</v>
      </c>
      <c r="F23" s="15">
        <f t="shared" si="3"/>
        <v>475</v>
      </c>
      <c r="G23" s="15">
        <f t="shared" si="3"/>
        <v>379</v>
      </c>
      <c r="H23" s="15">
        <f t="shared" si="3"/>
        <v>193</v>
      </c>
      <c r="I23" s="15">
        <f t="shared" si="3"/>
        <v>33</v>
      </c>
    </row>
    <row r="24" spans="1:17" ht="13.5" thickBot="1">
      <c r="A24" s="1897"/>
      <c r="B24" s="1911"/>
      <c r="C24" s="122" t="s">
        <v>76</v>
      </c>
      <c r="D24" s="128">
        <f t="shared" si="3"/>
        <v>1</v>
      </c>
      <c r="E24" s="128">
        <f t="shared" si="3"/>
        <v>0.99999999999999989</v>
      </c>
      <c r="F24" s="128">
        <f t="shared" si="3"/>
        <v>0.99999999999999989</v>
      </c>
      <c r="G24" s="128">
        <f t="shared" si="3"/>
        <v>0.99999999999999989</v>
      </c>
      <c r="H24" s="128">
        <f t="shared" si="3"/>
        <v>1</v>
      </c>
      <c r="I24" s="128">
        <f t="shared" si="3"/>
        <v>1</v>
      </c>
    </row>
    <row r="25" spans="1:17" ht="79.5" customHeight="1">
      <c r="A25" s="1924" t="s">
        <v>341</v>
      </c>
      <c r="B25" s="1924"/>
      <c r="C25" s="1924"/>
      <c r="D25" s="1924"/>
      <c r="E25" s="1924"/>
      <c r="F25" s="1924"/>
      <c r="G25" s="1924"/>
      <c r="H25" s="1924"/>
      <c r="I25" s="1924"/>
    </row>
    <row r="26" spans="1:17">
      <c r="A26" s="325" t="s">
        <v>347</v>
      </c>
    </row>
    <row r="27" spans="1:17">
      <c r="A27" s="326" t="s">
        <v>348</v>
      </c>
    </row>
  </sheetData>
  <mergeCells count="11">
    <mergeCell ref="A25:I25"/>
    <mergeCell ref="A14:A24"/>
    <mergeCell ref="B14:B17"/>
    <mergeCell ref="B18:B21"/>
    <mergeCell ref="B22:B24"/>
    <mergeCell ref="A8:A13"/>
    <mergeCell ref="A5:I5"/>
    <mergeCell ref="A6:C7"/>
    <mergeCell ref="D6:D7"/>
    <mergeCell ref="E6:E7"/>
    <mergeCell ref="F6:I6"/>
  </mergeCells>
  <hyperlinks>
    <hyperlink ref="A3" location="Übersicht!A1" display="&lt;&lt; Zurück zur Übersicht"/>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election activeCell="A3" sqref="A3"/>
    </sheetView>
  </sheetViews>
  <sheetFormatPr baseColWidth="10" defaultRowHeight="12.75"/>
  <cols>
    <col min="1" max="1" width="22.42578125" customWidth="1"/>
    <col min="2" max="2" width="10.7109375" customWidth="1"/>
    <col min="3" max="3" width="22.42578125" customWidth="1"/>
    <col min="4" max="9" width="10.7109375" customWidth="1"/>
  </cols>
  <sheetData>
    <row r="1" spans="1:12" ht="25.5">
      <c r="A1" s="8" t="s">
        <v>342</v>
      </c>
    </row>
    <row r="2" spans="1:12">
      <c r="A2" s="49"/>
    </row>
    <row r="3" spans="1:12" ht="15.75">
      <c r="A3" s="26" t="s">
        <v>69</v>
      </c>
    </row>
    <row r="5" spans="1:12" ht="13.5" thickBot="1">
      <c r="A5" s="1869" t="s">
        <v>420</v>
      </c>
      <c r="B5" s="1869"/>
      <c r="C5" s="1869"/>
      <c r="D5" s="1869"/>
      <c r="E5" s="1869"/>
      <c r="F5" s="1869"/>
      <c r="G5" s="1869"/>
      <c r="H5" s="1869"/>
      <c r="I5" s="1869"/>
    </row>
    <row r="6" spans="1:12" ht="12.75" customHeight="1">
      <c r="A6" s="1878" t="s">
        <v>71</v>
      </c>
      <c r="B6" s="1878"/>
      <c r="C6" s="1878"/>
      <c r="D6" s="1874" t="s">
        <v>102</v>
      </c>
      <c r="E6" s="1874" t="s">
        <v>82</v>
      </c>
      <c r="F6" s="1830" t="s">
        <v>159</v>
      </c>
      <c r="G6" s="1830"/>
      <c r="H6" s="1830"/>
      <c r="I6" s="1830"/>
    </row>
    <row r="7" spans="1:12" ht="60.75" thickBot="1">
      <c r="A7" s="1915"/>
      <c r="B7" s="1915"/>
      <c r="C7" s="1915"/>
      <c r="D7" s="1921"/>
      <c r="E7" s="1921"/>
      <c r="F7" s="1347" t="s">
        <v>395</v>
      </c>
      <c r="G7" s="1347" t="s">
        <v>397</v>
      </c>
      <c r="H7" s="1347" t="s">
        <v>396</v>
      </c>
      <c r="I7" s="1347" t="s">
        <v>152</v>
      </c>
    </row>
    <row r="8" spans="1:12">
      <c r="A8" s="1876" t="s">
        <v>1188</v>
      </c>
      <c r="B8" s="1876" t="s">
        <v>166</v>
      </c>
      <c r="C8" s="134" t="s">
        <v>92</v>
      </c>
      <c r="D8" s="259">
        <v>9120</v>
      </c>
      <c r="E8" s="259">
        <v>704</v>
      </c>
      <c r="F8" s="259">
        <v>318</v>
      </c>
      <c r="G8" s="259">
        <v>232</v>
      </c>
      <c r="H8" s="259">
        <v>126</v>
      </c>
      <c r="I8" s="259">
        <v>28</v>
      </c>
      <c r="K8" s="48" t="s">
        <v>151</v>
      </c>
      <c r="L8" s="276" t="s">
        <v>158</v>
      </c>
    </row>
    <row r="9" spans="1:12">
      <c r="A9" s="1871"/>
      <c r="B9" s="1871"/>
      <c r="C9" s="136" t="s">
        <v>75</v>
      </c>
      <c r="D9" s="48">
        <v>9682.6879592239202</v>
      </c>
      <c r="E9" s="48">
        <v>1221.8273865101824</v>
      </c>
      <c r="F9" s="48">
        <v>532.43555752985071</v>
      </c>
      <c r="G9" s="48">
        <v>415.90639649671584</v>
      </c>
      <c r="H9" s="48">
        <v>216.11828396356657</v>
      </c>
      <c r="I9" s="48">
        <v>57.367148520049035</v>
      </c>
      <c r="K9" s="48">
        <v>1</v>
      </c>
      <c r="L9" s="328" t="s">
        <v>395</v>
      </c>
    </row>
    <row r="10" spans="1:12">
      <c r="A10" s="1871"/>
      <c r="B10" s="1872"/>
      <c r="C10" s="138" t="s">
        <v>76</v>
      </c>
      <c r="D10" s="261">
        <v>1</v>
      </c>
      <c r="E10" s="261">
        <v>1</v>
      </c>
      <c r="F10" s="261">
        <v>1</v>
      </c>
      <c r="G10" s="261">
        <v>1.0000000000000002</v>
      </c>
      <c r="H10" s="261">
        <v>1</v>
      </c>
      <c r="I10" s="261">
        <v>0.99999999999999989</v>
      </c>
      <c r="K10" s="48">
        <v>2</v>
      </c>
      <c r="L10" s="328" t="s">
        <v>346</v>
      </c>
    </row>
    <row r="11" spans="1:12">
      <c r="A11" s="1871"/>
      <c r="B11" s="1871" t="s">
        <v>236</v>
      </c>
      <c r="C11" s="136" t="s">
        <v>92</v>
      </c>
      <c r="D11" s="130">
        <v>4878</v>
      </c>
      <c r="E11" s="130">
        <v>357</v>
      </c>
      <c r="F11" s="130">
        <v>133</v>
      </c>
      <c r="G11" s="130">
        <v>129</v>
      </c>
      <c r="H11" s="130">
        <v>78</v>
      </c>
      <c r="I11" s="130">
        <v>17</v>
      </c>
      <c r="K11" s="48">
        <v>3</v>
      </c>
      <c r="L11" s="328" t="s">
        <v>372</v>
      </c>
    </row>
    <row r="12" spans="1:12">
      <c r="A12" s="1871"/>
      <c r="B12" s="1871"/>
      <c r="C12" s="136" t="s">
        <v>75</v>
      </c>
      <c r="D12" s="48">
        <v>5037.0031272734341</v>
      </c>
      <c r="E12" s="48">
        <v>593.9669040253533</v>
      </c>
      <c r="F12" s="48">
        <v>207.26985887067679</v>
      </c>
      <c r="G12" s="48">
        <v>220.44137638196096</v>
      </c>
      <c r="H12" s="48">
        <v>131.06096786680979</v>
      </c>
      <c r="I12" s="48">
        <v>35.194700905905492</v>
      </c>
      <c r="K12" s="48">
        <v>4</v>
      </c>
      <c r="L12" s="328" t="s">
        <v>152</v>
      </c>
    </row>
    <row r="13" spans="1:12">
      <c r="A13" s="1871"/>
      <c r="B13" s="1871"/>
      <c r="C13" s="136" t="s">
        <v>76</v>
      </c>
      <c r="D13" s="23">
        <v>0.52020711072022985</v>
      </c>
      <c r="E13" s="23">
        <v>0.48612996449675122</v>
      </c>
      <c r="F13" s="23">
        <v>0.38928628251702801</v>
      </c>
      <c r="G13" s="23">
        <v>0.53002641517128402</v>
      </c>
      <c r="H13" s="23">
        <v>0.60643165151590861</v>
      </c>
      <c r="I13" s="23">
        <v>0.61349922061413642</v>
      </c>
    </row>
    <row r="14" spans="1:12">
      <c r="A14" s="1871"/>
      <c r="B14" s="1872"/>
      <c r="C14" s="138" t="s">
        <v>112</v>
      </c>
      <c r="D14" s="420">
        <v>9.7806186513592075E-3</v>
      </c>
      <c r="E14" s="262">
        <v>3.5218042443504793E-2</v>
      </c>
      <c r="F14" s="219">
        <v>5.1119727151866239E-2</v>
      </c>
      <c r="G14" s="219">
        <v>6.1261861410073157E-2</v>
      </c>
      <c r="H14" s="219">
        <v>8.1370023083121495E-2</v>
      </c>
      <c r="I14" s="219">
        <v>0.17204889132439385</v>
      </c>
    </row>
    <row r="15" spans="1:12">
      <c r="A15" s="1871"/>
      <c r="B15" s="1871" t="s">
        <v>237</v>
      </c>
      <c r="C15" s="136" t="s">
        <v>92</v>
      </c>
      <c r="D15" s="130">
        <v>1940</v>
      </c>
      <c r="E15" s="130">
        <v>169</v>
      </c>
      <c r="F15" s="130">
        <v>88</v>
      </c>
      <c r="G15" s="130">
        <v>47</v>
      </c>
      <c r="H15" s="130">
        <v>26</v>
      </c>
      <c r="I15" s="206">
        <v>8</v>
      </c>
    </row>
    <row r="16" spans="1:12">
      <c r="A16" s="1871"/>
      <c r="B16" s="1871"/>
      <c r="C16" s="136" t="s">
        <v>75</v>
      </c>
      <c r="D16" s="48">
        <v>2085.6756141263099</v>
      </c>
      <c r="E16" s="48">
        <v>298.94789140190773</v>
      </c>
      <c r="F16" s="48">
        <v>154.99000113505906</v>
      </c>
      <c r="G16" s="48">
        <v>84.396331011138955</v>
      </c>
      <c r="H16" s="48">
        <v>44.116796521660902</v>
      </c>
      <c r="I16" s="206">
        <v>15.444762734048648</v>
      </c>
    </row>
    <row r="17" spans="1:9">
      <c r="A17" s="1871"/>
      <c r="B17" s="1871"/>
      <c r="C17" s="136" t="s">
        <v>76</v>
      </c>
      <c r="D17" s="23">
        <v>0.21540254347858584</v>
      </c>
      <c r="E17" s="23">
        <v>0.24467277023129352</v>
      </c>
      <c r="F17" s="23">
        <v>0.29109626309352871</v>
      </c>
      <c r="G17" s="23">
        <v>0.2029214547360427</v>
      </c>
      <c r="H17" s="23">
        <v>0.20413264307196774</v>
      </c>
      <c r="I17" s="213">
        <v>0.26922660673383331</v>
      </c>
    </row>
    <row r="18" spans="1:9">
      <c r="A18" s="1871"/>
      <c r="B18" s="1872"/>
      <c r="C18" s="138" t="s">
        <v>112</v>
      </c>
      <c r="D18" s="420">
        <v>8.0482256028347778E-3</v>
      </c>
      <c r="E18" s="262">
        <v>3.0291638136530619E-2</v>
      </c>
      <c r="F18" s="219">
        <v>4.7626326768858918E-2</v>
      </c>
      <c r="G18" s="219">
        <v>4.93650123772491E-2</v>
      </c>
      <c r="H18" s="219">
        <v>6.7133610155528267E-2</v>
      </c>
      <c r="I18" s="207">
        <v>0.15671841685312493</v>
      </c>
    </row>
    <row r="19" spans="1:9">
      <c r="A19" s="1871"/>
      <c r="B19" s="1871" t="s">
        <v>235</v>
      </c>
      <c r="C19" s="136" t="s">
        <v>92</v>
      </c>
      <c r="D19" s="130">
        <v>2302</v>
      </c>
      <c r="E19" s="130">
        <v>178</v>
      </c>
      <c r="F19" s="130">
        <v>97</v>
      </c>
      <c r="G19" s="130">
        <v>56</v>
      </c>
      <c r="H19" s="130">
        <v>22</v>
      </c>
      <c r="I19" s="267">
        <v>3</v>
      </c>
    </row>
    <row r="20" spans="1:9">
      <c r="A20" s="1871"/>
      <c r="B20" s="1871"/>
      <c r="C20" s="136" t="s">
        <v>75</v>
      </c>
      <c r="D20" s="48">
        <v>2560.0092178241757</v>
      </c>
      <c r="E20" s="48">
        <v>328.91259108292132</v>
      </c>
      <c r="F20" s="48">
        <v>170.17569752411481</v>
      </c>
      <c r="G20" s="48">
        <v>111.06868910361598</v>
      </c>
      <c r="H20" s="48">
        <v>40.940519575095877</v>
      </c>
      <c r="I20" s="208">
        <v>6.7276848800948894</v>
      </c>
    </row>
    <row r="21" spans="1:9">
      <c r="A21" s="1871"/>
      <c r="B21" s="1871"/>
      <c r="C21" s="136" t="s">
        <v>76</v>
      </c>
      <c r="D21" s="23">
        <v>0.26439034580118431</v>
      </c>
      <c r="E21" s="23">
        <v>0.2691972652719552</v>
      </c>
      <c r="F21" s="23">
        <v>0.31961745438944317</v>
      </c>
      <c r="G21" s="23">
        <v>0.26705213009267342</v>
      </c>
      <c r="H21" s="23">
        <v>0.18943570541212362</v>
      </c>
      <c r="I21" s="209">
        <v>0.1172741726520302</v>
      </c>
    </row>
    <row r="22" spans="1:9" ht="13.5" thickBot="1">
      <c r="A22" s="1871"/>
      <c r="B22" s="1871"/>
      <c r="C22" s="275">
        <f>HT2_27!F14</f>
        <v>5.7248113038688375E-2</v>
      </c>
      <c r="D22" s="421">
        <v>8.6337165579634233E-3</v>
      </c>
      <c r="E22" s="264">
        <v>3.1253436213243738E-2</v>
      </c>
      <c r="F22" s="219">
        <v>4.8890779929351369E-2</v>
      </c>
      <c r="G22" s="219">
        <v>5.4304931929566966E-2</v>
      </c>
      <c r="H22" s="219">
        <v>6.5266162982950751E-2</v>
      </c>
      <c r="I22" s="210">
        <v>0.11367992788353892</v>
      </c>
    </row>
    <row r="23" spans="1:9">
      <c r="A23" s="1916" t="s">
        <v>1192</v>
      </c>
      <c r="B23" s="1916" t="s">
        <v>166</v>
      </c>
      <c r="C23" s="258" t="s">
        <v>92</v>
      </c>
      <c r="D23" s="259">
        <v>9529</v>
      </c>
      <c r="E23" s="259">
        <v>722</v>
      </c>
      <c r="F23" s="259">
        <v>329</v>
      </c>
      <c r="G23" s="259">
        <v>240</v>
      </c>
      <c r="H23" s="259">
        <v>126</v>
      </c>
      <c r="I23" s="259">
        <v>27</v>
      </c>
    </row>
    <row r="24" spans="1:9">
      <c r="A24" s="1871"/>
      <c r="B24" s="1871"/>
      <c r="C24" s="136" t="s">
        <v>75</v>
      </c>
      <c r="D24" s="48">
        <v>9971.0652225148988</v>
      </c>
      <c r="E24" s="48">
        <v>1247.8127767539611</v>
      </c>
      <c r="F24" s="48">
        <v>552.27774564792571</v>
      </c>
      <c r="G24" s="48">
        <v>422.07974609169651</v>
      </c>
      <c r="H24" s="48">
        <v>216.59746563471697</v>
      </c>
      <c r="I24" s="48">
        <v>56.857819379622221</v>
      </c>
    </row>
    <row r="25" spans="1:9">
      <c r="A25" s="1871"/>
      <c r="B25" s="1918"/>
      <c r="C25" s="260" t="s">
        <v>76</v>
      </c>
      <c r="D25" s="261">
        <v>1</v>
      </c>
      <c r="E25" s="261">
        <v>1</v>
      </c>
      <c r="F25" s="270">
        <v>0.99999999999999989</v>
      </c>
      <c r="G25" s="270">
        <v>1</v>
      </c>
      <c r="H25" s="270">
        <v>1</v>
      </c>
      <c r="I25" s="270">
        <v>1</v>
      </c>
    </row>
    <row r="26" spans="1:9">
      <c r="A26" s="1871"/>
      <c r="B26" s="1871" t="s">
        <v>234</v>
      </c>
      <c r="C26" s="136" t="s">
        <v>92</v>
      </c>
      <c r="D26" s="130">
        <v>7326</v>
      </c>
      <c r="E26" s="130">
        <v>600</v>
      </c>
      <c r="F26" s="252">
        <v>272</v>
      </c>
      <c r="G26" s="252">
        <v>196</v>
      </c>
      <c r="H26" s="252">
        <v>108</v>
      </c>
      <c r="I26" s="252">
        <v>24</v>
      </c>
    </row>
    <row r="27" spans="1:9">
      <c r="A27" s="1871"/>
      <c r="B27" s="1871"/>
      <c r="C27" s="136" t="s">
        <v>75</v>
      </c>
      <c r="D27" s="48">
        <v>7656.7299861900046</v>
      </c>
      <c r="E27" s="48">
        <v>1029.6889071277724</v>
      </c>
      <c r="F27" s="217">
        <v>445.68933557452209</v>
      </c>
      <c r="G27" s="217">
        <v>346.86506296011288</v>
      </c>
      <c r="H27" s="217">
        <v>185.80020726410993</v>
      </c>
      <c r="I27" s="217">
        <v>51.334301329027731</v>
      </c>
    </row>
    <row r="28" spans="1:9">
      <c r="A28" s="1871"/>
      <c r="B28" s="1871"/>
      <c r="C28" s="136" t="s">
        <v>76</v>
      </c>
      <c r="D28" s="23">
        <v>0.76789488538305106</v>
      </c>
      <c r="E28" s="23">
        <v>0.82519503431146746</v>
      </c>
      <c r="F28" s="272">
        <v>0.8070021634705643</v>
      </c>
      <c r="G28" s="272">
        <v>0.82179982852045386</v>
      </c>
      <c r="H28" s="272">
        <v>0.85781339462879314</v>
      </c>
      <c r="I28" s="272">
        <v>0.90285385350930092</v>
      </c>
    </row>
    <row r="29" spans="1:9">
      <c r="A29" s="1871"/>
      <c r="B29" s="1918"/>
      <c r="C29" s="260" t="s">
        <v>112</v>
      </c>
      <c r="D29" s="420">
        <v>8.0857121911938716E-3</v>
      </c>
      <c r="E29" s="262">
        <v>2.6426234609439062E-2</v>
      </c>
      <c r="F29" s="219">
        <v>4.0678442873761163E-2</v>
      </c>
      <c r="G29" s="219">
        <v>4.6182789411646087E-2</v>
      </c>
      <c r="H29" s="219">
        <v>5.8168676355985272E-2</v>
      </c>
      <c r="I29" s="219">
        <v>0.10655855788989303</v>
      </c>
    </row>
    <row r="30" spans="1:9">
      <c r="A30" s="1871"/>
      <c r="B30" s="1871" t="s">
        <v>235</v>
      </c>
      <c r="C30" s="136" t="s">
        <v>92</v>
      </c>
      <c r="D30" s="130">
        <v>2203</v>
      </c>
      <c r="E30" s="130">
        <v>122</v>
      </c>
      <c r="F30" s="252">
        <v>57</v>
      </c>
      <c r="G30" s="252">
        <v>44</v>
      </c>
      <c r="H30" s="252">
        <v>18</v>
      </c>
      <c r="I30" s="273">
        <v>3</v>
      </c>
    </row>
    <row r="31" spans="1:9">
      <c r="A31" s="1871"/>
      <c r="B31" s="1871"/>
      <c r="C31" s="136" t="s">
        <v>75</v>
      </c>
      <c r="D31" s="48">
        <v>2314.3352363248946</v>
      </c>
      <c r="E31" s="48">
        <v>218.12386962618871</v>
      </c>
      <c r="F31" s="217">
        <v>106.58841007340357</v>
      </c>
      <c r="G31" s="217">
        <v>75.214683131583655</v>
      </c>
      <c r="H31" s="217">
        <v>30.797258370607036</v>
      </c>
      <c r="I31" s="208">
        <v>5.5235180505944896</v>
      </c>
    </row>
    <row r="32" spans="1:9">
      <c r="A32" s="1871"/>
      <c r="B32" s="1871"/>
      <c r="C32" s="136" t="s">
        <v>76</v>
      </c>
      <c r="D32" s="23">
        <v>0.23210511461694899</v>
      </c>
      <c r="E32" s="23">
        <v>0.17480496568853257</v>
      </c>
      <c r="F32" s="272">
        <v>0.19299783652943558</v>
      </c>
      <c r="G32" s="272">
        <v>0.17820017147954625</v>
      </c>
      <c r="H32" s="272">
        <v>0.14218660537120684</v>
      </c>
      <c r="I32" s="274">
        <v>9.7146146490699081E-2</v>
      </c>
    </row>
    <row r="33" spans="1:9" ht="13.5" thickBot="1">
      <c r="A33" s="1917"/>
      <c r="B33" s="1917"/>
      <c r="C33" s="263" t="s">
        <v>112</v>
      </c>
      <c r="D33" s="421">
        <v>8.0857121911938733E-3</v>
      </c>
      <c r="E33" s="264">
        <v>2.6426234609439065E-2</v>
      </c>
      <c r="F33" s="219">
        <v>4.0678442873761156E-2</v>
      </c>
      <c r="G33" s="219">
        <v>4.6182789411646094E-2</v>
      </c>
      <c r="H33" s="219">
        <v>5.8168676355985265E-2</v>
      </c>
      <c r="I33" s="210">
        <v>0.10655855788989303</v>
      </c>
    </row>
    <row r="34" spans="1:9" ht="88.5" customHeight="1">
      <c r="A34" s="1881" t="s">
        <v>336</v>
      </c>
      <c r="B34" s="1881"/>
      <c r="C34" s="1881"/>
      <c r="D34" s="1881"/>
      <c r="E34" s="1881"/>
      <c r="F34" s="1881"/>
      <c r="G34" s="1881"/>
      <c r="H34" s="1881"/>
      <c r="I34" s="1881"/>
    </row>
    <row r="35" spans="1:9">
      <c r="A35" s="325" t="s">
        <v>347</v>
      </c>
    </row>
    <row r="36" spans="1:9">
      <c r="A36" s="326" t="s">
        <v>348</v>
      </c>
    </row>
  </sheetData>
  <mergeCells count="15">
    <mergeCell ref="A23:A33"/>
    <mergeCell ref="B23:B25"/>
    <mergeCell ref="B26:B29"/>
    <mergeCell ref="B30:B33"/>
    <mergeCell ref="A34:I34"/>
    <mergeCell ref="A5:I5"/>
    <mergeCell ref="A6:C7"/>
    <mergeCell ref="D6:D7"/>
    <mergeCell ref="E6:E7"/>
    <mergeCell ref="F6:I6"/>
    <mergeCell ref="A8:A22"/>
    <mergeCell ref="B8:B10"/>
    <mergeCell ref="B11:B14"/>
    <mergeCell ref="B15:B18"/>
    <mergeCell ref="B19:B22"/>
  </mergeCells>
  <hyperlinks>
    <hyperlink ref="A3" location="Übersicht!A1" display="&lt;&lt; Zurück zur Übersicht"/>
  </hyperlink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7"/>
  <sheetViews>
    <sheetView topLeftCell="A19" workbookViewId="0">
      <selection activeCell="B84" sqref="B84"/>
    </sheetView>
  </sheetViews>
  <sheetFormatPr baseColWidth="10" defaultColWidth="9.140625" defaultRowHeight="15"/>
  <cols>
    <col min="1" max="2" width="25" style="28" customWidth="1"/>
    <col min="3" max="3" width="22.7109375" style="28" customWidth="1"/>
    <col min="4" max="13" width="10.7109375" style="110" customWidth="1"/>
    <col min="14" max="17" width="11.42578125" style="110" customWidth="1"/>
    <col min="18" max="31" width="9.140625" style="28"/>
    <col min="32" max="32" width="9.5703125" style="28" bestFit="1" customWidth="1"/>
    <col min="33" max="256" width="9.140625" style="28"/>
    <col min="257" max="257" width="22.7109375" style="28" customWidth="1"/>
    <col min="258" max="258" width="19.85546875" style="28" customWidth="1"/>
    <col min="259" max="259" width="22.7109375" style="28" customWidth="1"/>
    <col min="260" max="269" width="10.7109375" style="28" customWidth="1"/>
    <col min="270" max="512" width="9.140625" style="28"/>
    <col min="513" max="513" width="22.7109375" style="28" customWidth="1"/>
    <col min="514" max="514" width="19.85546875" style="28" customWidth="1"/>
    <col min="515" max="515" width="22.7109375" style="28" customWidth="1"/>
    <col min="516" max="525" width="10.7109375" style="28" customWidth="1"/>
    <col min="526" max="768" width="9.140625" style="28"/>
    <col min="769" max="769" width="22.7109375" style="28" customWidth="1"/>
    <col min="770" max="770" width="19.85546875" style="28" customWidth="1"/>
    <col min="771" max="771" width="22.7109375" style="28" customWidth="1"/>
    <col min="772" max="781" width="10.7109375" style="28" customWidth="1"/>
    <col min="782" max="1024" width="9.140625" style="28"/>
    <col min="1025" max="1025" width="22.7109375" style="28" customWidth="1"/>
    <col min="1026" max="1026" width="19.85546875" style="28" customWidth="1"/>
    <col min="1027" max="1027" width="22.7109375" style="28" customWidth="1"/>
    <col min="1028" max="1037" width="10.7109375" style="28" customWidth="1"/>
    <col min="1038" max="1280" width="9.140625" style="28"/>
    <col min="1281" max="1281" width="22.7109375" style="28" customWidth="1"/>
    <col min="1282" max="1282" width="19.85546875" style="28" customWidth="1"/>
    <col min="1283" max="1283" width="22.7109375" style="28" customWidth="1"/>
    <col min="1284" max="1293" width="10.7109375" style="28" customWidth="1"/>
    <col min="1294" max="1536" width="9.140625" style="28"/>
    <col min="1537" max="1537" width="22.7109375" style="28" customWidth="1"/>
    <col min="1538" max="1538" width="19.85546875" style="28" customWidth="1"/>
    <col min="1539" max="1539" width="22.7109375" style="28" customWidth="1"/>
    <col min="1540" max="1549" width="10.7109375" style="28" customWidth="1"/>
    <col min="1550" max="1792" width="9.140625" style="28"/>
    <col min="1793" max="1793" width="22.7109375" style="28" customWidth="1"/>
    <col min="1794" max="1794" width="19.85546875" style="28" customWidth="1"/>
    <col min="1795" max="1795" width="22.7109375" style="28" customWidth="1"/>
    <col min="1796" max="1805" width="10.7109375" style="28" customWidth="1"/>
    <col min="1806" max="2048" width="9.140625" style="28"/>
    <col min="2049" max="2049" width="22.7109375" style="28" customWidth="1"/>
    <col min="2050" max="2050" width="19.85546875" style="28" customWidth="1"/>
    <col min="2051" max="2051" width="22.7109375" style="28" customWidth="1"/>
    <col min="2052" max="2061" width="10.7109375" style="28" customWidth="1"/>
    <col min="2062" max="2304" width="9.140625" style="28"/>
    <col min="2305" max="2305" width="22.7109375" style="28" customWidth="1"/>
    <col min="2306" max="2306" width="19.85546875" style="28" customWidth="1"/>
    <col min="2307" max="2307" width="22.7109375" style="28" customWidth="1"/>
    <col min="2308" max="2317" width="10.7109375" style="28" customWidth="1"/>
    <col min="2318" max="2560" width="9.140625" style="28"/>
    <col min="2561" max="2561" width="22.7109375" style="28" customWidth="1"/>
    <col min="2562" max="2562" width="19.85546875" style="28" customWidth="1"/>
    <col min="2563" max="2563" width="22.7109375" style="28" customWidth="1"/>
    <col min="2564" max="2573" width="10.7109375" style="28" customWidth="1"/>
    <col min="2574" max="2816" width="9.140625" style="28"/>
    <col min="2817" max="2817" width="22.7109375" style="28" customWidth="1"/>
    <col min="2818" max="2818" width="19.85546875" style="28" customWidth="1"/>
    <col min="2819" max="2819" width="22.7109375" style="28" customWidth="1"/>
    <col min="2820" max="2829" width="10.7109375" style="28" customWidth="1"/>
    <col min="2830" max="3072" width="9.140625" style="28"/>
    <col min="3073" max="3073" width="22.7109375" style="28" customWidth="1"/>
    <col min="3074" max="3074" width="19.85546875" style="28" customWidth="1"/>
    <col min="3075" max="3075" width="22.7109375" style="28" customWidth="1"/>
    <col min="3076" max="3085" width="10.7109375" style="28" customWidth="1"/>
    <col min="3086" max="3328" width="9.140625" style="28"/>
    <col min="3329" max="3329" width="22.7109375" style="28" customWidth="1"/>
    <col min="3330" max="3330" width="19.85546875" style="28" customWidth="1"/>
    <col min="3331" max="3331" width="22.7109375" style="28" customWidth="1"/>
    <col min="3332" max="3341" width="10.7109375" style="28" customWidth="1"/>
    <col min="3342" max="3584" width="9.140625" style="28"/>
    <col min="3585" max="3585" width="22.7109375" style="28" customWidth="1"/>
    <col min="3586" max="3586" width="19.85546875" style="28" customWidth="1"/>
    <col min="3587" max="3587" width="22.7109375" style="28" customWidth="1"/>
    <col min="3588" max="3597" width="10.7109375" style="28" customWidth="1"/>
    <col min="3598" max="3840" width="9.140625" style="28"/>
    <col min="3841" max="3841" width="22.7109375" style="28" customWidth="1"/>
    <col min="3842" max="3842" width="19.85546875" style="28" customWidth="1"/>
    <col min="3843" max="3843" width="22.7109375" style="28" customWidth="1"/>
    <col min="3844" max="3853" width="10.7109375" style="28" customWidth="1"/>
    <col min="3854" max="4096" width="9.140625" style="28"/>
    <col min="4097" max="4097" width="22.7109375" style="28" customWidth="1"/>
    <col min="4098" max="4098" width="19.85546875" style="28" customWidth="1"/>
    <col min="4099" max="4099" width="22.7109375" style="28" customWidth="1"/>
    <col min="4100" max="4109" width="10.7109375" style="28" customWidth="1"/>
    <col min="4110" max="4352" width="9.140625" style="28"/>
    <col min="4353" max="4353" width="22.7109375" style="28" customWidth="1"/>
    <col min="4354" max="4354" width="19.85546875" style="28" customWidth="1"/>
    <col min="4355" max="4355" width="22.7109375" style="28" customWidth="1"/>
    <col min="4356" max="4365" width="10.7109375" style="28" customWidth="1"/>
    <col min="4366" max="4608" width="9.140625" style="28"/>
    <col min="4609" max="4609" width="22.7109375" style="28" customWidth="1"/>
    <col min="4610" max="4610" width="19.85546875" style="28" customWidth="1"/>
    <col min="4611" max="4611" width="22.7109375" style="28" customWidth="1"/>
    <col min="4612" max="4621" width="10.7109375" style="28" customWidth="1"/>
    <col min="4622" max="4864" width="9.140625" style="28"/>
    <col min="4865" max="4865" width="22.7109375" style="28" customWidth="1"/>
    <col min="4866" max="4866" width="19.85546875" style="28" customWidth="1"/>
    <col min="4867" max="4867" width="22.7109375" style="28" customWidth="1"/>
    <col min="4868" max="4877" width="10.7109375" style="28" customWidth="1"/>
    <col min="4878" max="5120" width="9.140625" style="28"/>
    <col min="5121" max="5121" width="22.7109375" style="28" customWidth="1"/>
    <col min="5122" max="5122" width="19.85546875" style="28" customWidth="1"/>
    <col min="5123" max="5123" width="22.7109375" style="28" customWidth="1"/>
    <col min="5124" max="5133" width="10.7109375" style="28" customWidth="1"/>
    <col min="5134" max="5376" width="9.140625" style="28"/>
    <col min="5377" max="5377" width="22.7109375" style="28" customWidth="1"/>
    <col min="5378" max="5378" width="19.85546875" style="28" customWidth="1"/>
    <col min="5379" max="5379" width="22.7109375" style="28" customWidth="1"/>
    <col min="5380" max="5389" width="10.7109375" style="28" customWidth="1"/>
    <col min="5390" max="5632" width="9.140625" style="28"/>
    <col min="5633" max="5633" width="22.7109375" style="28" customWidth="1"/>
    <col min="5634" max="5634" width="19.85546875" style="28" customWidth="1"/>
    <col min="5635" max="5635" width="22.7109375" style="28" customWidth="1"/>
    <col min="5636" max="5645" width="10.7109375" style="28" customWidth="1"/>
    <col min="5646" max="5888" width="9.140625" style="28"/>
    <col min="5889" max="5889" width="22.7109375" style="28" customWidth="1"/>
    <col min="5890" max="5890" width="19.85546875" style="28" customWidth="1"/>
    <col min="5891" max="5891" width="22.7109375" style="28" customWidth="1"/>
    <col min="5892" max="5901" width="10.7109375" style="28" customWidth="1"/>
    <col min="5902" max="6144" width="9.140625" style="28"/>
    <col min="6145" max="6145" width="22.7109375" style="28" customWidth="1"/>
    <col min="6146" max="6146" width="19.85546875" style="28" customWidth="1"/>
    <col min="6147" max="6147" width="22.7109375" style="28" customWidth="1"/>
    <col min="6148" max="6157" width="10.7109375" style="28" customWidth="1"/>
    <col min="6158" max="6400" width="9.140625" style="28"/>
    <col min="6401" max="6401" width="22.7109375" style="28" customWidth="1"/>
    <col min="6402" max="6402" width="19.85546875" style="28" customWidth="1"/>
    <col min="6403" max="6403" width="22.7109375" style="28" customWidth="1"/>
    <col min="6404" max="6413" width="10.7109375" style="28" customWidth="1"/>
    <col min="6414" max="6656" width="9.140625" style="28"/>
    <col min="6657" max="6657" width="22.7109375" style="28" customWidth="1"/>
    <col min="6658" max="6658" width="19.85546875" style="28" customWidth="1"/>
    <col min="6659" max="6659" width="22.7109375" style="28" customWidth="1"/>
    <col min="6660" max="6669" width="10.7109375" style="28" customWidth="1"/>
    <col min="6670" max="6912" width="9.140625" style="28"/>
    <col min="6913" max="6913" width="22.7109375" style="28" customWidth="1"/>
    <col min="6914" max="6914" width="19.85546875" style="28" customWidth="1"/>
    <col min="6915" max="6915" width="22.7109375" style="28" customWidth="1"/>
    <col min="6916" max="6925" width="10.7109375" style="28" customWidth="1"/>
    <col min="6926" max="7168" width="9.140625" style="28"/>
    <col min="7169" max="7169" width="22.7109375" style="28" customWidth="1"/>
    <col min="7170" max="7170" width="19.85546875" style="28" customWidth="1"/>
    <col min="7171" max="7171" width="22.7109375" style="28" customWidth="1"/>
    <col min="7172" max="7181" width="10.7109375" style="28" customWidth="1"/>
    <col min="7182" max="7424" width="9.140625" style="28"/>
    <col min="7425" max="7425" width="22.7109375" style="28" customWidth="1"/>
    <col min="7426" max="7426" width="19.85546875" style="28" customWidth="1"/>
    <col min="7427" max="7427" width="22.7109375" style="28" customWidth="1"/>
    <col min="7428" max="7437" width="10.7109375" style="28" customWidth="1"/>
    <col min="7438" max="7680" width="9.140625" style="28"/>
    <col min="7681" max="7681" width="22.7109375" style="28" customWidth="1"/>
    <col min="7682" max="7682" width="19.85546875" style="28" customWidth="1"/>
    <col min="7683" max="7683" width="22.7109375" style="28" customWidth="1"/>
    <col min="7684" max="7693" width="10.7109375" style="28" customWidth="1"/>
    <col min="7694" max="7936" width="9.140625" style="28"/>
    <col min="7937" max="7937" width="22.7109375" style="28" customWidth="1"/>
    <col min="7938" max="7938" width="19.85546875" style="28" customWidth="1"/>
    <col min="7939" max="7939" width="22.7109375" style="28" customWidth="1"/>
    <col min="7940" max="7949" width="10.7109375" style="28" customWidth="1"/>
    <col min="7950" max="8192" width="9.140625" style="28"/>
    <col min="8193" max="8193" width="22.7109375" style="28" customWidth="1"/>
    <col min="8194" max="8194" width="19.85546875" style="28" customWidth="1"/>
    <col min="8195" max="8195" width="22.7109375" style="28" customWidth="1"/>
    <col min="8196" max="8205" width="10.7109375" style="28" customWidth="1"/>
    <col min="8206" max="8448" width="9.140625" style="28"/>
    <col min="8449" max="8449" width="22.7109375" style="28" customWidth="1"/>
    <col min="8450" max="8450" width="19.85546875" style="28" customWidth="1"/>
    <col min="8451" max="8451" width="22.7109375" style="28" customWidth="1"/>
    <col min="8452" max="8461" width="10.7109375" style="28" customWidth="1"/>
    <col min="8462" max="8704" width="9.140625" style="28"/>
    <col min="8705" max="8705" width="22.7109375" style="28" customWidth="1"/>
    <col min="8706" max="8706" width="19.85546875" style="28" customWidth="1"/>
    <col min="8707" max="8707" width="22.7109375" style="28" customWidth="1"/>
    <col min="8708" max="8717" width="10.7109375" style="28" customWidth="1"/>
    <col min="8718" max="8960" width="9.140625" style="28"/>
    <col min="8961" max="8961" width="22.7109375" style="28" customWidth="1"/>
    <col min="8962" max="8962" width="19.85546875" style="28" customWidth="1"/>
    <col min="8963" max="8963" width="22.7109375" style="28" customWidth="1"/>
    <col min="8964" max="8973" width="10.7109375" style="28" customWidth="1"/>
    <col min="8974" max="9216" width="9.140625" style="28"/>
    <col min="9217" max="9217" width="22.7109375" style="28" customWidth="1"/>
    <col min="9218" max="9218" width="19.85546875" style="28" customWidth="1"/>
    <col min="9219" max="9219" width="22.7109375" style="28" customWidth="1"/>
    <col min="9220" max="9229" width="10.7109375" style="28" customWidth="1"/>
    <col min="9230" max="9472" width="9.140625" style="28"/>
    <col min="9473" max="9473" width="22.7109375" style="28" customWidth="1"/>
    <col min="9474" max="9474" width="19.85546875" style="28" customWidth="1"/>
    <col min="9475" max="9475" width="22.7109375" style="28" customWidth="1"/>
    <col min="9476" max="9485" width="10.7109375" style="28" customWidth="1"/>
    <col min="9486" max="9728" width="9.140625" style="28"/>
    <col min="9729" max="9729" width="22.7109375" style="28" customWidth="1"/>
    <col min="9730" max="9730" width="19.85546875" style="28" customWidth="1"/>
    <col min="9731" max="9731" width="22.7109375" style="28" customWidth="1"/>
    <col min="9732" max="9741" width="10.7109375" style="28" customWidth="1"/>
    <col min="9742" max="9984" width="9.140625" style="28"/>
    <col min="9985" max="9985" width="22.7109375" style="28" customWidth="1"/>
    <col min="9986" max="9986" width="19.85546875" style="28" customWidth="1"/>
    <col min="9987" max="9987" width="22.7109375" style="28" customWidth="1"/>
    <col min="9988" max="9997" width="10.7109375" style="28" customWidth="1"/>
    <col min="9998" max="10240" width="9.140625" style="28"/>
    <col min="10241" max="10241" width="22.7109375" style="28" customWidth="1"/>
    <col min="10242" max="10242" width="19.85546875" style="28" customWidth="1"/>
    <col min="10243" max="10243" width="22.7109375" style="28" customWidth="1"/>
    <col min="10244" max="10253" width="10.7109375" style="28" customWidth="1"/>
    <col min="10254" max="10496" width="9.140625" style="28"/>
    <col min="10497" max="10497" width="22.7109375" style="28" customWidth="1"/>
    <col min="10498" max="10498" width="19.85546875" style="28" customWidth="1"/>
    <col min="10499" max="10499" width="22.7109375" style="28" customWidth="1"/>
    <col min="10500" max="10509" width="10.7109375" style="28" customWidth="1"/>
    <col min="10510" max="10752" width="9.140625" style="28"/>
    <col min="10753" max="10753" width="22.7109375" style="28" customWidth="1"/>
    <col min="10754" max="10754" width="19.85546875" style="28" customWidth="1"/>
    <col min="10755" max="10755" width="22.7109375" style="28" customWidth="1"/>
    <col min="10756" max="10765" width="10.7109375" style="28" customWidth="1"/>
    <col min="10766" max="11008" width="9.140625" style="28"/>
    <col min="11009" max="11009" width="22.7109375" style="28" customWidth="1"/>
    <col min="11010" max="11010" width="19.85546875" style="28" customWidth="1"/>
    <col min="11011" max="11011" width="22.7109375" style="28" customWidth="1"/>
    <col min="11012" max="11021" width="10.7109375" style="28" customWidth="1"/>
    <col min="11022" max="11264" width="9.140625" style="28"/>
    <col min="11265" max="11265" width="22.7109375" style="28" customWidth="1"/>
    <col min="11266" max="11266" width="19.85546875" style="28" customWidth="1"/>
    <col min="11267" max="11267" width="22.7109375" style="28" customWidth="1"/>
    <col min="11268" max="11277" width="10.7109375" style="28" customWidth="1"/>
    <col min="11278" max="11520" width="9.140625" style="28"/>
    <col min="11521" max="11521" width="22.7109375" style="28" customWidth="1"/>
    <col min="11522" max="11522" width="19.85546875" style="28" customWidth="1"/>
    <col min="11523" max="11523" width="22.7109375" style="28" customWidth="1"/>
    <col min="11524" max="11533" width="10.7109375" style="28" customWidth="1"/>
    <col min="11534" max="11776" width="9.140625" style="28"/>
    <col min="11777" max="11777" width="22.7109375" style="28" customWidth="1"/>
    <col min="11778" max="11778" width="19.85546875" style="28" customWidth="1"/>
    <col min="11779" max="11779" width="22.7109375" style="28" customWidth="1"/>
    <col min="11780" max="11789" width="10.7109375" style="28" customWidth="1"/>
    <col min="11790" max="12032" width="9.140625" style="28"/>
    <col min="12033" max="12033" width="22.7109375" style="28" customWidth="1"/>
    <col min="12034" max="12034" width="19.85546875" style="28" customWidth="1"/>
    <col min="12035" max="12035" width="22.7109375" style="28" customWidth="1"/>
    <col min="12036" max="12045" width="10.7109375" style="28" customWidth="1"/>
    <col min="12046" max="12288" width="9.140625" style="28"/>
    <col min="12289" max="12289" width="22.7109375" style="28" customWidth="1"/>
    <col min="12290" max="12290" width="19.85546875" style="28" customWidth="1"/>
    <col min="12291" max="12291" width="22.7109375" style="28" customWidth="1"/>
    <col min="12292" max="12301" width="10.7109375" style="28" customWidth="1"/>
    <col min="12302" max="12544" width="9.140625" style="28"/>
    <col min="12545" max="12545" width="22.7109375" style="28" customWidth="1"/>
    <col min="12546" max="12546" width="19.85546875" style="28" customWidth="1"/>
    <col min="12547" max="12547" width="22.7109375" style="28" customWidth="1"/>
    <col min="12548" max="12557" width="10.7109375" style="28" customWidth="1"/>
    <col min="12558" max="12800" width="9.140625" style="28"/>
    <col min="12801" max="12801" width="22.7109375" style="28" customWidth="1"/>
    <col min="12802" max="12802" width="19.85546875" style="28" customWidth="1"/>
    <col min="12803" max="12803" width="22.7109375" style="28" customWidth="1"/>
    <col min="12804" max="12813" width="10.7109375" style="28" customWidth="1"/>
    <col min="12814" max="13056" width="9.140625" style="28"/>
    <col min="13057" max="13057" width="22.7109375" style="28" customWidth="1"/>
    <col min="13058" max="13058" width="19.85546875" style="28" customWidth="1"/>
    <col min="13059" max="13059" width="22.7109375" style="28" customWidth="1"/>
    <col min="13060" max="13069" width="10.7109375" style="28" customWidth="1"/>
    <col min="13070" max="13312" width="9.140625" style="28"/>
    <col min="13313" max="13313" width="22.7109375" style="28" customWidth="1"/>
    <col min="13314" max="13314" width="19.85546875" style="28" customWidth="1"/>
    <col min="13315" max="13315" width="22.7109375" style="28" customWidth="1"/>
    <col min="13316" max="13325" width="10.7109375" style="28" customWidth="1"/>
    <col min="13326" max="13568" width="9.140625" style="28"/>
    <col min="13569" max="13569" width="22.7109375" style="28" customWidth="1"/>
    <col min="13570" max="13570" width="19.85546875" style="28" customWidth="1"/>
    <col min="13571" max="13571" width="22.7109375" style="28" customWidth="1"/>
    <col min="13572" max="13581" width="10.7109375" style="28" customWidth="1"/>
    <col min="13582" max="13824" width="9.140625" style="28"/>
    <col min="13825" max="13825" width="22.7109375" style="28" customWidth="1"/>
    <col min="13826" max="13826" width="19.85546875" style="28" customWidth="1"/>
    <col min="13827" max="13827" width="22.7109375" style="28" customWidth="1"/>
    <col min="13828" max="13837" width="10.7109375" style="28" customWidth="1"/>
    <col min="13838" max="14080" width="9.140625" style="28"/>
    <col min="14081" max="14081" width="22.7109375" style="28" customWidth="1"/>
    <col min="14082" max="14082" width="19.85546875" style="28" customWidth="1"/>
    <col min="14083" max="14083" width="22.7109375" style="28" customWidth="1"/>
    <col min="14084" max="14093" width="10.7109375" style="28" customWidth="1"/>
    <col min="14094" max="14336" width="9.140625" style="28"/>
    <col min="14337" max="14337" width="22.7109375" style="28" customWidth="1"/>
    <col min="14338" max="14338" width="19.85546875" style="28" customWidth="1"/>
    <col min="14339" max="14339" width="22.7109375" style="28" customWidth="1"/>
    <col min="14340" max="14349" width="10.7109375" style="28" customWidth="1"/>
    <col min="14350" max="14592" width="9.140625" style="28"/>
    <col min="14593" max="14593" width="22.7109375" style="28" customWidth="1"/>
    <col min="14594" max="14594" width="19.85546875" style="28" customWidth="1"/>
    <col min="14595" max="14595" width="22.7109375" style="28" customWidth="1"/>
    <col min="14596" max="14605" width="10.7109375" style="28" customWidth="1"/>
    <col min="14606" max="14848" width="9.140625" style="28"/>
    <col min="14849" max="14849" width="22.7109375" style="28" customWidth="1"/>
    <col min="14850" max="14850" width="19.85546875" style="28" customWidth="1"/>
    <col min="14851" max="14851" width="22.7109375" style="28" customWidth="1"/>
    <col min="14852" max="14861" width="10.7109375" style="28" customWidth="1"/>
    <col min="14862" max="15104" width="9.140625" style="28"/>
    <col min="15105" max="15105" width="22.7109375" style="28" customWidth="1"/>
    <col min="15106" max="15106" width="19.85546875" style="28" customWidth="1"/>
    <col min="15107" max="15107" width="22.7109375" style="28" customWidth="1"/>
    <col min="15108" max="15117" width="10.7109375" style="28" customWidth="1"/>
    <col min="15118" max="15360" width="9.140625" style="28"/>
    <col min="15361" max="15361" width="22.7109375" style="28" customWidth="1"/>
    <col min="15362" max="15362" width="19.85546875" style="28" customWidth="1"/>
    <col min="15363" max="15363" width="22.7109375" style="28" customWidth="1"/>
    <col min="15364" max="15373" width="10.7109375" style="28" customWidth="1"/>
    <col min="15374" max="15616" width="9.140625" style="28"/>
    <col min="15617" max="15617" width="22.7109375" style="28" customWidth="1"/>
    <col min="15618" max="15618" width="19.85546875" style="28" customWidth="1"/>
    <col min="15619" max="15619" width="22.7109375" style="28" customWidth="1"/>
    <col min="15620" max="15629" width="10.7109375" style="28" customWidth="1"/>
    <col min="15630" max="15872" width="9.140625" style="28"/>
    <col min="15873" max="15873" width="22.7109375" style="28" customWidth="1"/>
    <col min="15874" max="15874" width="19.85546875" style="28" customWidth="1"/>
    <col min="15875" max="15875" width="22.7109375" style="28" customWidth="1"/>
    <col min="15876" max="15885" width="10.7109375" style="28" customWidth="1"/>
    <col min="15886" max="16128" width="9.140625" style="28"/>
    <col min="16129" max="16129" width="22.7109375" style="28" customWidth="1"/>
    <col min="16130" max="16130" width="19.85546875" style="28" customWidth="1"/>
    <col min="16131" max="16131" width="22.7109375" style="28" customWidth="1"/>
    <col min="16132" max="16141" width="10.7109375" style="28" customWidth="1"/>
    <col min="16142" max="16384" width="9.140625" style="28"/>
  </cols>
  <sheetData>
    <row r="1" spans="1:17" ht="25.5">
      <c r="A1" s="8" t="s">
        <v>441</v>
      </c>
    </row>
    <row r="3" spans="1:17" s="20" customFormat="1" ht="15.75">
      <c r="A3" s="26" t="s">
        <v>69</v>
      </c>
      <c r="D3" s="92"/>
      <c r="E3" s="92"/>
      <c r="F3" s="92"/>
      <c r="G3" s="92"/>
      <c r="H3" s="92"/>
      <c r="I3" s="92"/>
      <c r="J3" s="92"/>
      <c r="K3" s="92"/>
      <c r="L3" s="92"/>
      <c r="M3" s="92"/>
      <c r="N3" s="92"/>
      <c r="O3" s="92"/>
      <c r="P3" s="92"/>
      <c r="Q3" s="92"/>
    </row>
    <row r="4" spans="1:17">
      <c r="A4" s="10"/>
      <c r="B4" s="20"/>
      <c r="C4" s="20"/>
      <c r="D4" s="92"/>
      <c r="E4" s="92"/>
      <c r="F4" s="92"/>
      <c r="G4" s="92"/>
      <c r="H4" s="92"/>
      <c r="I4" s="92"/>
      <c r="J4" s="92"/>
      <c r="K4" s="92"/>
      <c r="L4" s="92"/>
      <c r="M4" s="92"/>
    </row>
    <row r="5" spans="1:17" ht="15.75" customHeight="1" thickBot="1">
      <c r="A5" s="1931" t="s">
        <v>440</v>
      </c>
      <c r="B5" s="1931"/>
      <c r="C5" s="1931"/>
      <c r="D5" s="1931"/>
      <c r="E5" s="1931"/>
      <c r="F5" s="1931"/>
      <c r="G5" s="1931"/>
      <c r="H5" s="1931"/>
      <c r="I5" s="1931"/>
      <c r="J5" s="1931"/>
      <c r="K5" s="1931"/>
      <c r="L5" s="1931"/>
      <c r="M5" s="1931"/>
      <c r="N5" s="1931"/>
      <c r="O5" s="1931"/>
      <c r="P5" s="1931"/>
      <c r="Q5" s="1931"/>
    </row>
    <row r="6" spans="1:17" s="106" customFormat="1" ht="36" customHeight="1" thickBot="1">
      <c r="A6" s="1932" t="s">
        <v>71</v>
      </c>
      <c r="B6" s="1933"/>
      <c r="C6" s="1933"/>
      <c r="D6" s="1927" t="s">
        <v>193</v>
      </c>
      <c r="E6" s="1928"/>
      <c r="F6" s="1927" t="s">
        <v>194</v>
      </c>
      <c r="G6" s="1928"/>
      <c r="H6" s="1927" t="s">
        <v>195</v>
      </c>
      <c r="I6" s="1928"/>
      <c r="J6" s="1927" t="s">
        <v>196</v>
      </c>
      <c r="K6" s="1928"/>
      <c r="L6" s="1927" t="s">
        <v>212</v>
      </c>
      <c r="M6" s="1928"/>
      <c r="N6" s="1927" t="s">
        <v>210</v>
      </c>
      <c r="O6" s="1928"/>
      <c r="P6" s="1927" t="s">
        <v>211</v>
      </c>
      <c r="Q6" s="1928"/>
    </row>
    <row r="7" spans="1:17" ht="15.75" thickBot="1">
      <c r="A7" s="1926"/>
      <c r="B7" s="1926"/>
      <c r="C7" s="1926"/>
      <c r="D7" s="1360" t="s">
        <v>82</v>
      </c>
      <c r="E7" s="1360" t="s">
        <v>102</v>
      </c>
      <c r="F7" s="1360" t="s">
        <v>82</v>
      </c>
      <c r="G7" s="1360" t="s">
        <v>102</v>
      </c>
      <c r="H7" s="1360" t="s">
        <v>82</v>
      </c>
      <c r="I7" s="1360" t="s">
        <v>102</v>
      </c>
      <c r="J7" s="1360" t="s">
        <v>82</v>
      </c>
      <c r="K7" s="1360" t="s">
        <v>102</v>
      </c>
      <c r="L7" s="1360" t="s">
        <v>82</v>
      </c>
      <c r="M7" s="1360" t="s">
        <v>102</v>
      </c>
      <c r="N7" s="1360" t="s">
        <v>82</v>
      </c>
      <c r="O7" s="1360" t="s">
        <v>102</v>
      </c>
      <c r="P7" s="1360" t="s">
        <v>82</v>
      </c>
      <c r="Q7" s="1360" t="s">
        <v>102</v>
      </c>
    </row>
    <row r="8" spans="1:17">
      <c r="A8" s="1905" t="s">
        <v>197</v>
      </c>
      <c r="B8" s="1905" t="s">
        <v>198</v>
      </c>
      <c r="C8" s="30" t="s">
        <v>109</v>
      </c>
      <c r="D8" s="395">
        <v>1.1778302127900577</v>
      </c>
      <c r="E8" s="395">
        <v>1.3098143874692652</v>
      </c>
      <c r="F8" s="395">
        <v>0.13558883739160463</v>
      </c>
      <c r="G8" s="395">
        <v>0.15032027081047603</v>
      </c>
      <c r="H8" s="395">
        <v>5.4939718994121187E-2</v>
      </c>
      <c r="I8" s="395">
        <v>4.0676264992328702E-2</v>
      </c>
      <c r="J8" s="395">
        <v>8.5522684498561832E-2</v>
      </c>
      <c r="K8" s="395">
        <v>6.2234803805802992E-2</v>
      </c>
      <c r="L8" s="395">
        <v>2.317354380414276</v>
      </c>
      <c r="M8" s="395">
        <v>2.0504664416174605</v>
      </c>
      <c r="N8" s="395">
        <v>7.7052914935581862E-2</v>
      </c>
      <c r="O8" s="395">
        <v>7.3390864775368339E-2</v>
      </c>
      <c r="P8" s="395">
        <v>2.2154743709993135E-2</v>
      </c>
      <c r="Q8" s="395">
        <v>1.5961613397014969E-2</v>
      </c>
    </row>
    <row r="9" spans="1:17">
      <c r="A9" s="1800"/>
      <c r="B9" s="1800"/>
      <c r="C9" s="85" t="s">
        <v>75</v>
      </c>
      <c r="D9" s="80">
        <v>1378.9237524659868</v>
      </c>
      <c r="E9" s="80">
        <v>11789.778208818059</v>
      </c>
      <c r="F9" s="80">
        <v>1379.9481033515719</v>
      </c>
      <c r="G9" s="80">
        <v>11791.691797263597</v>
      </c>
      <c r="H9" s="80">
        <v>1379.1552758944758</v>
      </c>
      <c r="I9" s="80">
        <v>11789.765000848367</v>
      </c>
      <c r="J9" s="80">
        <v>1379.1552758944758</v>
      </c>
      <c r="K9" s="80">
        <v>11792.918269025105</v>
      </c>
      <c r="L9" s="80">
        <v>1379.0257806524887</v>
      </c>
      <c r="M9" s="80">
        <v>11787.084513356609</v>
      </c>
      <c r="N9" s="80">
        <v>1378.3259935206456</v>
      </c>
      <c r="O9" s="80">
        <v>11787.836154580797</v>
      </c>
      <c r="P9" s="80">
        <v>1378.3259935206456</v>
      </c>
      <c r="Q9" s="80">
        <v>11787.836154580797</v>
      </c>
    </row>
    <row r="10" spans="1:17">
      <c r="A10" s="1800"/>
      <c r="B10" s="1800"/>
      <c r="C10" s="85" t="s">
        <v>92</v>
      </c>
      <c r="D10" s="80">
        <v>1223</v>
      </c>
      <c r="E10" s="80">
        <v>16545</v>
      </c>
      <c r="F10" s="80">
        <v>1224</v>
      </c>
      <c r="G10" s="80">
        <v>16547</v>
      </c>
      <c r="H10" s="80">
        <v>1223</v>
      </c>
      <c r="I10" s="80">
        <v>16539</v>
      </c>
      <c r="J10" s="80">
        <v>1223</v>
      </c>
      <c r="K10" s="80">
        <v>16546</v>
      </c>
      <c r="L10" s="80">
        <v>1222</v>
      </c>
      <c r="M10" s="80">
        <v>16541</v>
      </c>
      <c r="N10" s="80">
        <v>1221</v>
      </c>
      <c r="O10" s="80">
        <v>16541</v>
      </c>
      <c r="P10" s="80">
        <v>1221</v>
      </c>
      <c r="Q10" s="80">
        <v>16541</v>
      </c>
    </row>
    <row r="11" spans="1:17">
      <c r="A11" s="1800"/>
      <c r="B11" s="1800"/>
      <c r="C11" s="85" t="s">
        <v>110</v>
      </c>
      <c r="D11" s="111">
        <v>1</v>
      </c>
      <c r="E11" s="111">
        <v>1</v>
      </c>
      <c r="F11" s="111">
        <v>0</v>
      </c>
      <c r="G11" s="111">
        <v>0</v>
      </c>
      <c r="H11" s="111">
        <v>0</v>
      </c>
      <c r="I11" s="111">
        <v>0</v>
      </c>
      <c r="J11" s="111">
        <v>0</v>
      </c>
      <c r="K11" s="111">
        <v>0</v>
      </c>
      <c r="L11" s="111">
        <v>2</v>
      </c>
      <c r="M11" s="111">
        <v>2</v>
      </c>
      <c r="N11" s="111">
        <v>0</v>
      </c>
      <c r="O11" s="111">
        <v>0</v>
      </c>
      <c r="P11" s="111">
        <v>0</v>
      </c>
      <c r="Q11" s="111">
        <v>0</v>
      </c>
    </row>
    <row r="12" spans="1:17">
      <c r="A12" s="1800"/>
      <c r="B12" s="1800"/>
      <c r="C12" s="85" t="s">
        <v>121</v>
      </c>
      <c r="D12" s="81">
        <v>0.85368589303441056</v>
      </c>
      <c r="E12" s="81">
        <v>0.95132726540239898</v>
      </c>
      <c r="F12" s="81">
        <v>0.50667755295990169</v>
      </c>
      <c r="G12" s="81">
        <v>0.46761535757748557</v>
      </c>
      <c r="H12" s="81">
        <v>0.24990006506436102</v>
      </c>
      <c r="I12" s="81">
        <v>0.21541508250917607</v>
      </c>
      <c r="J12" s="81">
        <v>0.3367073360701397</v>
      </c>
      <c r="K12" s="81">
        <v>0.30163425123304161</v>
      </c>
      <c r="L12" s="81">
        <v>2.1866989180885641</v>
      </c>
      <c r="M12" s="81">
        <v>2.0199104913550241</v>
      </c>
      <c r="N12" s="81">
        <v>0.31971641391220512</v>
      </c>
      <c r="O12" s="81">
        <v>0.31259851288567336</v>
      </c>
      <c r="P12" s="81">
        <v>0.17088547160986897</v>
      </c>
      <c r="Q12" s="81">
        <v>0.14407056893213502</v>
      </c>
    </row>
    <row r="13" spans="1:17">
      <c r="A13" s="1800"/>
      <c r="B13" s="1906"/>
      <c r="C13" s="107" t="s">
        <v>112</v>
      </c>
      <c r="D13" s="112">
        <f>1.14*1.64*D12/SQRT(D70)</f>
        <v>2.3842913999001777E-2</v>
      </c>
      <c r="E13" s="112">
        <f t="shared" ref="E13:Q13" si="0">1.14*1.64*E12/SQRT(E70)</f>
        <v>7.4454976785322475E-3</v>
      </c>
      <c r="F13" s="112">
        <f t="shared" si="0"/>
        <v>1.4151187713208065E-2</v>
      </c>
      <c r="G13" s="112">
        <f t="shared" si="0"/>
        <v>3.6599199087737596E-3</v>
      </c>
      <c r="H13" s="112">
        <f t="shared" si="0"/>
        <v>6.9803317181859623E-3</v>
      </c>
      <c r="I13" s="112">
        <f t="shared" si="0"/>
        <v>1.6861086800079974E-3</v>
      </c>
      <c r="J13" s="112">
        <f t="shared" si="0"/>
        <v>9.4040256753191217E-3</v>
      </c>
      <c r="K13" s="112">
        <f t="shared" si="0"/>
        <v>2.3606991216838956E-3</v>
      </c>
      <c r="L13" s="112">
        <f t="shared" si="0"/>
        <v>6.107313553041728E-2</v>
      </c>
      <c r="M13" s="112">
        <f t="shared" si="0"/>
        <v>1.5810630664214193E-2</v>
      </c>
      <c r="N13" s="112">
        <f t="shared" si="0"/>
        <v>8.9304763657474945E-3</v>
      </c>
      <c r="O13" s="112">
        <f t="shared" si="0"/>
        <v>2.4467881254864026E-3</v>
      </c>
      <c r="P13" s="112">
        <f t="shared" si="0"/>
        <v>4.773257171214915E-3</v>
      </c>
      <c r="Q13" s="112">
        <f t="shared" si="0"/>
        <v>1.1276770130513761E-3</v>
      </c>
    </row>
    <row r="14" spans="1:17">
      <c r="A14" s="1800"/>
      <c r="B14" s="1930" t="s">
        <v>199</v>
      </c>
      <c r="C14" s="108" t="s">
        <v>109</v>
      </c>
      <c r="D14" s="395">
        <v>0.59775691270375153</v>
      </c>
      <c r="E14" s="395">
        <v>0.60965147194416702</v>
      </c>
      <c r="F14" s="395">
        <v>5.5097672280578491E-2</v>
      </c>
      <c r="G14" s="395">
        <v>4.2462380181573639E-2</v>
      </c>
      <c r="H14" s="395">
        <v>1.0036969021212747E-2</v>
      </c>
      <c r="I14" s="395">
        <v>1.0952458340681018E-2</v>
      </c>
      <c r="J14" s="395">
        <v>2.9717127526897581E-2</v>
      </c>
      <c r="K14" s="395">
        <v>2.0307071390676893E-2</v>
      </c>
      <c r="L14" s="395">
        <v>0.71665639558601424</v>
      </c>
      <c r="M14" s="395">
        <v>0.59866837770547998</v>
      </c>
      <c r="N14" s="395">
        <v>4.3589241019336561E-2</v>
      </c>
      <c r="O14" s="395">
        <v>4.4408854402153121E-2</v>
      </c>
      <c r="P14" s="422">
        <v>6.0006998921682559E-3</v>
      </c>
      <c r="Q14" s="395">
        <v>3.475648445876554E-3</v>
      </c>
    </row>
    <row r="15" spans="1:17">
      <c r="A15" s="1800"/>
      <c r="B15" s="1800"/>
      <c r="C15" s="85" t="s">
        <v>75</v>
      </c>
      <c r="D15" s="80">
        <v>1385.6720144625172</v>
      </c>
      <c r="E15" s="80">
        <v>10138.562907811684</v>
      </c>
      <c r="F15" s="80">
        <v>1385.6720144625172</v>
      </c>
      <c r="G15" s="80">
        <v>10132.930204694365</v>
      </c>
      <c r="H15" s="80">
        <v>1384.4283036442073</v>
      </c>
      <c r="I15" s="80">
        <v>10132.701378477952</v>
      </c>
      <c r="J15" s="80">
        <v>1385.6720144625172</v>
      </c>
      <c r="K15" s="80">
        <v>10136.235843135026</v>
      </c>
      <c r="L15" s="80">
        <v>1385.6720144625172</v>
      </c>
      <c r="M15" s="80">
        <v>10135.916891794284</v>
      </c>
      <c r="N15" s="80">
        <v>1385.6720144625172</v>
      </c>
      <c r="O15" s="80">
        <v>10135.627155323938</v>
      </c>
      <c r="P15" s="211">
        <v>1385.6720144625172</v>
      </c>
      <c r="Q15" s="80">
        <v>10135.627155323938</v>
      </c>
    </row>
    <row r="16" spans="1:17">
      <c r="A16" s="1800"/>
      <c r="B16" s="1800"/>
      <c r="C16" s="85" t="s">
        <v>92</v>
      </c>
      <c r="D16" s="80">
        <v>546</v>
      </c>
      <c r="E16" s="80">
        <v>6406</v>
      </c>
      <c r="F16" s="80">
        <v>546</v>
      </c>
      <c r="G16" s="80">
        <v>6403</v>
      </c>
      <c r="H16" s="80">
        <v>545</v>
      </c>
      <c r="I16" s="80">
        <v>6403</v>
      </c>
      <c r="J16" s="80">
        <v>546</v>
      </c>
      <c r="K16" s="80">
        <v>6405</v>
      </c>
      <c r="L16" s="80">
        <v>546</v>
      </c>
      <c r="M16" s="80">
        <v>6402</v>
      </c>
      <c r="N16" s="80">
        <v>546</v>
      </c>
      <c r="O16" s="80">
        <v>6401</v>
      </c>
      <c r="P16" s="211">
        <v>546</v>
      </c>
      <c r="Q16" s="80">
        <v>6401</v>
      </c>
    </row>
    <row r="17" spans="1:32">
      <c r="A17" s="1800"/>
      <c r="B17" s="1800"/>
      <c r="C17" s="85" t="s">
        <v>110</v>
      </c>
      <c r="D17" s="111">
        <v>1</v>
      </c>
      <c r="E17" s="111">
        <v>1</v>
      </c>
      <c r="F17" s="111">
        <v>0</v>
      </c>
      <c r="G17" s="111">
        <v>0</v>
      </c>
      <c r="H17" s="111">
        <v>0</v>
      </c>
      <c r="I17" s="111">
        <v>0</v>
      </c>
      <c r="J17" s="111">
        <v>0</v>
      </c>
      <c r="K17" s="111">
        <v>0</v>
      </c>
      <c r="L17" s="111">
        <v>0</v>
      </c>
      <c r="M17" s="111">
        <v>0</v>
      </c>
      <c r="N17" s="111">
        <v>0</v>
      </c>
      <c r="O17" s="111">
        <v>0</v>
      </c>
      <c r="P17" s="236">
        <v>0</v>
      </c>
      <c r="Q17" s="111">
        <v>0</v>
      </c>
    </row>
    <row r="18" spans="1:32">
      <c r="A18" s="1800"/>
      <c r="B18" s="1800"/>
      <c r="C18" s="85" t="s">
        <v>121</v>
      </c>
      <c r="D18" s="81">
        <v>0.6687555522961226</v>
      </c>
      <c r="E18" s="81">
        <v>0.65444987455112791</v>
      </c>
      <c r="F18" s="81">
        <v>0.23202417308771872</v>
      </c>
      <c r="G18" s="81">
        <v>0.22342335852393688</v>
      </c>
      <c r="H18" s="81">
        <v>9.9716651551333649E-2</v>
      </c>
      <c r="I18" s="81">
        <v>0.11564213784519975</v>
      </c>
      <c r="J18" s="81">
        <v>0.16986713506935139</v>
      </c>
      <c r="K18" s="81">
        <v>0.1490784004103389</v>
      </c>
      <c r="L18" s="81">
        <v>1.0071580846914188</v>
      </c>
      <c r="M18" s="81">
        <v>0.93616623831281409</v>
      </c>
      <c r="N18" s="81">
        <v>0.23023711339354991</v>
      </c>
      <c r="O18" s="81">
        <v>0.23788031743373311</v>
      </c>
      <c r="P18" s="225">
        <v>0.10942592336038305</v>
      </c>
      <c r="Q18" s="81">
        <v>6.6523357505083272E-2</v>
      </c>
    </row>
    <row r="19" spans="1:32">
      <c r="A19" s="1800"/>
      <c r="B19" s="1906"/>
      <c r="C19" s="107" t="s">
        <v>112</v>
      </c>
      <c r="D19" s="112">
        <f t="shared" ref="D19:Q19" si="1">1.14*1.64*D18/SQRT(D70)</f>
        <v>1.8677925042283286E-2</v>
      </c>
      <c r="E19" s="112">
        <f t="shared" si="1"/>
        <v>5.1220071145811775E-3</v>
      </c>
      <c r="F19" s="112">
        <f t="shared" si="1"/>
        <v>6.480290291498339E-3</v>
      </c>
      <c r="G19" s="112">
        <f t="shared" si="1"/>
        <v>1.7486842223982265E-3</v>
      </c>
      <c r="H19" s="112">
        <f t="shared" si="1"/>
        <v>2.7853346315688423E-3</v>
      </c>
      <c r="I19" s="112">
        <f t="shared" si="1"/>
        <v>9.0516044709713776E-4</v>
      </c>
      <c r="J19" s="112">
        <f t="shared" si="1"/>
        <v>4.744283027003365E-3</v>
      </c>
      <c r="K19" s="112">
        <f t="shared" si="1"/>
        <v>1.1667416663461994E-3</v>
      </c>
      <c r="L19" s="112">
        <f t="shared" si="1"/>
        <v>2.8129296492578802E-2</v>
      </c>
      <c r="M19" s="112">
        <f t="shared" si="1"/>
        <v>7.3277398665033749E-3</v>
      </c>
      <c r="N19" s="112">
        <f t="shared" si="1"/>
        <v>6.431096466144026E-3</v>
      </c>
      <c r="O19" s="112">
        <f t="shared" si="1"/>
        <v>1.8619497917978412E-3</v>
      </c>
      <c r="P19" s="237">
        <f t="shared" si="1"/>
        <v>3.0565387945279089E-3</v>
      </c>
      <c r="Q19" s="112">
        <f t="shared" si="1"/>
        <v>5.2069525126133233E-4</v>
      </c>
    </row>
    <row r="20" spans="1:32">
      <c r="A20" s="1800"/>
      <c r="B20" s="1930" t="s">
        <v>200</v>
      </c>
      <c r="C20" s="108" t="s">
        <v>109</v>
      </c>
      <c r="D20" s="395">
        <v>0.96361405161807967</v>
      </c>
      <c r="E20" s="395">
        <v>1.0277921779230583</v>
      </c>
      <c r="F20" s="395">
        <v>0.96361405161807967</v>
      </c>
      <c r="G20" s="395">
        <v>0.12047004546148204</v>
      </c>
      <c r="H20" s="395">
        <v>3.2333196634008431E-2</v>
      </c>
      <c r="I20" s="395">
        <v>2.204268818912973E-2</v>
      </c>
      <c r="J20" s="395">
        <v>4.1364410425607977E-2</v>
      </c>
      <c r="K20" s="395">
        <v>2.6078881940036058E-2</v>
      </c>
      <c r="L20" s="395">
        <v>1.4268642576677886</v>
      </c>
      <c r="M20" s="395">
        <v>1.2624969017843337</v>
      </c>
      <c r="N20" s="395">
        <v>7.3016429656619308E-2</v>
      </c>
      <c r="O20" s="395">
        <v>6.8694494695391961E-2</v>
      </c>
      <c r="P20" s="395">
        <v>2.4537313772863979E-2</v>
      </c>
      <c r="Q20" s="395">
        <v>8.6398501297297644E-3</v>
      </c>
    </row>
    <row r="21" spans="1:32">
      <c r="A21" s="1800"/>
      <c r="B21" s="1800"/>
      <c r="C21" s="85" t="s">
        <v>75</v>
      </c>
      <c r="D21" s="80">
        <v>2511.5110130252815</v>
      </c>
      <c r="E21" s="80">
        <v>18727.366788019997</v>
      </c>
      <c r="F21" s="80">
        <v>2511.5110130252815</v>
      </c>
      <c r="G21" s="80">
        <v>18726.755556706925</v>
      </c>
      <c r="H21" s="80">
        <v>2511.5110130252815</v>
      </c>
      <c r="I21" s="80">
        <v>18726.417940049549</v>
      </c>
      <c r="J21" s="80">
        <v>2511.5110130252815</v>
      </c>
      <c r="K21" s="80">
        <v>18724.418842210125</v>
      </c>
      <c r="L21" s="80">
        <v>2511.5110130252815</v>
      </c>
      <c r="M21" s="80">
        <v>18724.927262881694</v>
      </c>
      <c r="N21" s="80">
        <v>2511.5110130252815</v>
      </c>
      <c r="O21" s="80">
        <v>18724.962319976396</v>
      </c>
      <c r="P21" s="80">
        <v>2511.5110130252815</v>
      </c>
      <c r="Q21" s="80">
        <v>18724.962319976396</v>
      </c>
      <c r="AF21" s="238"/>
    </row>
    <row r="22" spans="1:32">
      <c r="A22" s="1800"/>
      <c r="B22" s="1800"/>
      <c r="C22" s="85" t="s">
        <v>92</v>
      </c>
      <c r="D22" s="80">
        <v>1357</v>
      </c>
      <c r="E22" s="80">
        <v>15914</v>
      </c>
      <c r="F22" s="80">
        <v>1357</v>
      </c>
      <c r="G22" s="80">
        <v>15913</v>
      </c>
      <c r="H22" s="80">
        <v>1357</v>
      </c>
      <c r="I22" s="80">
        <v>15911</v>
      </c>
      <c r="J22" s="80">
        <v>1357</v>
      </c>
      <c r="K22" s="80">
        <v>15913</v>
      </c>
      <c r="L22" s="80">
        <v>1357</v>
      </c>
      <c r="M22" s="80">
        <v>15910</v>
      </c>
      <c r="N22" s="80">
        <v>1357</v>
      </c>
      <c r="O22" s="80">
        <v>15911</v>
      </c>
      <c r="P22" s="80">
        <v>1357</v>
      </c>
      <c r="Q22" s="80">
        <v>15911</v>
      </c>
    </row>
    <row r="23" spans="1:32">
      <c r="A23" s="1800"/>
      <c r="B23" s="1800"/>
      <c r="C23" s="85" t="s">
        <v>110</v>
      </c>
      <c r="D23" s="111">
        <v>1</v>
      </c>
      <c r="E23" s="111">
        <v>1</v>
      </c>
      <c r="F23" s="111">
        <v>0</v>
      </c>
      <c r="G23" s="111">
        <v>0</v>
      </c>
      <c r="H23" s="111">
        <v>0</v>
      </c>
      <c r="I23" s="111">
        <v>0</v>
      </c>
      <c r="J23" s="111">
        <v>0</v>
      </c>
      <c r="K23" s="111">
        <v>0</v>
      </c>
      <c r="L23" s="111">
        <v>1</v>
      </c>
      <c r="M23" s="111">
        <v>1</v>
      </c>
      <c r="N23" s="111">
        <v>0</v>
      </c>
      <c r="O23" s="111">
        <v>0</v>
      </c>
      <c r="P23" s="111">
        <v>0</v>
      </c>
      <c r="Q23" s="111">
        <v>0</v>
      </c>
    </row>
    <row r="24" spans="1:32">
      <c r="A24" s="1800"/>
      <c r="B24" s="1800"/>
      <c r="C24" s="85" t="s">
        <v>121</v>
      </c>
      <c r="D24" s="81">
        <v>0.71953056149092998</v>
      </c>
      <c r="E24" s="81">
        <v>0.73607831169712012</v>
      </c>
      <c r="F24" s="81">
        <v>0.71953056149092998</v>
      </c>
      <c r="G24" s="81">
        <v>0.37716510601688141</v>
      </c>
      <c r="H24" s="81">
        <v>0.2032127544182856</v>
      </c>
      <c r="I24" s="81">
        <v>0.15954111680661212</v>
      </c>
      <c r="J24" s="81">
        <v>0.23124251848300001</v>
      </c>
      <c r="K24" s="81">
        <v>0.18202017994349265</v>
      </c>
      <c r="L24" s="81">
        <v>1.4614546837711886</v>
      </c>
      <c r="M24" s="81">
        <v>1.3653608531780808</v>
      </c>
      <c r="N24" s="81">
        <v>0.29414875958668979</v>
      </c>
      <c r="O24" s="81">
        <v>0.29825445139408735</v>
      </c>
      <c r="P24" s="81">
        <v>0.17739913881888975</v>
      </c>
      <c r="Q24" s="81">
        <v>0.10209958957701695</v>
      </c>
    </row>
    <row r="25" spans="1:32">
      <c r="A25" s="1800"/>
      <c r="B25" s="1906"/>
      <c r="C25" s="107" t="s">
        <v>112</v>
      </c>
      <c r="D25" s="112">
        <f t="shared" ref="D25:Q25" si="2">1.14*1.64*D24/SQRT(D70)</f>
        <v>2.0096039348034753E-2</v>
      </c>
      <c r="E25" s="112">
        <f t="shared" si="2"/>
        <v>5.760866486508906E-3</v>
      </c>
      <c r="F25" s="112">
        <f t="shared" si="2"/>
        <v>2.0096039348034753E-2</v>
      </c>
      <c r="G25" s="112">
        <f t="shared" si="2"/>
        <v>2.9519861955714607E-3</v>
      </c>
      <c r="H25" s="112">
        <f t="shared" si="2"/>
        <v>5.6762387590438002E-3</v>
      </c>
      <c r="I25" s="112">
        <f t="shared" si="2"/>
        <v>1.2487689289552865E-3</v>
      </c>
      <c r="J25" s="112">
        <f t="shared" si="2"/>
        <v>6.4584591664097104E-3</v>
      </c>
      <c r="K25" s="112">
        <f t="shared" si="2"/>
        <v>1.4245559884688522E-3</v>
      </c>
      <c r="L25" s="112">
        <f t="shared" si="2"/>
        <v>4.0817516867635802E-2</v>
      </c>
      <c r="M25" s="112">
        <f t="shared" si="2"/>
        <v>1.0687214243089348E-2</v>
      </c>
      <c r="N25" s="112">
        <f t="shared" si="2"/>
        <v>8.2163080504969767E-3</v>
      </c>
      <c r="O25" s="112">
        <f t="shared" si="2"/>
        <v>2.3345135052239081E-3</v>
      </c>
      <c r="P25" s="112">
        <f t="shared" si="2"/>
        <v>4.955200132330694E-3</v>
      </c>
      <c r="Q25" s="112">
        <f t="shared" si="2"/>
        <v>7.9915947484192145E-4</v>
      </c>
    </row>
    <row r="26" spans="1:32">
      <c r="A26" s="1800"/>
      <c r="B26" s="1930" t="s">
        <v>201</v>
      </c>
      <c r="C26" s="108" t="s">
        <v>109</v>
      </c>
      <c r="D26" s="395">
        <v>1.3698383939569838</v>
      </c>
      <c r="E26" s="395">
        <v>1.4193356407368349</v>
      </c>
      <c r="F26" s="395">
        <v>0.19033647729460415</v>
      </c>
      <c r="G26" s="395">
        <v>0.2031314952942353</v>
      </c>
      <c r="H26" s="395">
        <v>3.6144566865531781E-2</v>
      </c>
      <c r="I26" s="395">
        <v>3.3073814504993464E-2</v>
      </c>
      <c r="J26" s="395">
        <v>3.4740768606956726E-2</v>
      </c>
      <c r="K26" s="395">
        <v>3.5720002734084155E-2</v>
      </c>
      <c r="L26" s="395">
        <v>2.2164807112032867</v>
      </c>
      <c r="M26" s="395">
        <v>1.9755326726213862</v>
      </c>
      <c r="N26" s="395">
        <v>0.10024075328583271</v>
      </c>
      <c r="O26" s="395">
        <v>9.6251161029787397E-2</v>
      </c>
      <c r="P26" s="395">
        <v>3.6616441290264513E-2</v>
      </c>
      <c r="Q26" s="395">
        <v>1.9811746310808325E-2</v>
      </c>
    </row>
    <row r="27" spans="1:32">
      <c r="A27" s="1800"/>
      <c r="B27" s="1800"/>
      <c r="C27" s="85" t="s">
        <v>75</v>
      </c>
      <c r="D27" s="80">
        <v>1255.9278411997957</v>
      </c>
      <c r="E27" s="80">
        <v>9944.1063676948179</v>
      </c>
      <c r="F27" s="80">
        <v>1255.5636025466993</v>
      </c>
      <c r="G27" s="80">
        <v>9942.8293601019159</v>
      </c>
      <c r="H27" s="80">
        <v>1257.3157418072685</v>
      </c>
      <c r="I27" s="80">
        <v>9945.4942683022891</v>
      </c>
      <c r="J27" s="80">
        <v>1257.3157418072685</v>
      </c>
      <c r="K27" s="80">
        <v>9945.4942683022891</v>
      </c>
      <c r="L27" s="80">
        <v>1257.3157418072685</v>
      </c>
      <c r="M27" s="80">
        <v>9944.8577589252727</v>
      </c>
      <c r="N27" s="80">
        <v>1257.3157418072685</v>
      </c>
      <c r="O27" s="80">
        <v>9945.0476809582306</v>
      </c>
      <c r="P27" s="80">
        <v>1257.3157418072685</v>
      </c>
      <c r="Q27" s="80">
        <v>9945.0476809582306</v>
      </c>
    </row>
    <row r="28" spans="1:32">
      <c r="A28" s="1800"/>
      <c r="B28" s="1800"/>
      <c r="C28" s="85" t="s">
        <v>92</v>
      </c>
      <c r="D28" s="80">
        <v>824</v>
      </c>
      <c r="E28" s="80">
        <v>10578</v>
      </c>
      <c r="F28" s="80">
        <v>824</v>
      </c>
      <c r="G28" s="80">
        <v>10576</v>
      </c>
      <c r="H28" s="80">
        <v>825</v>
      </c>
      <c r="I28" s="80">
        <v>10579</v>
      </c>
      <c r="J28" s="80">
        <v>825</v>
      </c>
      <c r="K28" s="80">
        <v>10579</v>
      </c>
      <c r="L28" s="80">
        <v>825</v>
      </c>
      <c r="M28" s="80">
        <v>10577</v>
      </c>
      <c r="N28" s="80">
        <v>825</v>
      </c>
      <c r="O28" s="80">
        <v>10577</v>
      </c>
      <c r="P28" s="80">
        <v>825</v>
      </c>
      <c r="Q28" s="80">
        <v>10577</v>
      </c>
    </row>
    <row r="29" spans="1:32">
      <c r="A29" s="1800"/>
      <c r="B29" s="1800"/>
      <c r="C29" s="85" t="s">
        <v>110</v>
      </c>
      <c r="D29" s="111">
        <v>1</v>
      </c>
      <c r="E29" s="111">
        <v>1</v>
      </c>
      <c r="F29" s="111">
        <v>0</v>
      </c>
      <c r="G29" s="111">
        <v>0</v>
      </c>
      <c r="H29" s="111">
        <v>0</v>
      </c>
      <c r="I29" s="111">
        <v>0</v>
      </c>
      <c r="J29" s="111">
        <v>0</v>
      </c>
      <c r="K29" s="111">
        <v>0</v>
      </c>
      <c r="L29" s="111">
        <v>2</v>
      </c>
      <c r="M29" s="111">
        <v>2</v>
      </c>
      <c r="N29" s="111">
        <v>0</v>
      </c>
      <c r="O29" s="111">
        <v>0</v>
      </c>
      <c r="P29" s="111">
        <v>0</v>
      </c>
      <c r="Q29" s="111">
        <v>0</v>
      </c>
    </row>
    <row r="30" spans="1:32">
      <c r="A30" s="1800"/>
      <c r="B30" s="1800"/>
      <c r="C30" s="85" t="s">
        <v>121</v>
      </c>
      <c r="D30" s="81">
        <v>0.87038699809834164</v>
      </c>
      <c r="E30" s="81">
        <v>0.84522236122980221</v>
      </c>
      <c r="F30" s="81">
        <v>0.45805553327574999</v>
      </c>
      <c r="G30" s="81">
        <v>0.50541071244382163</v>
      </c>
      <c r="H30" s="81">
        <v>0.1878621137000468</v>
      </c>
      <c r="I30" s="81">
        <v>0.19571823912963074</v>
      </c>
      <c r="J30" s="81">
        <v>0.19822618435608325</v>
      </c>
      <c r="K30" s="81">
        <v>0.24921694887139142</v>
      </c>
      <c r="L30" s="81">
        <v>1.7197304288504103</v>
      </c>
      <c r="M30" s="81">
        <v>1.7289771121155368</v>
      </c>
      <c r="N30" s="81">
        <v>0.38835961550880932</v>
      </c>
      <c r="O30" s="81">
        <v>0.36509770887467308</v>
      </c>
      <c r="P30" s="81">
        <v>0.21796946942555545</v>
      </c>
      <c r="Q30" s="81">
        <v>0.15513628493061421</v>
      </c>
    </row>
    <row r="31" spans="1:32">
      <c r="A31" s="1800"/>
      <c r="B31" s="1906"/>
      <c r="C31" s="107" t="s">
        <v>112</v>
      </c>
      <c r="D31" s="112">
        <f t="shared" ref="D31:Q31" si="3">1.14*1.64*D30/SQRT(D70)</f>
        <v>2.4309365436206855E-2</v>
      </c>
      <c r="E31" s="112">
        <f t="shared" si="3"/>
        <v>6.6150749140130426E-3</v>
      </c>
      <c r="F31" s="112">
        <f t="shared" si="3"/>
        <v>1.2793205060283669E-2</v>
      </c>
      <c r="G31" s="112">
        <f t="shared" si="3"/>
        <v>3.9557356246028765E-3</v>
      </c>
      <c r="H31" s="112">
        <f t="shared" si="3"/>
        <v>5.2474571007741135E-3</v>
      </c>
      <c r="I31" s="112">
        <f t="shared" si="3"/>
        <v>1.5319364734746189E-3</v>
      </c>
      <c r="J31" s="112">
        <f t="shared" si="3"/>
        <v>5.5363335677866901E-3</v>
      </c>
      <c r="K31" s="112">
        <f t="shared" si="3"/>
        <v>1.9504622896916808E-3</v>
      </c>
      <c r="L31" s="112">
        <f t="shared" si="3"/>
        <v>4.8030997174851993E-2</v>
      </c>
      <c r="M31" s="112">
        <f t="shared" si="3"/>
        <v>1.3533381139181247E-2</v>
      </c>
      <c r="N31" s="112">
        <f t="shared" si="3"/>
        <v>1.0847852086394886E-2</v>
      </c>
      <c r="O31" s="112">
        <f t="shared" si="3"/>
        <v>2.8577126950170566E-3</v>
      </c>
      <c r="P31" s="112">
        <f t="shared" si="3"/>
        <v>6.0884305917868102E-3</v>
      </c>
      <c r="Q31" s="112">
        <f t="shared" si="3"/>
        <v>1.2142911887080149E-3</v>
      </c>
    </row>
    <row r="32" spans="1:32">
      <c r="A32" s="1800"/>
      <c r="B32" s="1799" t="s">
        <v>202</v>
      </c>
      <c r="C32" s="85" t="s">
        <v>109</v>
      </c>
      <c r="D32" s="395">
        <v>1.6953183013766826</v>
      </c>
      <c r="E32" s="395">
        <v>1.7198551204000689</v>
      </c>
      <c r="F32" s="395">
        <v>0.25153084115685181</v>
      </c>
      <c r="G32" s="395">
        <v>0.23529481789526754</v>
      </c>
      <c r="H32" s="395">
        <v>5.5696145304874267E-2</v>
      </c>
      <c r="I32" s="395">
        <v>4.0478950890174829E-2</v>
      </c>
      <c r="J32" s="395">
        <v>5.6369852265378197E-2</v>
      </c>
      <c r="K32" s="395">
        <v>3.5203170469377022E-2</v>
      </c>
      <c r="L32" s="395">
        <v>2.9116379602394087</v>
      </c>
      <c r="M32" s="395">
        <v>2.4954761949058777</v>
      </c>
      <c r="N32" s="395">
        <v>9.3321251893429907E-2</v>
      </c>
      <c r="O32" s="395">
        <v>0.10207049447627055</v>
      </c>
      <c r="P32" s="395">
        <v>8.1146720040059836E-2</v>
      </c>
      <c r="Q32" s="395">
        <v>3.2953519553675807E-2</v>
      </c>
    </row>
    <row r="33" spans="1:17">
      <c r="A33" s="1800"/>
      <c r="B33" s="1800"/>
      <c r="C33" s="85" t="s">
        <v>75</v>
      </c>
      <c r="D33" s="80">
        <v>707.8639328984807</v>
      </c>
      <c r="E33" s="80">
        <v>6469.1512146445684</v>
      </c>
      <c r="F33" s="80">
        <v>707.13997685772028</v>
      </c>
      <c r="G33" s="80">
        <v>6468.8105171235256</v>
      </c>
      <c r="H33" s="80">
        <v>707.13997685772028</v>
      </c>
      <c r="I33" s="80">
        <v>6468.0859462329081</v>
      </c>
      <c r="J33" s="80">
        <v>707.13997685772028</v>
      </c>
      <c r="K33" s="80">
        <v>6470.5126827203094</v>
      </c>
      <c r="L33" s="80">
        <v>707.8639328984807</v>
      </c>
      <c r="M33" s="80">
        <v>6470.0622486423154</v>
      </c>
      <c r="N33" s="80">
        <v>707.8639328984807</v>
      </c>
      <c r="O33" s="80">
        <v>6471.007353905653</v>
      </c>
      <c r="P33" s="80">
        <v>707.8639328984807</v>
      </c>
      <c r="Q33" s="80">
        <v>6471.007353905653</v>
      </c>
    </row>
    <row r="34" spans="1:17">
      <c r="A34" s="1800"/>
      <c r="B34" s="1800"/>
      <c r="C34" s="85" t="s">
        <v>92</v>
      </c>
      <c r="D34" s="80">
        <v>531</v>
      </c>
      <c r="E34" s="80">
        <v>7622</v>
      </c>
      <c r="F34" s="80">
        <v>530</v>
      </c>
      <c r="G34" s="80">
        <v>7621</v>
      </c>
      <c r="H34" s="80">
        <v>530</v>
      </c>
      <c r="I34" s="80">
        <v>7621</v>
      </c>
      <c r="J34" s="80">
        <v>530</v>
      </c>
      <c r="K34" s="80">
        <v>7623</v>
      </c>
      <c r="L34" s="80">
        <v>531</v>
      </c>
      <c r="M34" s="80">
        <v>7621</v>
      </c>
      <c r="N34" s="80">
        <v>531</v>
      </c>
      <c r="O34" s="80">
        <v>7623</v>
      </c>
      <c r="P34" s="80">
        <v>531</v>
      </c>
      <c r="Q34" s="80">
        <v>7623</v>
      </c>
    </row>
    <row r="35" spans="1:17">
      <c r="A35" s="1800"/>
      <c r="B35" s="1800"/>
      <c r="C35" s="85" t="s">
        <v>110</v>
      </c>
      <c r="D35" s="111">
        <v>2</v>
      </c>
      <c r="E35" s="111">
        <v>2</v>
      </c>
      <c r="F35" s="111">
        <v>0</v>
      </c>
      <c r="G35" s="111">
        <v>0</v>
      </c>
      <c r="H35" s="111">
        <v>0</v>
      </c>
      <c r="I35" s="111">
        <v>0</v>
      </c>
      <c r="J35" s="111">
        <v>0</v>
      </c>
      <c r="K35" s="111">
        <v>0</v>
      </c>
      <c r="L35" s="111">
        <v>2</v>
      </c>
      <c r="M35" s="111">
        <v>2</v>
      </c>
      <c r="N35" s="111">
        <v>0</v>
      </c>
      <c r="O35" s="111">
        <v>0</v>
      </c>
      <c r="P35" s="111">
        <v>0</v>
      </c>
      <c r="Q35" s="111">
        <v>0</v>
      </c>
    </row>
    <row r="36" spans="1:17">
      <c r="A36" s="1800"/>
      <c r="B36" s="1800"/>
      <c r="C36" s="85" t="s">
        <v>121</v>
      </c>
      <c r="D36" s="81">
        <v>1.0548268404626351</v>
      </c>
      <c r="E36" s="81">
        <v>1.1358279656314474</v>
      </c>
      <c r="F36" s="81">
        <v>0.57085815539218066</v>
      </c>
      <c r="G36" s="81">
        <v>0.56788860930244733</v>
      </c>
      <c r="H36" s="81">
        <v>0.26716391861450323</v>
      </c>
      <c r="I36" s="81">
        <v>0.21915538748875271</v>
      </c>
      <c r="J36" s="81">
        <v>0.27906426112404858</v>
      </c>
      <c r="K36" s="81">
        <v>0.22351515577243031</v>
      </c>
      <c r="L36" s="81">
        <v>2.2436507746473486</v>
      </c>
      <c r="M36" s="81">
        <v>1.9834145882643226</v>
      </c>
      <c r="N36" s="81">
        <v>0.37741814266740997</v>
      </c>
      <c r="O36" s="81">
        <v>0.37953447839366239</v>
      </c>
      <c r="P36" s="81">
        <v>0.36002777426503957</v>
      </c>
      <c r="Q36" s="81">
        <v>0.22032523519963038</v>
      </c>
    </row>
    <row r="37" spans="1:17">
      <c r="A37" s="1906"/>
      <c r="B37" s="1906"/>
      <c r="C37" s="107" t="s">
        <v>112</v>
      </c>
      <c r="D37" s="112">
        <f t="shared" ref="D37:Q37" si="4">1.14*1.64*D36/SQRT(D70)</f>
        <v>2.9460655079579276E-2</v>
      </c>
      <c r="E37" s="112">
        <f t="shared" si="4"/>
        <v>8.8894797709217644E-3</v>
      </c>
      <c r="F37" s="112">
        <f t="shared" si="4"/>
        <v>1.5943711868383802E-2</v>
      </c>
      <c r="G37" s="112">
        <f t="shared" si="4"/>
        <v>4.4447360281734708E-3</v>
      </c>
      <c r="H37" s="112">
        <f t="shared" si="4"/>
        <v>7.4625541797252925E-3</v>
      </c>
      <c r="I37" s="112">
        <f t="shared" si="4"/>
        <v>1.7153849990961592E-3</v>
      </c>
      <c r="J37" s="112">
        <f t="shared" si="4"/>
        <v>7.7940905811682039E-3</v>
      </c>
      <c r="K37" s="112">
        <f t="shared" si="4"/>
        <v>1.7493107289972619E-3</v>
      </c>
      <c r="L37" s="112">
        <f t="shared" si="4"/>
        <v>6.2663765326568602E-2</v>
      </c>
      <c r="M37" s="112">
        <f t="shared" si="4"/>
        <v>1.5524962934384764E-2</v>
      </c>
      <c r="N37" s="112">
        <f t="shared" si="4"/>
        <v>1.0542229477217814E-2</v>
      </c>
      <c r="O37" s="112">
        <f t="shared" si="4"/>
        <v>2.9707129646068422E-3</v>
      </c>
      <c r="P37" s="112">
        <f t="shared" si="4"/>
        <v>1.0056473140504811E-2</v>
      </c>
      <c r="Q37" s="112">
        <f t="shared" si="4"/>
        <v>1.7245416948884062E-3</v>
      </c>
    </row>
    <row r="38" spans="1:17">
      <c r="A38" s="1930" t="s">
        <v>203</v>
      </c>
      <c r="B38" s="1799" t="s">
        <v>204</v>
      </c>
      <c r="C38" s="85" t="s">
        <v>109</v>
      </c>
      <c r="D38" s="395">
        <v>0.60430091845671297</v>
      </c>
      <c r="E38" s="395">
        <v>0.64067393782432125</v>
      </c>
      <c r="F38" s="395">
        <v>6.4243525947605962E-2</v>
      </c>
      <c r="G38" s="395">
        <v>6.9439209384070985E-2</v>
      </c>
      <c r="H38" s="395">
        <v>1.4513035842255642E-2</v>
      </c>
      <c r="I38" s="395">
        <v>1.0355323120702599E-2</v>
      </c>
      <c r="J38" s="395">
        <v>1.4514768179564482E-2</v>
      </c>
      <c r="K38" s="395">
        <v>1.1279091925952981E-2</v>
      </c>
      <c r="L38" s="395">
        <v>0.7359118835812436</v>
      </c>
      <c r="M38" s="395">
        <v>0.64067225182026977</v>
      </c>
      <c r="N38" s="395">
        <v>3.3093953705833908E-2</v>
      </c>
      <c r="O38" s="395">
        <v>3.368192480033088E-2</v>
      </c>
      <c r="P38" s="395">
        <v>1.1667650176059675E-2</v>
      </c>
      <c r="Q38" s="395">
        <v>4.8692768954725525E-3</v>
      </c>
    </row>
    <row r="39" spans="1:17">
      <c r="A39" s="1800"/>
      <c r="B39" s="1800"/>
      <c r="C39" s="85" t="s">
        <v>75</v>
      </c>
      <c r="D39" s="80">
        <v>2571.9913666188936</v>
      </c>
      <c r="E39" s="80">
        <v>19436.442112069864</v>
      </c>
      <c r="F39" s="80">
        <v>2571.9913666188936</v>
      </c>
      <c r="G39" s="80">
        <v>19431.666261317223</v>
      </c>
      <c r="H39" s="80">
        <v>2571.9913666188936</v>
      </c>
      <c r="I39" s="80">
        <v>19434.11504739321</v>
      </c>
      <c r="J39" s="80">
        <v>2571.9913666188936</v>
      </c>
      <c r="K39" s="80">
        <v>19430.71628375581</v>
      </c>
      <c r="L39" s="80">
        <v>2571.9913666188936</v>
      </c>
      <c r="M39" s="80">
        <v>19437.263678860792</v>
      </c>
      <c r="N39" s="80">
        <v>2571.9913666188936</v>
      </c>
      <c r="O39" s="80">
        <v>19437.263678860792</v>
      </c>
      <c r="P39" s="80">
        <v>2571.9913666188936</v>
      </c>
      <c r="Q39" s="80">
        <v>19437.263678860792</v>
      </c>
    </row>
    <row r="40" spans="1:17">
      <c r="A40" s="1800"/>
      <c r="B40" s="1800"/>
      <c r="C40" s="85" t="s">
        <v>92</v>
      </c>
      <c r="D40" s="80">
        <v>740</v>
      </c>
      <c r="E40" s="80">
        <v>8777</v>
      </c>
      <c r="F40" s="80">
        <v>740</v>
      </c>
      <c r="G40" s="80">
        <v>8775</v>
      </c>
      <c r="H40" s="80">
        <v>740</v>
      </c>
      <c r="I40" s="80">
        <v>8776</v>
      </c>
      <c r="J40" s="80">
        <v>740</v>
      </c>
      <c r="K40" s="80">
        <v>8775</v>
      </c>
      <c r="L40" s="80">
        <v>740</v>
      </c>
      <c r="M40" s="80">
        <v>8776</v>
      </c>
      <c r="N40" s="80">
        <v>740</v>
      </c>
      <c r="O40" s="80">
        <v>8776</v>
      </c>
      <c r="P40" s="80">
        <v>740</v>
      </c>
      <c r="Q40" s="80">
        <v>8776</v>
      </c>
    </row>
    <row r="41" spans="1:17">
      <c r="A41" s="1800"/>
      <c r="B41" s="1800"/>
      <c r="C41" s="85" t="s">
        <v>110</v>
      </c>
      <c r="D41" s="111">
        <v>1</v>
      </c>
      <c r="E41" s="111">
        <v>1</v>
      </c>
      <c r="F41" s="111">
        <v>0</v>
      </c>
      <c r="G41" s="111">
        <v>0</v>
      </c>
      <c r="H41" s="111">
        <v>0</v>
      </c>
      <c r="I41" s="111">
        <v>0</v>
      </c>
      <c r="J41" s="111">
        <v>0</v>
      </c>
      <c r="K41" s="111">
        <v>0</v>
      </c>
      <c r="L41" s="111">
        <v>1</v>
      </c>
      <c r="M41" s="111">
        <v>0</v>
      </c>
      <c r="N41" s="111">
        <v>0</v>
      </c>
      <c r="O41" s="111">
        <v>0</v>
      </c>
      <c r="P41" s="111">
        <v>0</v>
      </c>
      <c r="Q41" s="111">
        <v>0</v>
      </c>
    </row>
    <row r="42" spans="1:17">
      <c r="A42" s="1800"/>
      <c r="B42" s="1800"/>
      <c r="C42" s="85" t="s">
        <v>121</v>
      </c>
      <c r="D42" s="81">
        <v>0.63095580035422005</v>
      </c>
      <c r="E42" s="81">
        <v>0.60954073476783743</v>
      </c>
      <c r="F42" s="81">
        <v>0.25726029912127352</v>
      </c>
      <c r="G42" s="81">
        <v>0.29002338167630631</v>
      </c>
      <c r="H42" s="81">
        <v>0.11961592965049736</v>
      </c>
      <c r="I42" s="81">
        <v>0.10648894339708181</v>
      </c>
      <c r="J42" s="81">
        <v>0.11962296322928966</v>
      </c>
      <c r="K42" s="81">
        <v>0.11249479793346755</v>
      </c>
      <c r="L42" s="81">
        <v>0.92760996921539851</v>
      </c>
      <c r="M42" s="81">
        <v>0.86713110701296026</v>
      </c>
      <c r="N42" s="81">
        <v>0.18521797678609631</v>
      </c>
      <c r="O42" s="81">
        <v>0.18931105910086243</v>
      </c>
      <c r="P42" s="81">
        <v>0.12153255981403618</v>
      </c>
      <c r="Q42" s="81">
        <v>7.3958995995446059E-2</v>
      </c>
    </row>
    <row r="43" spans="1:17">
      <c r="A43" s="1800"/>
      <c r="B43" s="1906"/>
      <c r="C43" s="107" t="s">
        <v>112</v>
      </c>
      <c r="D43" s="112">
        <f>1.14*1.64*D42/SQRT(D70)</f>
        <v>1.7622201570584715E-2</v>
      </c>
      <c r="E43" s="112">
        <f t="shared" ref="E43:Q43" si="5">1.14*1.64*E42/SQRT(E70)</f>
        <v>4.770528808259393E-3</v>
      </c>
      <c r="F43" s="112">
        <f t="shared" si="5"/>
        <v>7.185119535598034E-3</v>
      </c>
      <c r="G43" s="112">
        <f t="shared" si="5"/>
        <v>2.269947578509793E-3</v>
      </c>
      <c r="H43" s="112">
        <f t="shared" si="5"/>
        <v>3.3411710698219555E-3</v>
      </c>
      <c r="I43" s="112">
        <f t="shared" si="5"/>
        <v>8.335160644058039E-4</v>
      </c>
      <c r="J43" s="112">
        <f t="shared" si="5"/>
        <v>3.3409946771449576E-3</v>
      </c>
      <c r="K43" s="112">
        <f t="shared" si="5"/>
        <v>8.8042511614627099E-4</v>
      </c>
      <c r="L43" s="112">
        <f t="shared" si="5"/>
        <v>2.5907567292702046E-2</v>
      </c>
      <c r="M43" s="112">
        <f t="shared" si="5"/>
        <v>6.7873748510687976E-3</v>
      </c>
      <c r="N43" s="112">
        <f t="shared" si="5"/>
        <v>5.1735997659914214E-3</v>
      </c>
      <c r="O43" s="112">
        <f t="shared" si="5"/>
        <v>1.4817858445815844E-3</v>
      </c>
      <c r="P43" s="112">
        <f t="shared" si="5"/>
        <v>3.394707327682218E-3</v>
      </c>
      <c r="Q43" s="112">
        <f t="shared" si="5"/>
        <v>5.7889588630492632E-4</v>
      </c>
    </row>
    <row r="44" spans="1:17">
      <c r="A44" s="1800"/>
      <c r="B44" s="1799" t="s">
        <v>205</v>
      </c>
      <c r="C44" s="85" t="s">
        <v>109</v>
      </c>
      <c r="D44" s="395">
        <v>1.1863098525771287</v>
      </c>
      <c r="E44" s="395">
        <v>1.2565040713116853</v>
      </c>
      <c r="F44" s="395">
        <v>0.14098737172871018</v>
      </c>
      <c r="G44" s="395">
        <v>0.14627096055405478</v>
      </c>
      <c r="H44" s="395">
        <v>2.7460790397937675E-2</v>
      </c>
      <c r="I44" s="395">
        <v>2.1755240750110028E-2</v>
      </c>
      <c r="J44" s="395">
        <v>3.644168258567284E-2</v>
      </c>
      <c r="K44" s="395">
        <v>2.4188121881478362E-2</v>
      </c>
      <c r="L44" s="395">
        <v>1.5521912301814489</v>
      </c>
      <c r="M44" s="395">
        <v>1.4027280428094939</v>
      </c>
      <c r="N44" s="395">
        <v>0.11052904434881877</v>
      </c>
      <c r="O44" s="395">
        <v>0.10494918896062071</v>
      </c>
      <c r="P44" s="395">
        <v>2.8762834141007301E-2</v>
      </c>
      <c r="Q44" s="395">
        <v>1.5480765761748621E-2</v>
      </c>
    </row>
    <row r="45" spans="1:17">
      <c r="A45" s="1800"/>
      <c r="B45" s="1800"/>
      <c r="C45" s="85" t="s">
        <v>75</v>
      </c>
      <c r="D45" s="80">
        <v>2676.2340965456337</v>
      </c>
      <c r="E45" s="80">
        <v>20219.645649369893</v>
      </c>
      <c r="F45" s="80">
        <v>2676.2340965456337</v>
      </c>
      <c r="G45" s="80">
        <v>20216.304394445368</v>
      </c>
      <c r="H45" s="80">
        <v>2676.2340965456337</v>
      </c>
      <c r="I45" s="80">
        <v>20214.975860009679</v>
      </c>
      <c r="J45" s="80">
        <v>2676.2340965456337</v>
      </c>
      <c r="K45" s="80">
        <v>20219.802326559071</v>
      </c>
      <c r="L45" s="80">
        <v>2674.7591577016515</v>
      </c>
      <c r="M45" s="80">
        <v>20212.849559071568</v>
      </c>
      <c r="N45" s="80">
        <v>2674.7591577016515</v>
      </c>
      <c r="O45" s="80">
        <v>20214.326765337155</v>
      </c>
      <c r="P45" s="80">
        <v>2674.7591577016515</v>
      </c>
      <c r="Q45" s="80">
        <v>20214.326765337155</v>
      </c>
    </row>
    <row r="46" spans="1:17">
      <c r="A46" s="1800"/>
      <c r="B46" s="1800"/>
      <c r="C46" s="85" t="s">
        <v>92</v>
      </c>
      <c r="D46" s="80">
        <v>1652</v>
      </c>
      <c r="E46" s="80">
        <v>19247</v>
      </c>
      <c r="F46" s="80">
        <v>1652</v>
      </c>
      <c r="G46" s="80">
        <v>19243</v>
      </c>
      <c r="H46" s="80">
        <v>1652</v>
      </c>
      <c r="I46" s="80">
        <v>19243</v>
      </c>
      <c r="J46" s="80">
        <v>1652</v>
      </c>
      <c r="K46" s="80">
        <v>19247</v>
      </c>
      <c r="L46" s="80">
        <v>1651</v>
      </c>
      <c r="M46" s="80">
        <v>19240</v>
      </c>
      <c r="N46" s="80">
        <v>1651</v>
      </c>
      <c r="O46" s="80">
        <v>19241</v>
      </c>
      <c r="P46" s="80">
        <v>1651</v>
      </c>
      <c r="Q46" s="80">
        <v>19241</v>
      </c>
    </row>
    <row r="47" spans="1:17">
      <c r="A47" s="1800"/>
      <c r="B47" s="1800"/>
      <c r="C47" s="85" t="s">
        <v>110</v>
      </c>
      <c r="D47" s="111">
        <v>1</v>
      </c>
      <c r="E47" s="111">
        <v>1</v>
      </c>
      <c r="F47" s="111">
        <v>0</v>
      </c>
      <c r="G47" s="111">
        <v>0</v>
      </c>
      <c r="H47" s="111">
        <v>0</v>
      </c>
      <c r="I47" s="111">
        <v>0</v>
      </c>
      <c r="J47" s="111">
        <v>0</v>
      </c>
      <c r="K47" s="111">
        <v>0</v>
      </c>
      <c r="L47" s="111">
        <v>2</v>
      </c>
      <c r="M47" s="111">
        <v>1</v>
      </c>
      <c r="N47" s="111">
        <v>0</v>
      </c>
      <c r="O47" s="111">
        <v>0</v>
      </c>
      <c r="P47" s="111">
        <v>0</v>
      </c>
      <c r="Q47" s="111">
        <v>0</v>
      </c>
    </row>
    <row r="48" spans="1:17">
      <c r="A48" s="1800"/>
      <c r="B48" s="1800"/>
      <c r="C48" s="85" t="s">
        <v>121</v>
      </c>
      <c r="D48" s="81">
        <v>0.76912828967796498</v>
      </c>
      <c r="E48" s="81">
        <v>0.79660581430442445</v>
      </c>
      <c r="F48" s="81">
        <v>0.40534524837972497</v>
      </c>
      <c r="G48" s="81">
        <v>0.43528369426183661</v>
      </c>
      <c r="H48" s="81">
        <v>0.18567150758059964</v>
      </c>
      <c r="I48" s="81">
        <v>0.15547092943820681</v>
      </c>
      <c r="J48" s="81">
        <v>0.19287742492059823</v>
      </c>
      <c r="K48" s="81">
        <v>0.17576043095380359</v>
      </c>
      <c r="L48" s="81">
        <v>1.4312789277534708</v>
      </c>
      <c r="M48" s="81">
        <v>1.4094812442379081</v>
      </c>
      <c r="N48" s="81">
        <v>0.39060467144870242</v>
      </c>
      <c r="O48" s="81">
        <v>0.38492588012265183</v>
      </c>
      <c r="P48" s="81">
        <v>0.21425875977403458</v>
      </c>
      <c r="Q48" s="81">
        <v>0.14621587939540537</v>
      </c>
    </row>
    <row r="49" spans="1:17">
      <c r="A49" s="1800"/>
      <c r="B49" s="1906"/>
      <c r="C49" s="107" t="s">
        <v>112</v>
      </c>
      <c r="D49" s="112">
        <f>1.14*1.64*D48/SQRT(D70)</f>
        <v>2.1481272930267178E-2</v>
      </c>
      <c r="E49" s="112">
        <f t="shared" ref="E49:Q49" si="6">1.14*1.64*E48/SQRT(E70)</f>
        <v>6.2345808396441719E-3</v>
      </c>
      <c r="F49" s="112">
        <f t="shared" si="6"/>
        <v>1.1321039712474473E-2</v>
      </c>
      <c r="G49" s="112">
        <f t="shared" si="6"/>
        <v>3.4068672740918331E-3</v>
      </c>
      <c r="H49" s="112">
        <f t="shared" si="6"/>
        <v>5.1862680115528238E-3</v>
      </c>
      <c r="I49" s="112">
        <f t="shared" si="6"/>
        <v>1.2169105364453993E-3</v>
      </c>
      <c r="J49" s="112">
        <f t="shared" si="6"/>
        <v>5.3869460562181015E-3</v>
      </c>
      <c r="K49" s="112">
        <f t="shared" si="6"/>
        <v>1.3755649210369788E-3</v>
      </c>
      <c r="L49" s="112">
        <f t="shared" si="6"/>
        <v>3.9974726842105533E-2</v>
      </c>
      <c r="M49" s="112">
        <f t="shared" si="6"/>
        <v>1.1032561826951675E-2</v>
      </c>
      <c r="N49" s="112">
        <f t="shared" si="6"/>
        <v>1.0910562094822862E-2</v>
      </c>
      <c r="O49" s="112">
        <f t="shared" si="6"/>
        <v>3.0129128382033062E-3</v>
      </c>
      <c r="P49" s="112">
        <f t="shared" si="6"/>
        <v>5.9847812219044182E-3</v>
      </c>
      <c r="Q49" s="112">
        <f t="shared" si="6"/>
        <v>1.1444689040893588E-3</v>
      </c>
    </row>
    <row r="50" spans="1:17">
      <c r="A50" s="1800"/>
      <c r="B50" s="1799" t="s">
        <v>206</v>
      </c>
      <c r="C50" s="85" t="s">
        <v>109</v>
      </c>
      <c r="D50" s="395">
        <v>1.4435688705577234</v>
      </c>
      <c r="E50" s="395">
        <v>1.5120213910031193</v>
      </c>
      <c r="F50" s="395">
        <v>0.15643724900325501</v>
      </c>
      <c r="G50" s="395">
        <v>0.19401297084280664</v>
      </c>
      <c r="H50" s="395">
        <v>3.7031202776117184E-2</v>
      </c>
      <c r="I50" s="395">
        <v>3.5703219685325575E-2</v>
      </c>
      <c r="J50" s="395">
        <v>4.8240017924655688E-2</v>
      </c>
      <c r="K50" s="395">
        <v>3.9800227974678762E-2</v>
      </c>
      <c r="L50" s="395">
        <v>2.4978175393625346</v>
      </c>
      <c r="M50" s="395">
        <v>2.1228971214036809</v>
      </c>
      <c r="N50" s="395">
        <v>6.3391506298759323E-2</v>
      </c>
      <c r="O50" s="395">
        <v>8.2392579000563654E-2</v>
      </c>
      <c r="P50" s="395">
        <v>4.7296622013579696E-2</v>
      </c>
      <c r="Q50" s="395">
        <v>1.6818842049962941E-2</v>
      </c>
    </row>
    <row r="51" spans="1:17">
      <c r="A51" s="1800"/>
      <c r="B51" s="1800"/>
      <c r="C51" s="85" t="s">
        <v>75</v>
      </c>
      <c r="D51" s="80">
        <v>862.80942431747235</v>
      </c>
      <c r="E51" s="80">
        <v>7388.6510631560323</v>
      </c>
      <c r="F51" s="80">
        <v>862.4451856643758</v>
      </c>
      <c r="G51" s="80">
        <v>7392.1098309916424</v>
      </c>
      <c r="H51" s="80">
        <v>864.19732492494484</v>
      </c>
      <c r="I51" s="80">
        <v>7395.6108231839044</v>
      </c>
      <c r="J51" s="80">
        <v>864.19732492494484</v>
      </c>
      <c r="K51" s="80">
        <v>7395.8331281451501</v>
      </c>
      <c r="L51" s="80">
        <v>865.19422458008978</v>
      </c>
      <c r="M51" s="80">
        <v>7396.3178489611391</v>
      </c>
      <c r="N51" s="80">
        <v>865.19422458008978</v>
      </c>
      <c r="O51" s="80">
        <v>7395.3218173331161</v>
      </c>
      <c r="P51" s="80">
        <v>865.19422458008978</v>
      </c>
      <c r="Q51" s="80">
        <v>7395.3218173331161</v>
      </c>
    </row>
    <row r="52" spans="1:17">
      <c r="A52" s="1800"/>
      <c r="B52" s="1800"/>
      <c r="C52" s="85" t="s">
        <v>92</v>
      </c>
      <c r="D52" s="80">
        <v>647</v>
      </c>
      <c r="E52" s="80">
        <v>9014</v>
      </c>
      <c r="F52" s="80">
        <v>647</v>
      </c>
      <c r="G52" s="80">
        <v>9018</v>
      </c>
      <c r="H52" s="80">
        <v>648</v>
      </c>
      <c r="I52" s="80">
        <v>9022</v>
      </c>
      <c r="J52" s="80">
        <v>648</v>
      </c>
      <c r="K52" s="80">
        <v>9021</v>
      </c>
      <c r="L52" s="80">
        <v>648</v>
      </c>
      <c r="M52" s="80">
        <v>9022</v>
      </c>
      <c r="N52" s="80">
        <v>648</v>
      </c>
      <c r="O52" s="80">
        <v>9021</v>
      </c>
      <c r="P52" s="80">
        <v>648</v>
      </c>
      <c r="Q52" s="80">
        <v>9021</v>
      </c>
    </row>
    <row r="53" spans="1:17">
      <c r="A53" s="1800"/>
      <c r="B53" s="1800"/>
      <c r="C53" s="85" t="s">
        <v>110</v>
      </c>
      <c r="D53" s="111">
        <v>1</v>
      </c>
      <c r="E53" s="111">
        <v>1</v>
      </c>
      <c r="F53" s="111">
        <v>0</v>
      </c>
      <c r="G53" s="111">
        <v>0</v>
      </c>
      <c r="H53" s="111">
        <v>0</v>
      </c>
      <c r="I53" s="111">
        <v>0</v>
      </c>
      <c r="J53" s="111">
        <v>0</v>
      </c>
      <c r="K53" s="111">
        <v>0</v>
      </c>
      <c r="L53" s="111">
        <v>2</v>
      </c>
      <c r="M53" s="111">
        <v>2</v>
      </c>
      <c r="N53" s="111">
        <v>0</v>
      </c>
      <c r="O53" s="111">
        <v>0</v>
      </c>
      <c r="P53" s="111">
        <v>0</v>
      </c>
      <c r="Q53" s="111">
        <v>0</v>
      </c>
    </row>
    <row r="54" spans="1:17">
      <c r="A54" s="1800"/>
      <c r="B54" s="1800"/>
      <c r="C54" s="85" t="s">
        <v>121</v>
      </c>
      <c r="D54" s="81">
        <v>0.88921229020663628</v>
      </c>
      <c r="E54" s="81">
        <v>1.0336627072926334</v>
      </c>
      <c r="F54" s="81">
        <v>0.44198747374950559</v>
      </c>
      <c r="G54" s="81">
        <v>0.49952050643899532</v>
      </c>
      <c r="H54" s="81">
        <v>0.1963431324053164</v>
      </c>
      <c r="I54" s="81">
        <v>0.19696490288760851</v>
      </c>
      <c r="J54" s="81">
        <v>0.23951784365068374</v>
      </c>
      <c r="K54" s="81">
        <v>0.22016148453301088</v>
      </c>
      <c r="L54" s="81">
        <v>1.688903476470037</v>
      </c>
      <c r="M54" s="81">
        <v>1.6065233404131622</v>
      </c>
      <c r="N54" s="81">
        <v>0.27579854061011105</v>
      </c>
      <c r="O54" s="81">
        <v>0.33301610560921741</v>
      </c>
      <c r="P54" s="81">
        <v>0.25415653693706469</v>
      </c>
      <c r="Q54" s="81">
        <v>0.15143890693090037</v>
      </c>
    </row>
    <row r="55" spans="1:17">
      <c r="A55" s="1800"/>
      <c r="B55" s="1906"/>
      <c r="C55" s="107" t="s">
        <v>112</v>
      </c>
      <c r="D55" s="112">
        <f>1.14*1.64*D54/SQRT(D70)</f>
        <v>2.4835144091338111E-2</v>
      </c>
      <c r="E55" s="112">
        <f t="shared" ref="E55:Q55" si="7">1.14*1.64*E54/SQRT(E70)</f>
        <v>8.0898903746622845E-3</v>
      </c>
      <c r="F55" s="112">
        <f t="shared" si="7"/>
        <v>1.2344434189708157E-2</v>
      </c>
      <c r="G55" s="112">
        <f t="shared" si="7"/>
        <v>3.9096343110456757E-3</v>
      </c>
      <c r="H55" s="112">
        <f t="shared" si="7"/>
        <v>5.484353093000746E-3</v>
      </c>
      <c r="I55" s="112">
        <f t="shared" si="7"/>
        <v>1.5416944280193673E-3</v>
      </c>
      <c r="J55" s="112">
        <f t="shared" si="7"/>
        <v>6.6895838316955933E-3</v>
      </c>
      <c r="K55" s="112">
        <f t="shared" si="7"/>
        <v>1.7230636807361636E-3</v>
      </c>
      <c r="L55" s="112">
        <f t="shared" si="7"/>
        <v>4.7170019641483131E-2</v>
      </c>
      <c r="M55" s="112">
        <f t="shared" si="7"/>
        <v>1.257488749992723E-2</v>
      </c>
      <c r="N55" s="112">
        <f t="shared" si="7"/>
        <v>7.7037406947226559E-3</v>
      </c>
      <c r="O55" s="112">
        <f t="shared" si="7"/>
        <v>2.6066018205862769E-3</v>
      </c>
      <c r="P55" s="112">
        <f t="shared" si="7"/>
        <v>7.0992255872729818E-3</v>
      </c>
      <c r="Q55" s="112">
        <f t="shared" si="7"/>
        <v>1.1853508700173654E-3</v>
      </c>
    </row>
    <row r="56" spans="1:17">
      <c r="A56" s="1800"/>
      <c r="B56" s="1799" t="s">
        <v>207</v>
      </c>
      <c r="C56" s="85" t="s">
        <v>109</v>
      </c>
      <c r="D56" s="395">
        <v>1.5489440745664564</v>
      </c>
      <c r="E56" s="395">
        <v>1.6518947244670699</v>
      </c>
      <c r="F56" s="395">
        <v>0.21730570560025472</v>
      </c>
      <c r="G56" s="395">
        <v>0.23004446880635318</v>
      </c>
      <c r="H56" s="395">
        <v>8.7607825171225659E-2</v>
      </c>
      <c r="I56" s="395">
        <v>5.9796292081516371E-2</v>
      </c>
      <c r="J56" s="395">
        <v>0.13064334881977252</v>
      </c>
      <c r="K56" s="395">
        <v>8.4070543019940491E-2</v>
      </c>
      <c r="L56" s="395">
        <v>3.6251250598661602</v>
      </c>
      <c r="M56" s="395">
        <v>3.1218250436696828</v>
      </c>
      <c r="N56" s="395">
        <v>8.1915663643946604E-2</v>
      </c>
      <c r="O56" s="395">
        <v>8.1610901172797068E-2</v>
      </c>
      <c r="P56" s="395">
        <v>4.9241958832404974E-2</v>
      </c>
      <c r="Q56" s="395">
        <v>2.5938480707873912E-2</v>
      </c>
    </row>
    <row r="57" spans="1:17">
      <c r="A57" s="1800"/>
      <c r="B57" s="1800"/>
      <c r="C57" s="85" t="s">
        <v>75</v>
      </c>
      <c r="D57" s="80">
        <v>779.87022441960983</v>
      </c>
      <c r="E57" s="80">
        <v>7131.6442015207858</v>
      </c>
      <c r="F57" s="80">
        <v>779.87022441960983</v>
      </c>
      <c r="G57" s="80">
        <v>7128.6692809506367</v>
      </c>
      <c r="H57" s="80">
        <v>777.83368614420374</v>
      </c>
      <c r="I57" s="80">
        <v>7122.8212407222345</v>
      </c>
      <c r="J57" s="80">
        <v>779.07739696251349</v>
      </c>
      <c r="K57" s="80">
        <v>7128.9491071401353</v>
      </c>
      <c r="L57" s="80">
        <v>779.87022441960983</v>
      </c>
      <c r="M57" s="80">
        <v>7126.408340783757</v>
      </c>
      <c r="N57" s="80">
        <v>779.87022441960983</v>
      </c>
      <c r="O57" s="80">
        <v>7127.4768411741943</v>
      </c>
      <c r="P57" s="80">
        <v>779.87022441960983</v>
      </c>
      <c r="Q57" s="80">
        <v>7127.4768411741943</v>
      </c>
    </row>
    <row r="58" spans="1:17">
      <c r="A58" s="1800"/>
      <c r="B58" s="1800"/>
      <c r="C58" s="85" t="s">
        <v>92</v>
      </c>
      <c r="D58" s="80">
        <v>905</v>
      </c>
      <c r="E58" s="80">
        <v>13109</v>
      </c>
      <c r="F58" s="80">
        <v>905</v>
      </c>
      <c r="G58" s="80">
        <v>13105</v>
      </c>
      <c r="H58" s="80">
        <v>903</v>
      </c>
      <c r="I58" s="80">
        <v>13093</v>
      </c>
      <c r="J58" s="80">
        <v>904</v>
      </c>
      <c r="K58" s="80">
        <v>13104</v>
      </c>
      <c r="L58" s="80">
        <v>905</v>
      </c>
      <c r="M58" s="80">
        <v>13101</v>
      </c>
      <c r="N58" s="80">
        <v>905</v>
      </c>
      <c r="O58" s="80">
        <v>13102</v>
      </c>
      <c r="P58" s="80">
        <v>905</v>
      </c>
      <c r="Q58" s="80">
        <v>13102</v>
      </c>
    </row>
    <row r="59" spans="1:17">
      <c r="A59" s="1800"/>
      <c r="B59" s="1800"/>
      <c r="C59" s="85" t="s">
        <v>110</v>
      </c>
      <c r="D59" s="111">
        <v>1</v>
      </c>
      <c r="E59" s="111">
        <v>2</v>
      </c>
      <c r="F59" s="111">
        <v>0</v>
      </c>
      <c r="G59" s="111">
        <v>0</v>
      </c>
      <c r="H59" s="111">
        <v>0</v>
      </c>
      <c r="I59" s="111">
        <v>0</v>
      </c>
      <c r="J59" s="111">
        <v>0</v>
      </c>
      <c r="K59" s="111">
        <v>0</v>
      </c>
      <c r="L59" s="111">
        <v>4</v>
      </c>
      <c r="M59" s="111">
        <v>3</v>
      </c>
      <c r="N59" s="111">
        <v>0</v>
      </c>
      <c r="O59" s="111">
        <v>0</v>
      </c>
      <c r="P59" s="111">
        <v>0</v>
      </c>
      <c r="Q59" s="111">
        <v>0</v>
      </c>
    </row>
    <row r="60" spans="1:17">
      <c r="A60" s="1800"/>
      <c r="B60" s="1800"/>
      <c r="C60" s="85" t="s">
        <v>121</v>
      </c>
      <c r="D60" s="81">
        <v>0.9360597289739031</v>
      </c>
      <c r="E60" s="81">
        <v>0.93024753556873707</v>
      </c>
      <c r="F60" s="81">
        <v>0.52357442945327559</v>
      </c>
      <c r="G60" s="81">
        <v>0.55148257992908156</v>
      </c>
      <c r="H60" s="81">
        <v>0.31049748776544805</v>
      </c>
      <c r="I60" s="81">
        <v>0.26749002760966023</v>
      </c>
      <c r="J60" s="81">
        <v>0.4138803425105313</v>
      </c>
      <c r="K60" s="81">
        <v>0.33933853414695631</v>
      </c>
      <c r="L60" s="81">
        <v>1.9596323305031422</v>
      </c>
      <c r="M60" s="81">
        <v>1.9212763215024176</v>
      </c>
      <c r="N60" s="81">
        <v>0.33444103894882804</v>
      </c>
      <c r="O60" s="81">
        <v>0.32194032568548975</v>
      </c>
      <c r="P60" s="81">
        <v>0.2470771190536932</v>
      </c>
      <c r="Q60" s="81">
        <v>0.1801109861366022</v>
      </c>
    </row>
    <row r="61" spans="1:17">
      <c r="A61" s="1800"/>
      <c r="B61" s="1906"/>
      <c r="C61" s="107" t="s">
        <v>112</v>
      </c>
      <c r="D61" s="112">
        <f>1.14*1.64*D60/SQRT(D70)</f>
        <v>2.6143563807202411E-2</v>
      </c>
      <c r="E61" s="112">
        <f t="shared" ref="E61:Q61" si="8">1.14*1.64*E60/SQRT(E70)</f>
        <v>7.2805186169111876E-3</v>
      </c>
      <c r="F61" s="112">
        <f t="shared" si="8"/>
        <v>1.4623106924208814E-2</v>
      </c>
      <c r="G61" s="112">
        <f t="shared" si="8"/>
        <v>4.3163297375020627E-3</v>
      </c>
      <c r="H61" s="112">
        <f t="shared" si="8"/>
        <v>8.6729687793719208E-3</v>
      </c>
      <c r="I61" s="112">
        <f t="shared" si="8"/>
        <v>2.0937125298504337E-3</v>
      </c>
      <c r="J61" s="112">
        <f t="shared" si="8"/>
        <v>1.1559419562715242E-2</v>
      </c>
      <c r="K61" s="112">
        <f t="shared" si="8"/>
        <v>2.6557865237105036E-3</v>
      </c>
      <c r="L61" s="112">
        <f t="shared" si="8"/>
        <v>5.4731307506760585E-2</v>
      </c>
      <c r="M61" s="112">
        <f t="shared" si="8"/>
        <v>1.5038582379359358E-2</v>
      </c>
      <c r="N61" s="112">
        <f t="shared" si="8"/>
        <v>9.3417718456228691E-3</v>
      </c>
      <c r="O61" s="112">
        <f t="shared" si="8"/>
        <v>2.519908872025166E-3</v>
      </c>
      <c r="P61" s="112">
        <f t="shared" si="8"/>
        <v>6.9014797996323754E-3</v>
      </c>
      <c r="Q61" s="112">
        <f t="shared" si="8"/>
        <v>1.4097745318125015E-3</v>
      </c>
    </row>
    <row r="62" spans="1:17">
      <c r="A62" s="1800"/>
      <c r="B62" s="1799" t="s">
        <v>208</v>
      </c>
      <c r="C62" s="85" t="s">
        <v>109</v>
      </c>
      <c r="D62" s="395">
        <v>1.749125793709428</v>
      </c>
      <c r="E62" s="395">
        <v>1.8323648992473829</v>
      </c>
      <c r="F62" s="395">
        <v>0.26061894561008364</v>
      </c>
      <c r="G62" s="395">
        <v>0.21426393802206581</v>
      </c>
      <c r="H62" s="395">
        <v>0.12807457608259917</v>
      </c>
      <c r="I62" s="395">
        <v>9.0877595339098297E-2</v>
      </c>
      <c r="J62" s="395">
        <v>0.1953295574987963</v>
      </c>
      <c r="K62" s="395">
        <v>0.14137697770001281</v>
      </c>
      <c r="L62" s="395">
        <v>4.5411504717641682</v>
      </c>
      <c r="M62" s="395">
        <v>3.7766129229099259</v>
      </c>
      <c r="N62" s="395">
        <v>0.12208867558838768</v>
      </c>
      <c r="O62" s="395">
        <v>8.7226687187248395E-2</v>
      </c>
      <c r="P62" s="395">
        <v>5.0707768671647509E-2</v>
      </c>
      <c r="Q62" s="395">
        <v>2.7195508878885527E-2</v>
      </c>
    </row>
    <row r="63" spans="1:17">
      <c r="A63" s="1800"/>
      <c r="B63" s="1800"/>
      <c r="C63" s="85" t="s">
        <v>75</v>
      </c>
      <c r="D63" s="80">
        <v>348.99344215044482</v>
      </c>
      <c r="E63" s="80">
        <v>2892.582460872296</v>
      </c>
      <c r="F63" s="80">
        <v>349.2938369952696</v>
      </c>
      <c r="G63" s="80">
        <v>2894.2676681852072</v>
      </c>
      <c r="H63" s="80">
        <v>349.2938369952696</v>
      </c>
      <c r="I63" s="80">
        <v>2894.941562601789</v>
      </c>
      <c r="J63" s="80">
        <v>349.2938369952696</v>
      </c>
      <c r="K63" s="80">
        <v>2894.27905979244</v>
      </c>
      <c r="L63" s="80">
        <v>349.57350952578406</v>
      </c>
      <c r="M63" s="80">
        <v>2890.0092479226673</v>
      </c>
      <c r="N63" s="80">
        <v>348.87372239394097</v>
      </c>
      <c r="O63" s="80">
        <v>2890.0915620395058</v>
      </c>
      <c r="P63" s="80">
        <v>348.87372239394097</v>
      </c>
      <c r="Q63" s="80">
        <v>2890.0915620395058</v>
      </c>
    </row>
    <row r="64" spans="1:17">
      <c r="A64" s="1800"/>
      <c r="B64" s="1800"/>
      <c r="C64" s="85" t="s">
        <v>92</v>
      </c>
      <c r="D64" s="80">
        <v>537</v>
      </c>
      <c r="E64" s="80">
        <v>6918</v>
      </c>
      <c r="F64" s="80">
        <v>537</v>
      </c>
      <c r="G64" s="80">
        <v>6919</v>
      </c>
      <c r="H64" s="80">
        <v>537</v>
      </c>
      <c r="I64" s="80">
        <v>6919</v>
      </c>
      <c r="J64" s="80">
        <v>537</v>
      </c>
      <c r="K64" s="80">
        <v>6919</v>
      </c>
      <c r="L64" s="80">
        <v>537</v>
      </c>
      <c r="M64" s="80">
        <v>6912</v>
      </c>
      <c r="N64" s="80">
        <v>536</v>
      </c>
      <c r="O64" s="80">
        <v>6913</v>
      </c>
      <c r="P64" s="80">
        <v>536</v>
      </c>
      <c r="Q64" s="80">
        <v>6913</v>
      </c>
    </row>
    <row r="65" spans="1:17">
      <c r="A65" s="1800"/>
      <c r="B65" s="1800"/>
      <c r="C65" s="85" t="s">
        <v>110</v>
      </c>
      <c r="D65" s="111">
        <v>2</v>
      </c>
      <c r="E65" s="111">
        <v>2</v>
      </c>
      <c r="F65" s="111">
        <v>0</v>
      </c>
      <c r="G65" s="111">
        <v>0</v>
      </c>
      <c r="H65" s="111">
        <v>0</v>
      </c>
      <c r="I65" s="111">
        <v>0</v>
      </c>
      <c r="J65" s="111">
        <v>0</v>
      </c>
      <c r="K65" s="111">
        <v>0</v>
      </c>
      <c r="L65" s="111">
        <v>5</v>
      </c>
      <c r="M65" s="111">
        <v>4</v>
      </c>
      <c r="N65" s="111">
        <v>0</v>
      </c>
      <c r="O65" s="111">
        <v>0</v>
      </c>
      <c r="P65" s="111">
        <v>0</v>
      </c>
      <c r="Q65" s="111">
        <v>0</v>
      </c>
    </row>
    <row r="66" spans="1:17">
      <c r="A66" s="1800"/>
      <c r="B66" s="1800"/>
      <c r="C66" s="85" t="s">
        <v>121</v>
      </c>
      <c r="D66" s="81">
        <v>1.0441215304896576</v>
      </c>
      <c r="E66" s="81">
        <v>1.0954448982587912</v>
      </c>
      <c r="F66" s="81">
        <v>0.76890258825415114</v>
      </c>
      <c r="G66" s="81">
        <v>0.55985450211349985</v>
      </c>
      <c r="H66" s="81">
        <v>0.40230927713167952</v>
      </c>
      <c r="I66" s="81">
        <v>0.33569749164884294</v>
      </c>
      <c r="J66" s="81">
        <v>0.54202650319596624</v>
      </c>
      <c r="K66" s="81">
        <v>0.51206426586815801</v>
      </c>
      <c r="L66" s="81">
        <v>2.5121158554152876</v>
      </c>
      <c r="M66" s="81">
        <v>2.4455303426598007</v>
      </c>
      <c r="N66" s="81">
        <v>0.43618505233617721</v>
      </c>
      <c r="O66" s="81">
        <v>0.35553756600238895</v>
      </c>
      <c r="P66" s="81">
        <v>0.26446033743897018</v>
      </c>
      <c r="Q66" s="81">
        <v>0.18603692640807942</v>
      </c>
    </row>
    <row r="67" spans="1:17">
      <c r="A67" s="1906"/>
      <c r="B67" s="1906"/>
      <c r="C67" s="107" t="s">
        <v>112</v>
      </c>
      <c r="D67" s="112">
        <f>1.14*1.64*D66/SQRT(D70)</f>
        <v>2.9161662455827356E-2</v>
      </c>
      <c r="E67" s="112">
        <f t="shared" ref="E67:Q67" si="9">1.14*1.64*E66/SQRT(E70)</f>
        <v>8.5734244602943092E-3</v>
      </c>
      <c r="F67" s="112">
        <f t="shared" si="9"/>
        <v>2.1474969230415329E-2</v>
      </c>
      <c r="G67" s="112">
        <f t="shared" si="9"/>
        <v>4.3818548837166625E-3</v>
      </c>
      <c r="H67" s="112">
        <f t="shared" si="9"/>
        <v>1.1237500906450232E-2</v>
      </c>
      <c r="I67" s="112">
        <f t="shared" si="9"/>
        <v>2.6275897116067319E-3</v>
      </c>
      <c r="J67" s="112">
        <f t="shared" si="9"/>
        <v>1.5138461823405301E-2</v>
      </c>
      <c r="K67" s="112">
        <f t="shared" si="9"/>
        <v>4.0076007871756303E-3</v>
      </c>
      <c r="L67" s="112">
        <f t="shared" si="9"/>
        <v>7.0161827417922651E-2</v>
      </c>
      <c r="M67" s="112">
        <f t="shared" si="9"/>
        <v>1.9142123966089827E-2</v>
      </c>
      <c r="N67" s="112">
        <f t="shared" si="9"/>
        <v>1.2183735746674031E-2</v>
      </c>
      <c r="O67" s="112">
        <f t="shared" si="9"/>
        <v>2.7828830234299328E-3</v>
      </c>
      <c r="P67" s="112">
        <f t="shared" si="9"/>
        <v>7.3870364185458243E-3</v>
      </c>
      <c r="Q67" s="112">
        <f t="shared" si="9"/>
        <v>1.4561583746361395E-3</v>
      </c>
    </row>
    <row r="68" spans="1:17" ht="15.75" thickBot="1">
      <c r="A68" s="1925" t="s">
        <v>166</v>
      </c>
      <c r="B68" s="1925" t="s">
        <v>209</v>
      </c>
      <c r="C68" s="85" t="s">
        <v>109</v>
      </c>
      <c r="D68" s="403">
        <v>1.0764008893465384</v>
      </c>
      <c r="E68" s="403">
        <v>1.1584453806179171</v>
      </c>
      <c r="F68" s="403">
        <v>0.12955688026072651</v>
      </c>
      <c r="G68" s="403">
        <v>0.14020624004387985</v>
      </c>
      <c r="H68" s="403">
        <v>3.532003225966647E-2</v>
      </c>
      <c r="I68" s="403">
        <v>2.7935683564174744E-2</v>
      </c>
      <c r="J68" s="403">
        <v>4.7861590324694121E-2</v>
      </c>
      <c r="K68" s="403">
        <v>3.5239698186586857E-2</v>
      </c>
      <c r="L68" s="403">
        <v>1.7427855250810658</v>
      </c>
      <c r="M68" s="403">
        <v>1.5714167211486783</v>
      </c>
      <c r="N68" s="403">
        <v>7.4865671264784023E-2</v>
      </c>
      <c r="O68" s="403">
        <v>7.3938361684936699E-2</v>
      </c>
      <c r="P68" s="403">
        <v>2.8168102209247751E-2</v>
      </c>
      <c r="Q68" s="403">
        <v>1.3939193841660006E-2</v>
      </c>
    </row>
    <row r="69" spans="1:17">
      <c r="A69" s="1800"/>
      <c r="B69" s="1800"/>
      <c r="C69" s="85" t="s">
        <v>75</v>
      </c>
      <c r="D69" s="80">
        <v>7239.8985540520098</v>
      </c>
      <c r="E69" s="80">
        <v>57068.965486988011</v>
      </c>
      <c r="F69" s="80">
        <v>7239.8347102437401</v>
      </c>
      <c r="G69" s="80">
        <v>57063.017435889196</v>
      </c>
      <c r="H69" s="80">
        <v>7239.5503112289025</v>
      </c>
      <c r="I69" s="80">
        <v>57062.464533909959</v>
      </c>
      <c r="J69" s="80">
        <v>7240.7940220472119</v>
      </c>
      <c r="K69" s="80">
        <v>57069.579905391744</v>
      </c>
      <c r="L69" s="80">
        <v>7241.3884828459859</v>
      </c>
      <c r="M69" s="80">
        <v>57062.848675599067</v>
      </c>
      <c r="N69" s="80">
        <v>7240.6886957141442</v>
      </c>
      <c r="O69" s="80">
        <v>57064.480664743911</v>
      </c>
      <c r="P69" s="80">
        <v>7240.6886957141523</v>
      </c>
      <c r="Q69" s="80">
        <v>57064.480664743911</v>
      </c>
    </row>
    <row r="70" spans="1:17">
      <c r="A70" s="1800"/>
      <c r="B70" s="1800"/>
      <c r="C70" s="85" t="s">
        <v>92</v>
      </c>
      <c r="D70" s="80">
        <v>4481</v>
      </c>
      <c r="E70" s="80">
        <v>57065</v>
      </c>
      <c r="F70" s="80">
        <v>4481</v>
      </c>
      <c r="G70" s="80">
        <v>57060</v>
      </c>
      <c r="H70" s="80">
        <v>4480</v>
      </c>
      <c r="I70" s="80">
        <v>57053</v>
      </c>
      <c r="J70" s="80">
        <v>4481</v>
      </c>
      <c r="K70" s="80">
        <v>57066</v>
      </c>
      <c r="L70" s="80">
        <v>4481</v>
      </c>
      <c r="M70" s="80">
        <v>57051</v>
      </c>
      <c r="N70" s="80">
        <v>4480</v>
      </c>
      <c r="O70" s="80">
        <v>57053</v>
      </c>
      <c r="P70" s="80">
        <v>4480</v>
      </c>
      <c r="Q70" s="80">
        <v>57053</v>
      </c>
    </row>
    <row r="71" spans="1:17">
      <c r="A71" s="1800"/>
      <c r="B71" s="1800"/>
      <c r="C71" s="85" t="s">
        <v>110</v>
      </c>
      <c r="D71" s="80">
        <v>1</v>
      </c>
      <c r="E71" s="80">
        <v>1</v>
      </c>
      <c r="F71" s="111">
        <v>0</v>
      </c>
      <c r="G71" s="111">
        <v>0</v>
      </c>
      <c r="H71" s="111">
        <v>0</v>
      </c>
      <c r="I71" s="111">
        <v>0</v>
      </c>
      <c r="J71" s="111">
        <v>0</v>
      </c>
      <c r="K71" s="111">
        <v>0</v>
      </c>
      <c r="L71" s="111">
        <v>1</v>
      </c>
      <c r="M71" s="111">
        <v>1</v>
      </c>
      <c r="N71" s="111">
        <v>0</v>
      </c>
      <c r="O71" s="111">
        <v>0</v>
      </c>
      <c r="P71" s="111">
        <v>0</v>
      </c>
      <c r="Q71" s="111">
        <v>0</v>
      </c>
    </row>
    <row r="72" spans="1:17">
      <c r="A72" s="1800"/>
      <c r="B72" s="1800"/>
      <c r="C72" s="85" t="s">
        <v>121</v>
      </c>
      <c r="D72" s="81">
        <v>0.86396050868899887</v>
      </c>
      <c r="E72" s="81">
        <v>0.90716785725628812</v>
      </c>
      <c r="F72" s="81">
        <v>0.410761338787201</v>
      </c>
      <c r="G72" s="81">
        <v>0.43052067026387142</v>
      </c>
      <c r="H72" s="81">
        <v>0.2035687154476756</v>
      </c>
      <c r="I72" s="81">
        <v>0.18042170120076331</v>
      </c>
      <c r="J72" s="81">
        <v>0.24584921438993654</v>
      </c>
      <c r="K72" s="81">
        <v>0.22432271656549183</v>
      </c>
      <c r="L72" s="81">
        <v>1.8223070568914514</v>
      </c>
      <c r="M72" s="81">
        <v>1.7172975442427971</v>
      </c>
      <c r="N72" s="81">
        <v>0.31623423725818861</v>
      </c>
      <c r="O72" s="81">
        <v>0.31515762304955991</v>
      </c>
      <c r="P72" s="81">
        <v>0.2001285749396465</v>
      </c>
      <c r="Q72" s="81">
        <v>0.13516027363922156</v>
      </c>
    </row>
    <row r="73" spans="1:17" ht="15.75" thickBot="1">
      <c r="A73" s="1926"/>
      <c r="B73" s="1926"/>
      <c r="C73" s="109" t="s">
        <v>112</v>
      </c>
      <c r="D73" s="112">
        <v>2.4129877599342393E-2</v>
      </c>
      <c r="E73" s="112">
        <v>7.0998870955136344E-3</v>
      </c>
      <c r="F73" s="112">
        <v>1.14723077360531E-2</v>
      </c>
      <c r="G73" s="112">
        <v>3.3695881598077575E-3</v>
      </c>
      <c r="H73" s="112">
        <v>5.6861816378631766E-3</v>
      </c>
      <c r="I73" s="112">
        <v>1.41220657770543E-3</v>
      </c>
      <c r="J73" s="112">
        <v>6.8664150634911922E-3</v>
      </c>
      <c r="K73" s="112">
        <v>1.7556309928502347E-3</v>
      </c>
      <c r="L73" s="112">
        <v>5.089589835296196E-2</v>
      </c>
      <c r="M73" s="112">
        <v>1.344196058626871E-2</v>
      </c>
      <c r="N73" s="112">
        <v>8.8332104921267796E-3</v>
      </c>
      <c r="O73" s="112">
        <v>2.4668189321047926E-3</v>
      </c>
      <c r="P73" s="113">
        <v>5.5900899385791947E-3</v>
      </c>
      <c r="Q73" s="113">
        <v>1.0579338638725072E-3</v>
      </c>
    </row>
    <row r="74" spans="1:17" ht="52.5" customHeight="1">
      <c r="A74" s="1929" t="s">
        <v>162</v>
      </c>
      <c r="B74" s="1929"/>
      <c r="C74" s="1929"/>
      <c r="D74" s="1929"/>
      <c r="E74" s="1929"/>
      <c r="F74" s="1929"/>
      <c r="G74" s="1929"/>
      <c r="H74" s="1929"/>
      <c r="I74" s="1929"/>
      <c r="J74" s="1929"/>
      <c r="K74" s="1929"/>
      <c r="L74" s="1929"/>
      <c r="M74" s="1929"/>
      <c r="N74" s="1929"/>
      <c r="O74" s="1929"/>
      <c r="P74" s="1929"/>
      <c r="Q74" s="1929"/>
    </row>
    <row r="76" spans="1:17" customFormat="1" ht="12.75">
      <c r="A76" s="329" t="s">
        <v>347</v>
      </c>
      <c r="B76" s="290"/>
    </row>
    <row r="77" spans="1:17" customFormat="1" ht="12.75">
      <c r="A77" s="330" t="s">
        <v>348</v>
      </c>
      <c r="B77" s="289"/>
    </row>
  </sheetData>
  <mergeCells count="24">
    <mergeCell ref="B32:B37"/>
    <mergeCell ref="L6:M6"/>
    <mergeCell ref="A5:Q5"/>
    <mergeCell ref="A6:C7"/>
    <mergeCell ref="D6:E6"/>
    <mergeCell ref="F6:G6"/>
    <mergeCell ref="H6:I6"/>
    <mergeCell ref="J6:K6"/>
    <mergeCell ref="A68:A73"/>
    <mergeCell ref="B68:B73"/>
    <mergeCell ref="N6:O6"/>
    <mergeCell ref="P6:Q6"/>
    <mergeCell ref="A74:Q74"/>
    <mergeCell ref="A38:A67"/>
    <mergeCell ref="B38:B43"/>
    <mergeCell ref="B44:B49"/>
    <mergeCell ref="B50:B55"/>
    <mergeCell ref="B56:B61"/>
    <mergeCell ref="B62:B67"/>
    <mergeCell ref="A8:A37"/>
    <mergeCell ref="B8:B13"/>
    <mergeCell ref="B14:B19"/>
    <mergeCell ref="B20:B25"/>
    <mergeCell ref="B26:B31"/>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topLeftCell="A25" zoomScaleNormal="100" workbookViewId="0"/>
  </sheetViews>
  <sheetFormatPr baseColWidth="10" defaultColWidth="9.140625" defaultRowHeight="15"/>
  <cols>
    <col min="1" max="1" width="23.42578125" style="28" bestFit="1" customWidth="1"/>
    <col min="2" max="2" width="22.7109375" style="28" customWidth="1"/>
    <col min="3" max="3" width="20.5703125" style="28" customWidth="1"/>
    <col min="4" max="17" width="10.7109375" style="28" customWidth="1"/>
    <col min="18" max="253" width="9.140625" style="28"/>
    <col min="254" max="254" width="23.42578125" style="28" bestFit="1" customWidth="1"/>
    <col min="255" max="255" width="22.7109375" style="28" customWidth="1"/>
    <col min="256" max="256" width="17.28515625" style="28" customWidth="1"/>
    <col min="257" max="270" width="10.7109375" style="28" customWidth="1"/>
    <col min="271" max="509" width="9.140625" style="28"/>
    <col min="510" max="510" width="23.42578125" style="28" bestFit="1" customWidth="1"/>
    <col min="511" max="511" width="22.7109375" style="28" customWidth="1"/>
    <col min="512" max="512" width="17.28515625" style="28" customWidth="1"/>
    <col min="513" max="526" width="10.7109375" style="28" customWidth="1"/>
    <col min="527" max="765" width="9.140625" style="28"/>
    <col min="766" max="766" width="23.42578125" style="28" bestFit="1" customWidth="1"/>
    <col min="767" max="767" width="22.7109375" style="28" customWidth="1"/>
    <col min="768" max="768" width="17.28515625" style="28" customWidth="1"/>
    <col min="769" max="782" width="10.7109375" style="28" customWidth="1"/>
    <col min="783" max="1021" width="9.140625" style="28"/>
    <col min="1022" max="1022" width="23.42578125" style="28" bestFit="1" customWidth="1"/>
    <col min="1023" max="1023" width="22.7109375" style="28" customWidth="1"/>
    <col min="1024" max="1024" width="17.28515625" style="28" customWidth="1"/>
    <col min="1025" max="1038" width="10.7109375" style="28" customWidth="1"/>
    <col min="1039" max="1277" width="9.140625" style="28"/>
    <col min="1278" max="1278" width="23.42578125" style="28" bestFit="1" customWidth="1"/>
    <col min="1279" max="1279" width="22.7109375" style="28" customWidth="1"/>
    <col min="1280" max="1280" width="17.28515625" style="28" customWidth="1"/>
    <col min="1281" max="1294" width="10.7109375" style="28" customWidth="1"/>
    <col min="1295" max="1533" width="9.140625" style="28"/>
    <col min="1534" max="1534" width="23.42578125" style="28" bestFit="1" customWidth="1"/>
    <col min="1535" max="1535" width="22.7109375" style="28" customWidth="1"/>
    <col min="1536" max="1536" width="17.28515625" style="28" customWidth="1"/>
    <col min="1537" max="1550" width="10.7109375" style="28" customWidth="1"/>
    <col min="1551" max="1789" width="9.140625" style="28"/>
    <col min="1790" max="1790" width="23.42578125" style="28" bestFit="1" customWidth="1"/>
    <col min="1791" max="1791" width="22.7109375" style="28" customWidth="1"/>
    <col min="1792" max="1792" width="17.28515625" style="28" customWidth="1"/>
    <col min="1793" max="1806" width="10.7109375" style="28" customWidth="1"/>
    <col min="1807" max="2045" width="9.140625" style="28"/>
    <col min="2046" max="2046" width="23.42578125" style="28" bestFit="1" customWidth="1"/>
    <col min="2047" max="2047" width="22.7109375" style="28" customWidth="1"/>
    <col min="2048" max="2048" width="17.28515625" style="28" customWidth="1"/>
    <col min="2049" max="2062" width="10.7109375" style="28" customWidth="1"/>
    <col min="2063" max="2301" width="9.140625" style="28"/>
    <col min="2302" max="2302" width="23.42578125" style="28" bestFit="1" customWidth="1"/>
    <col min="2303" max="2303" width="22.7109375" style="28" customWidth="1"/>
    <col min="2304" max="2304" width="17.28515625" style="28" customWidth="1"/>
    <col min="2305" max="2318" width="10.7109375" style="28" customWidth="1"/>
    <col min="2319" max="2557" width="9.140625" style="28"/>
    <col min="2558" max="2558" width="23.42578125" style="28" bestFit="1" customWidth="1"/>
    <col min="2559" max="2559" width="22.7109375" style="28" customWidth="1"/>
    <col min="2560" max="2560" width="17.28515625" style="28" customWidth="1"/>
    <col min="2561" max="2574" width="10.7109375" style="28" customWidth="1"/>
    <col min="2575" max="2813" width="9.140625" style="28"/>
    <col min="2814" max="2814" width="23.42578125" style="28" bestFit="1" customWidth="1"/>
    <col min="2815" max="2815" width="22.7109375" style="28" customWidth="1"/>
    <col min="2816" max="2816" width="17.28515625" style="28" customWidth="1"/>
    <col min="2817" max="2830" width="10.7109375" style="28" customWidth="1"/>
    <col min="2831" max="3069" width="9.140625" style="28"/>
    <col min="3070" max="3070" width="23.42578125" style="28" bestFit="1" customWidth="1"/>
    <col min="3071" max="3071" width="22.7109375" style="28" customWidth="1"/>
    <col min="3072" max="3072" width="17.28515625" style="28" customWidth="1"/>
    <col min="3073" max="3086" width="10.7109375" style="28" customWidth="1"/>
    <col min="3087" max="3325" width="9.140625" style="28"/>
    <col min="3326" max="3326" width="23.42578125" style="28" bestFit="1" customWidth="1"/>
    <col min="3327" max="3327" width="22.7109375" style="28" customWidth="1"/>
    <col min="3328" max="3328" width="17.28515625" style="28" customWidth="1"/>
    <col min="3329" max="3342" width="10.7109375" style="28" customWidth="1"/>
    <col min="3343" max="3581" width="9.140625" style="28"/>
    <col min="3582" max="3582" width="23.42578125" style="28" bestFit="1" customWidth="1"/>
    <col min="3583" max="3583" width="22.7109375" style="28" customWidth="1"/>
    <col min="3584" max="3584" width="17.28515625" style="28" customWidth="1"/>
    <col min="3585" max="3598" width="10.7109375" style="28" customWidth="1"/>
    <col min="3599" max="3837" width="9.140625" style="28"/>
    <col min="3838" max="3838" width="23.42578125" style="28" bestFit="1" customWidth="1"/>
    <col min="3839" max="3839" width="22.7109375" style="28" customWidth="1"/>
    <col min="3840" max="3840" width="17.28515625" style="28" customWidth="1"/>
    <col min="3841" max="3854" width="10.7109375" style="28" customWidth="1"/>
    <col min="3855" max="4093" width="9.140625" style="28"/>
    <col min="4094" max="4094" width="23.42578125" style="28" bestFit="1" customWidth="1"/>
    <col min="4095" max="4095" width="22.7109375" style="28" customWidth="1"/>
    <col min="4096" max="4096" width="17.28515625" style="28" customWidth="1"/>
    <col min="4097" max="4110" width="10.7109375" style="28" customWidth="1"/>
    <col min="4111" max="4349" width="9.140625" style="28"/>
    <col min="4350" max="4350" width="23.42578125" style="28" bestFit="1" customWidth="1"/>
    <col min="4351" max="4351" width="22.7109375" style="28" customWidth="1"/>
    <col min="4352" max="4352" width="17.28515625" style="28" customWidth="1"/>
    <col min="4353" max="4366" width="10.7109375" style="28" customWidth="1"/>
    <col min="4367" max="4605" width="9.140625" style="28"/>
    <col min="4606" max="4606" width="23.42578125" style="28" bestFit="1" customWidth="1"/>
    <col min="4607" max="4607" width="22.7109375" style="28" customWidth="1"/>
    <col min="4608" max="4608" width="17.28515625" style="28" customWidth="1"/>
    <col min="4609" max="4622" width="10.7109375" style="28" customWidth="1"/>
    <col min="4623" max="4861" width="9.140625" style="28"/>
    <col min="4862" max="4862" width="23.42578125" style="28" bestFit="1" customWidth="1"/>
    <col min="4863" max="4863" width="22.7109375" style="28" customWidth="1"/>
    <col min="4864" max="4864" width="17.28515625" style="28" customWidth="1"/>
    <col min="4865" max="4878" width="10.7109375" style="28" customWidth="1"/>
    <col min="4879" max="5117" width="9.140625" style="28"/>
    <col min="5118" max="5118" width="23.42578125" style="28" bestFit="1" customWidth="1"/>
    <col min="5119" max="5119" width="22.7109375" style="28" customWidth="1"/>
    <col min="5120" max="5120" width="17.28515625" style="28" customWidth="1"/>
    <col min="5121" max="5134" width="10.7109375" style="28" customWidth="1"/>
    <col min="5135" max="5373" width="9.140625" style="28"/>
    <col min="5374" max="5374" width="23.42578125" style="28" bestFit="1" customWidth="1"/>
    <col min="5375" max="5375" width="22.7109375" style="28" customWidth="1"/>
    <col min="5376" max="5376" width="17.28515625" style="28" customWidth="1"/>
    <col min="5377" max="5390" width="10.7109375" style="28" customWidth="1"/>
    <col min="5391" max="5629" width="9.140625" style="28"/>
    <col min="5630" max="5630" width="23.42578125" style="28" bestFit="1" customWidth="1"/>
    <col min="5631" max="5631" width="22.7109375" style="28" customWidth="1"/>
    <col min="5632" max="5632" width="17.28515625" style="28" customWidth="1"/>
    <col min="5633" max="5646" width="10.7109375" style="28" customWidth="1"/>
    <col min="5647" max="5885" width="9.140625" style="28"/>
    <col min="5886" max="5886" width="23.42578125" style="28" bestFit="1" customWidth="1"/>
    <col min="5887" max="5887" width="22.7109375" style="28" customWidth="1"/>
    <col min="5888" max="5888" width="17.28515625" style="28" customWidth="1"/>
    <col min="5889" max="5902" width="10.7109375" style="28" customWidth="1"/>
    <col min="5903" max="6141" width="9.140625" style="28"/>
    <col min="6142" max="6142" width="23.42578125" style="28" bestFit="1" customWidth="1"/>
    <col min="6143" max="6143" width="22.7109375" style="28" customWidth="1"/>
    <col min="6144" max="6144" width="17.28515625" style="28" customWidth="1"/>
    <col min="6145" max="6158" width="10.7109375" style="28" customWidth="1"/>
    <col min="6159" max="6397" width="9.140625" style="28"/>
    <col min="6398" max="6398" width="23.42578125" style="28" bestFit="1" customWidth="1"/>
    <col min="6399" max="6399" width="22.7109375" style="28" customWidth="1"/>
    <col min="6400" max="6400" width="17.28515625" style="28" customWidth="1"/>
    <col min="6401" max="6414" width="10.7109375" style="28" customWidth="1"/>
    <col min="6415" max="6653" width="9.140625" style="28"/>
    <col min="6654" max="6654" width="23.42578125" style="28" bestFit="1" customWidth="1"/>
    <col min="6655" max="6655" width="22.7109375" style="28" customWidth="1"/>
    <col min="6656" max="6656" width="17.28515625" style="28" customWidth="1"/>
    <col min="6657" max="6670" width="10.7109375" style="28" customWidth="1"/>
    <col min="6671" max="6909" width="9.140625" style="28"/>
    <col min="6910" max="6910" width="23.42578125" style="28" bestFit="1" customWidth="1"/>
    <col min="6911" max="6911" width="22.7109375" style="28" customWidth="1"/>
    <col min="6912" max="6912" width="17.28515625" style="28" customWidth="1"/>
    <col min="6913" max="6926" width="10.7109375" style="28" customWidth="1"/>
    <col min="6927" max="7165" width="9.140625" style="28"/>
    <col min="7166" max="7166" width="23.42578125" style="28" bestFit="1" customWidth="1"/>
    <col min="7167" max="7167" width="22.7109375" style="28" customWidth="1"/>
    <col min="7168" max="7168" width="17.28515625" style="28" customWidth="1"/>
    <col min="7169" max="7182" width="10.7109375" style="28" customWidth="1"/>
    <col min="7183" max="7421" width="9.140625" style="28"/>
    <col min="7422" max="7422" width="23.42578125" style="28" bestFit="1" customWidth="1"/>
    <col min="7423" max="7423" width="22.7109375" style="28" customWidth="1"/>
    <col min="7424" max="7424" width="17.28515625" style="28" customWidth="1"/>
    <col min="7425" max="7438" width="10.7109375" style="28" customWidth="1"/>
    <col min="7439" max="7677" width="9.140625" style="28"/>
    <col min="7678" max="7678" width="23.42578125" style="28" bestFit="1" customWidth="1"/>
    <col min="7679" max="7679" width="22.7109375" style="28" customWidth="1"/>
    <col min="7680" max="7680" width="17.28515625" style="28" customWidth="1"/>
    <col min="7681" max="7694" width="10.7109375" style="28" customWidth="1"/>
    <col min="7695" max="7933" width="9.140625" style="28"/>
    <col min="7934" max="7934" width="23.42578125" style="28" bestFit="1" customWidth="1"/>
    <col min="7935" max="7935" width="22.7109375" style="28" customWidth="1"/>
    <col min="7936" max="7936" width="17.28515625" style="28" customWidth="1"/>
    <col min="7937" max="7950" width="10.7109375" style="28" customWidth="1"/>
    <col min="7951" max="8189" width="9.140625" style="28"/>
    <col min="8190" max="8190" width="23.42578125" style="28" bestFit="1" customWidth="1"/>
    <col min="8191" max="8191" width="22.7109375" style="28" customWidth="1"/>
    <col min="8192" max="8192" width="17.28515625" style="28" customWidth="1"/>
    <col min="8193" max="8206" width="10.7109375" style="28" customWidth="1"/>
    <col min="8207" max="8445" width="9.140625" style="28"/>
    <col min="8446" max="8446" width="23.42578125" style="28" bestFit="1" customWidth="1"/>
    <col min="8447" max="8447" width="22.7109375" style="28" customWidth="1"/>
    <col min="8448" max="8448" width="17.28515625" style="28" customWidth="1"/>
    <col min="8449" max="8462" width="10.7109375" style="28" customWidth="1"/>
    <col min="8463" max="8701" width="9.140625" style="28"/>
    <col min="8702" max="8702" width="23.42578125" style="28" bestFit="1" customWidth="1"/>
    <col min="8703" max="8703" width="22.7109375" style="28" customWidth="1"/>
    <col min="8704" max="8704" width="17.28515625" style="28" customWidth="1"/>
    <col min="8705" max="8718" width="10.7109375" style="28" customWidth="1"/>
    <col min="8719" max="8957" width="9.140625" style="28"/>
    <col min="8958" max="8958" width="23.42578125" style="28" bestFit="1" customWidth="1"/>
    <col min="8959" max="8959" width="22.7109375" style="28" customWidth="1"/>
    <col min="8960" max="8960" width="17.28515625" style="28" customWidth="1"/>
    <col min="8961" max="8974" width="10.7109375" style="28" customWidth="1"/>
    <col min="8975" max="9213" width="9.140625" style="28"/>
    <col min="9214" max="9214" width="23.42578125" style="28" bestFit="1" customWidth="1"/>
    <col min="9215" max="9215" width="22.7109375" style="28" customWidth="1"/>
    <col min="9216" max="9216" width="17.28515625" style="28" customWidth="1"/>
    <col min="9217" max="9230" width="10.7109375" style="28" customWidth="1"/>
    <col min="9231" max="9469" width="9.140625" style="28"/>
    <col min="9470" max="9470" width="23.42578125" style="28" bestFit="1" customWidth="1"/>
    <col min="9471" max="9471" width="22.7109375" style="28" customWidth="1"/>
    <col min="9472" max="9472" width="17.28515625" style="28" customWidth="1"/>
    <col min="9473" max="9486" width="10.7109375" style="28" customWidth="1"/>
    <col min="9487" max="9725" width="9.140625" style="28"/>
    <col min="9726" max="9726" width="23.42578125" style="28" bestFit="1" customWidth="1"/>
    <col min="9727" max="9727" width="22.7109375" style="28" customWidth="1"/>
    <col min="9728" max="9728" width="17.28515625" style="28" customWidth="1"/>
    <col min="9729" max="9742" width="10.7109375" style="28" customWidth="1"/>
    <col min="9743" max="9981" width="9.140625" style="28"/>
    <col min="9982" max="9982" width="23.42578125" style="28" bestFit="1" customWidth="1"/>
    <col min="9983" max="9983" width="22.7109375" style="28" customWidth="1"/>
    <col min="9984" max="9984" width="17.28515625" style="28" customWidth="1"/>
    <col min="9985" max="9998" width="10.7109375" style="28" customWidth="1"/>
    <col min="9999" max="10237" width="9.140625" style="28"/>
    <col min="10238" max="10238" width="23.42578125" style="28" bestFit="1" customWidth="1"/>
    <col min="10239" max="10239" width="22.7109375" style="28" customWidth="1"/>
    <col min="10240" max="10240" width="17.28515625" style="28" customWidth="1"/>
    <col min="10241" max="10254" width="10.7109375" style="28" customWidth="1"/>
    <col min="10255" max="10493" width="9.140625" style="28"/>
    <col min="10494" max="10494" width="23.42578125" style="28" bestFit="1" customWidth="1"/>
    <col min="10495" max="10495" width="22.7109375" style="28" customWidth="1"/>
    <col min="10496" max="10496" width="17.28515625" style="28" customWidth="1"/>
    <col min="10497" max="10510" width="10.7109375" style="28" customWidth="1"/>
    <col min="10511" max="10749" width="9.140625" style="28"/>
    <col min="10750" max="10750" width="23.42578125" style="28" bestFit="1" customWidth="1"/>
    <col min="10751" max="10751" width="22.7109375" style="28" customWidth="1"/>
    <col min="10752" max="10752" width="17.28515625" style="28" customWidth="1"/>
    <col min="10753" max="10766" width="10.7109375" style="28" customWidth="1"/>
    <col min="10767" max="11005" width="9.140625" style="28"/>
    <col min="11006" max="11006" width="23.42578125" style="28" bestFit="1" customWidth="1"/>
    <col min="11007" max="11007" width="22.7109375" style="28" customWidth="1"/>
    <col min="11008" max="11008" width="17.28515625" style="28" customWidth="1"/>
    <col min="11009" max="11022" width="10.7109375" style="28" customWidth="1"/>
    <col min="11023" max="11261" width="9.140625" style="28"/>
    <col min="11262" max="11262" width="23.42578125" style="28" bestFit="1" customWidth="1"/>
    <col min="11263" max="11263" width="22.7109375" style="28" customWidth="1"/>
    <col min="11264" max="11264" width="17.28515625" style="28" customWidth="1"/>
    <col min="11265" max="11278" width="10.7109375" style="28" customWidth="1"/>
    <col min="11279" max="11517" width="9.140625" style="28"/>
    <col min="11518" max="11518" width="23.42578125" style="28" bestFit="1" customWidth="1"/>
    <col min="11519" max="11519" width="22.7109375" style="28" customWidth="1"/>
    <col min="11520" max="11520" width="17.28515625" style="28" customWidth="1"/>
    <col min="11521" max="11534" width="10.7109375" style="28" customWidth="1"/>
    <col min="11535" max="11773" width="9.140625" style="28"/>
    <col min="11774" max="11774" width="23.42578125" style="28" bestFit="1" customWidth="1"/>
    <col min="11775" max="11775" width="22.7109375" style="28" customWidth="1"/>
    <col min="11776" max="11776" width="17.28515625" style="28" customWidth="1"/>
    <col min="11777" max="11790" width="10.7109375" style="28" customWidth="1"/>
    <col min="11791" max="12029" width="9.140625" style="28"/>
    <col min="12030" max="12030" width="23.42578125" style="28" bestFit="1" customWidth="1"/>
    <col min="12031" max="12031" width="22.7109375" style="28" customWidth="1"/>
    <col min="12032" max="12032" width="17.28515625" style="28" customWidth="1"/>
    <col min="12033" max="12046" width="10.7109375" style="28" customWidth="1"/>
    <col min="12047" max="12285" width="9.140625" style="28"/>
    <col min="12286" max="12286" width="23.42578125" style="28" bestFit="1" customWidth="1"/>
    <col min="12287" max="12287" width="22.7109375" style="28" customWidth="1"/>
    <col min="12288" max="12288" width="17.28515625" style="28" customWidth="1"/>
    <col min="12289" max="12302" width="10.7109375" style="28" customWidth="1"/>
    <col min="12303" max="12541" width="9.140625" style="28"/>
    <col min="12542" max="12542" width="23.42578125" style="28" bestFit="1" customWidth="1"/>
    <col min="12543" max="12543" width="22.7109375" style="28" customWidth="1"/>
    <col min="12544" max="12544" width="17.28515625" style="28" customWidth="1"/>
    <col min="12545" max="12558" width="10.7109375" style="28" customWidth="1"/>
    <col min="12559" max="12797" width="9.140625" style="28"/>
    <col min="12798" max="12798" width="23.42578125" style="28" bestFit="1" customWidth="1"/>
    <col min="12799" max="12799" width="22.7109375" style="28" customWidth="1"/>
    <col min="12800" max="12800" width="17.28515625" style="28" customWidth="1"/>
    <col min="12801" max="12814" width="10.7109375" style="28" customWidth="1"/>
    <col min="12815" max="13053" width="9.140625" style="28"/>
    <col min="13054" max="13054" width="23.42578125" style="28" bestFit="1" customWidth="1"/>
    <col min="13055" max="13055" width="22.7109375" style="28" customWidth="1"/>
    <col min="13056" max="13056" width="17.28515625" style="28" customWidth="1"/>
    <col min="13057" max="13070" width="10.7109375" style="28" customWidth="1"/>
    <col min="13071" max="13309" width="9.140625" style="28"/>
    <col min="13310" max="13310" width="23.42578125" style="28" bestFit="1" customWidth="1"/>
    <col min="13311" max="13311" width="22.7109375" style="28" customWidth="1"/>
    <col min="13312" max="13312" width="17.28515625" style="28" customWidth="1"/>
    <col min="13313" max="13326" width="10.7109375" style="28" customWidth="1"/>
    <col min="13327" max="13565" width="9.140625" style="28"/>
    <col min="13566" max="13566" width="23.42578125" style="28" bestFit="1" customWidth="1"/>
    <col min="13567" max="13567" width="22.7109375" style="28" customWidth="1"/>
    <col min="13568" max="13568" width="17.28515625" style="28" customWidth="1"/>
    <col min="13569" max="13582" width="10.7109375" style="28" customWidth="1"/>
    <col min="13583" max="13821" width="9.140625" style="28"/>
    <col min="13822" max="13822" width="23.42578125" style="28" bestFit="1" customWidth="1"/>
    <col min="13823" max="13823" width="22.7109375" style="28" customWidth="1"/>
    <col min="13824" max="13824" width="17.28515625" style="28" customWidth="1"/>
    <col min="13825" max="13838" width="10.7109375" style="28" customWidth="1"/>
    <col min="13839" max="14077" width="9.140625" style="28"/>
    <col min="14078" max="14078" width="23.42578125" style="28" bestFit="1" customWidth="1"/>
    <col min="14079" max="14079" width="22.7109375" style="28" customWidth="1"/>
    <col min="14080" max="14080" width="17.28515625" style="28" customWidth="1"/>
    <col min="14081" max="14094" width="10.7109375" style="28" customWidth="1"/>
    <col min="14095" max="14333" width="9.140625" style="28"/>
    <col min="14334" max="14334" width="23.42578125" style="28" bestFit="1" customWidth="1"/>
    <col min="14335" max="14335" width="22.7109375" style="28" customWidth="1"/>
    <col min="14336" max="14336" width="17.28515625" style="28" customWidth="1"/>
    <col min="14337" max="14350" width="10.7109375" style="28" customWidth="1"/>
    <col min="14351" max="14589" width="9.140625" style="28"/>
    <col min="14590" max="14590" width="23.42578125" style="28" bestFit="1" customWidth="1"/>
    <col min="14591" max="14591" width="22.7109375" style="28" customWidth="1"/>
    <col min="14592" max="14592" width="17.28515625" style="28" customWidth="1"/>
    <col min="14593" max="14606" width="10.7109375" style="28" customWidth="1"/>
    <col min="14607" max="14845" width="9.140625" style="28"/>
    <col min="14846" max="14846" width="23.42578125" style="28" bestFit="1" customWidth="1"/>
    <col min="14847" max="14847" width="22.7109375" style="28" customWidth="1"/>
    <col min="14848" max="14848" width="17.28515625" style="28" customWidth="1"/>
    <col min="14849" max="14862" width="10.7109375" style="28" customWidth="1"/>
    <col min="14863" max="15101" width="9.140625" style="28"/>
    <col min="15102" max="15102" width="23.42578125" style="28" bestFit="1" customWidth="1"/>
    <col min="15103" max="15103" width="22.7109375" style="28" customWidth="1"/>
    <col min="15104" max="15104" width="17.28515625" style="28" customWidth="1"/>
    <col min="15105" max="15118" width="10.7109375" style="28" customWidth="1"/>
    <col min="15119" max="15357" width="9.140625" style="28"/>
    <col min="15358" max="15358" width="23.42578125" style="28" bestFit="1" customWidth="1"/>
    <col min="15359" max="15359" width="22.7109375" style="28" customWidth="1"/>
    <col min="15360" max="15360" width="17.28515625" style="28" customWidth="1"/>
    <col min="15361" max="15374" width="10.7109375" style="28" customWidth="1"/>
    <col min="15375" max="15613" width="9.140625" style="28"/>
    <col min="15614" max="15614" width="23.42578125" style="28" bestFit="1" customWidth="1"/>
    <col min="15615" max="15615" width="22.7109375" style="28" customWidth="1"/>
    <col min="15616" max="15616" width="17.28515625" style="28" customWidth="1"/>
    <col min="15617" max="15630" width="10.7109375" style="28" customWidth="1"/>
    <col min="15631" max="15869" width="9.140625" style="28"/>
    <col min="15870" max="15870" width="23.42578125" style="28" bestFit="1" customWidth="1"/>
    <col min="15871" max="15871" width="22.7109375" style="28" customWidth="1"/>
    <col min="15872" max="15872" width="17.28515625" style="28" customWidth="1"/>
    <col min="15873" max="15886" width="10.7109375" style="28" customWidth="1"/>
    <col min="15887" max="16125" width="9.140625" style="28"/>
    <col min="16126" max="16126" width="23.42578125" style="28" bestFit="1" customWidth="1"/>
    <col min="16127" max="16127" width="22.7109375" style="28" customWidth="1"/>
    <col min="16128" max="16128" width="17.28515625" style="28" customWidth="1"/>
    <col min="16129" max="16142" width="10.7109375" style="28" customWidth="1"/>
    <col min="16143" max="16384" width="9.140625" style="28"/>
  </cols>
  <sheetData>
    <row r="1" spans="1:17" ht="25.5">
      <c r="A1" s="8" t="s">
        <v>276</v>
      </c>
    </row>
    <row r="3" spans="1:17" s="20" customFormat="1" ht="15.75">
      <c r="A3" s="26" t="s">
        <v>69</v>
      </c>
    </row>
    <row r="4" spans="1:17">
      <c r="A4" s="10"/>
      <c r="B4" s="20"/>
      <c r="C4" s="20"/>
      <c r="D4" s="20"/>
      <c r="E4" s="20"/>
      <c r="F4" s="20"/>
      <c r="G4" s="20"/>
      <c r="H4" s="20"/>
      <c r="I4" s="20"/>
      <c r="J4" s="20"/>
      <c r="K4" s="20"/>
      <c r="L4" s="20"/>
      <c r="M4" s="20"/>
      <c r="N4" s="20"/>
      <c r="O4" s="20"/>
      <c r="P4" s="20"/>
      <c r="Q4" s="20"/>
    </row>
    <row r="5" spans="1:17" ht="15.75" thickBot="1">
      <c r="A5" s="1801" t="s">
        <v>263</v>
      </c>
      <c r="B5" s="1802"/>
      <c r="C5" s="1802"/>
      <c r="D5" s="1802"/>
      <c r="E5" s="1802"/>
      <c r="F5" s="1802"/>
      <c r="G5" s="1802"/>
      <c r="H5" s="1802"/>
      <c r="I5" s="1802"/>
      <c r="J5" s="1802"/>
      <c r="K5" s="1802"/>
      <c r="L5" s="1802"/>
      <c r="M5" s="1802"/>
      <c r="N5" s="1802"/>
      <c r="O5" s="1802"/>
      <c r="P5" s="1802"/>
      <c r="Q5" s="1802"/>
    </row>
    <row r="6" spans="1:17" ht="15.75" thickBot="1">
      <c r="A6" s="1943" t="s">
        <v>71</v>
      </c>
      <c r="B6" s="1944"/>
      <c r="C6" s="1944"/>
      <c r="D6" s="1945" t="s">
        <v>154</v>
      </c>
      <c r="E6" s="1945"/>
      <c r="F6" s="1945"/>
      <c r="G6" s="1945"/>
      <c r="H6" s="1945"/>
      <c r="I6" s="1945"/>
      <c r="J6" s="1945"/>
      <c r="K6" s="1945"/>
      <c r="L6" s="1945" t="s">
        <v>264</v>
      </c>
      <c r="M6" s="1945"/>
      <c r="N6" s="1945"/>
      <c r="O6" s="1945"/>
      <c r="P6" s="1945"/>
      <c r="Q6" s="1945"/>
    </row>
    <row r="7" spans="1:17">
      <c r="A7" s="1800"/>
      <c r="B7" s="1800"/>
      <c r="C7" s="1800"/>
      <c r="D7" s="1946" t="s">
        <v>82</v>
      </c>
      <c r="E7" s="1947"/>
      <c r="F7" s="1947"/>
      <c r="G7" s="1948"/>
      <c r="H7" s="1946" t="s">
        <v>102</v>
      </c>
      <c r="I7" s="1947"/>
      <c r="J7" s="1947"/>
      <c r="K7" s="1947"/>
      <c r="L7" s="1949" t="s">
        <v>82</v>
      </c>
      <c r="M7" s="1947"/>
      <c r="N7" s="1948"/>
      <c r="O7" s="1946" t="s">
        <v>102</v>
      </c>
      <c r="P7" s="1947"/>
      <c r="Q7" s="1947"/>
    </row>
    <row r="8" spans="1:17" ht="36.75" thickBot="1">
      <c r="A8" s="1800"/>
      <c r="B8" s="1800"/>
      <c r="C8" s="1800"/>
      <c r="D8" s="365" t="s">
        <v>166</v>
      </c>
      <c r="E8" s="365" t="s">
        <v>398</v>
      </c>
      <c r="F8" s="365" t="s">
        <v>182</v>
      </c>
      <c r="G8" s="1361" t="s">
        <v>183</v>
      </c>
      <c r="H8" s="365" t="s">
        <v>166</v>
      </c>
      <c r="I8" s="365" t="s">
        <v>398</v>
      </c>
      <c r="J8" s="365" t="s">
        <v>182</v>
      </c>
      <c r="K8" s="365" t="s">
        <v>183</v>
      </c>
      <c r="L8" s="1362" t="s">
        <v>166</v>
      </c>
      <c r="M8" s="365" t="s">
        <v>265</v>
      </c>
      <c r="N8" s="1361" t="s">
        <v>266</v>
      </c>
      <c r="O8" s="365" t="s">
        <v>166</v>
      </c>
      <c r="P8" s="365" t="s">
        <v>265</v>
      </c>
      <c r="Q8" s="365" t="s">
        <v>266</v>
      </c>
    </row>
    <row r="9" spans="1:17">
      <c r="A9" s="1941" t="s">
        <v>267</v>
      </c>
      <c r="B9" s="1941" t="s">
        <v>268</v>
      </c>
      <c r="C9" s="172" t="s">
        <v>92</v>
      </c>
      <c r="D9" s="173">
        <f>E9+F9+G9</f>
        <v>1668</v>
      </c>
      <c r="E9" s="173">
        <v>1303</v>
      </c>
      <c r="F9" s="173">
        <v>298</v>
      </c>
      <c r="G9" s="174">
        <v>67</v>
      </c>
      <c r="H9" s="173">
        <f>I9+J9+K9</f>
        <v>21162</v>
      </c>
      <c r="I9" s="173">
        <v>17147</v>
      </c>
      <c r="J9" s="173">
        <v>3092</v>
      </c>
      <c r="K9" s="173">
        <v>923</v>
      </c>
      <c r="L9" s="179">
        <f>M9+N9</f>
        <v>1916</v>
      </c>
      <c r="M9" s="173">
        <v>738</v>
      </c>
      <c r="N9" s="174">
        <v>1178</v>
      </c>
      <c r="O9" s="173">
        <f>P9+Q9</f>
        <v>24354</v>
      </c>
      <c r="P9" s="173">
        <v>11745</v>
      </c>
      <c r="Q9" s="173">
        <v>12609</v>
      </c>
    </row>
    <row r="10" spans="1:17">
      <c r="A10" s="1799"/>
      <c r="B10" s="1799"/>
      <c r="C10" s="144" t="s">
        <v>75</v>
      </c>
      <c r="D10" s="161">
        <f>E10+F10+G10</f>
        <v>2684.1264486513464</v>
      </c>
      <c r="E10" s="48">
        <v>2068.6972464556638</v>
      </c>
      <c r="F10" s="48">
        <v>500.21624642821411</v>
      </c>
      <c r="G10" s="175">
        <v>115.21295576746851</v>
      </c>
      <c r="H10" s="48">
        <f>I10+J10+K10</f>
        <v>21821.561893646041</v>
      </c>
      <c r="I10" s="48">
        <v>17306.31305664888</v>
      </c>
      <c r="J10" s="423">
        <v>3451.698105395189</v>
      </c>
      <c r="K10" s="48">
        <v>1063.5507316019723</v>
      </c>
      <c r="L10" s="180">
        <f t="shared" ref="L10:L11" si="0">M10+N10</f>
        <v>3099.7988645582536</v>
      </c>
      <c r="M10" s="48">
        <v>1246.9115022458295</v>
      </c>
      <c r="N10" s="175">
        <v>1852.8873623124239</v>
      </c>
      <c r="O10" s="48">
        <f t="shared" ref="O10:O11" si="1">P10+Q10</f>
        <v>25229.653286782755</v>
      </c>
      <c r="P10" s="48">
        <v>12121.755490191006</v>
      </c>
      <c r="Q10" s="48">
        <v>13107.897796591749</v>
      </c>
    </row>
    <row r="11" spans="1:17">
      <c r="A11" s="1799"/>
      <c r="B11" s="1799"/>
      <c r="C11" s="144" t="s">
        <v>76</v>
      </c>
      <c r="D11" s="164">
        <f>E11+F11+G11</f>
        <v>1</v>
      </c>
      <c r="E11" s="162">
        <f>E10/D10</f>
        <v>0.77071527218663327</v>
      </c>
      <c r="F11" s="162">
        <f>F10/D10</f>
        <v>0.18636090959110754</v>
      </c>
      <c r="G11" s="176">
        <f>G10/D10</f>
        <v>4.2923818222259193E-2</v>
      </c>
      <c r="H11" s="164">
        <f>I11+J11+K11</f>
        <v>1</v>
      </c>
      <c r="I11" s="162">
        <f>I10/H10</f>
        <v>0.79308315055523582</v>
      </c>
      <c r="J11" s="162">
        <f>J10/H10</f>
        <v>0.15817832482468855</v>
      </c>
      <c r="K11" s="162">
        <f>K10/H10</f>
        <v>4.8738524620075656E-2</v>
      </c>
      <c r="L11" s="181">
        <f t="shared" si="0"/>
        <v>1</v>
      </c>
      <c r="M11" s="162">
        <f>M10/L10</f>
        <v>0.40225561616351019</v>
      </c>
      <c r="N11" s="176">
        <f>N10/L10</f>
        <v>0.59774438383648976</v>
      </c>
      <c r="O11" s="164">
        <f t="shared" si="1"/>
        <v>1</v>
      </c>
      <c r="P11" s="162">
        <f>P10/O10</f>
        <v>0.48045668136633962</v>
      </c>
      <c r="Q11" s="162">
        <f>Q10/O10</f>
        <v>0.51954331863366032</v>
      </c>
    </row>
    <row r="12" spans="1:17">
      <c r="A12" s="1799"/>
      <c r="B12" s="1799"/>
      <c r="C12" s="144" t="s">
        <v>112</v>
      </c>
      <c r="D12" s="162"/>
      <c r="E12" s="424">
        <f>1.14*1.645*SQRT(E11*(1-E11)/D9)</f>
        <v>1.9302220700991076E-2</v>
      </c>
      <c r="F12" s="424">
        <f>1.14*1.645*SQRT(F11*(1-F11)/D9)</f>
        <v>1.7879939462071757E-2</v>
      </c>
      <c r="G12" s="425">
        <f>1.14*1.645*SQRT(G11*(1-G11)/D9)</f>
        <v>9.3066880726130358E-3</v>
      </c>
      <c r="H12" s="424"/>
      <c r="I12" s="424">
        <f>1.14*1.645*SQRT(I11*(1-I11)/H9)</f>
        <v>5.2221541664468412E-3</v>
      </c>
      <c r="J12" s="424">
        <f>1.14*1.645*SQRT(J11*(1-J11)/H9)</f>
        <v>4.7040934033748269E-3</v>
      </c>
      <c r="K12" s="424">
        <f>1.14*1.645*SQRT(K11*(1-K11)/H9)</f>
        <v>2.7757384553776651E-3</v>
      </c>
      <c r="L12" s="426"/>
      <c r="M12" s="424">
        <f>1.14*1.645*SQRT(M11*(1-M11)/L9)</f>
        <v>2.100785985644282E-2</v>
      </c>
      <c r="N12" s="425">
        <f>1.14*1.645*SQRT(N11*(1-N11)/L9)</f>
        <v>2.1007859856442823E-2</v>
      </c>
      <c r="O12" s="424"/>
      <c r="P12" s="424">
        <f>1.14*1.645*SQRT(P11*(1-P11)/O9)</f>
        <v>6.0037638764683316E-3</v>
      </c>
      <c r="Q12" s="424">
        <f>1.14*1.645*SQRT(Q11*(1-Q11)/O9)</f>
        <v>6.0037638764683316E-3</v>
      </c>
    </row>
    <row r="13" spans="1:17">
      <c r="A13" s="1799"/>
      <c r="B13" s="1942" t="s">
        <v>269</v>
      </c>
      <c r="C13" s="165" t="s">
        <v>92</v>
      </c>
      <c r="D13" s="158">
        <f>E13+F13+G13</f>
        <v>1580</v>
      </c>
      <c r="E13" s="158">
        <v>1102</v>
      </c>
      <c r="F13" s="158">
        <v>368</v>
      </c>
      <c r="G13" s="177">
        <v>110</v>
      </c>
      <c r="H13" s="158">
        <f>I13+J13+K13</f>
        <v>19790</v>
      </c>
      <c r="I13" s="158">
        <v>14724</v>
      </c>
      <c r="J13" s="158">
        <v>3704</v>
      </c>
      <c r="K13" s="158">
        <v>1362</v>
      </c>
      <c r="L13" s="182">
        <f t="shared" ref="L13:L55" si="2">M13+N13</f>
        <v>2058</v>
      </c>
      <c r="M13" s="158">
        <v>595</v>
      </c>
      <c r="N13" s="177">
        <v>1463</v>
      </c>
      <c r="O13" s="158">
        <f>P13+Q13</f>
        <v>25795</v>
      </c>
      <c r="P13" s="158">
        <v>10380</v>
      </c>
      <c r="Q13" s="158">
        <v>15415</v>
      </c>
    </row>
    <row r="14" spans="1:17">
      <c r="A14" s="1799"/>
      <c r="B14" s="1799"/>
      <c r="C14" s="144" t="s">
        <v>75</v>
      </c>
      <c r="D14" s="48">
        <f>E14+F14+G14</f>
        <v>2537.8787293199812</v>
      </c>
      <c r="E14" s="48">
        <v>1748.7019599078506</v>
      </c>
      <c r="F14" s="48">
        <v>602.08152631550934</v>
      </c>
      <c r="G14" s="175">
        <v>187.09524309662123</v>
      </c>
      <c r="H14" s="48">
        <f>I14+J14+K14</f>
        <v>19742.402894994317</v>
      </c>
      <c r="I14" s="48">
        <v>14212.468591493647</v>
      </c>
      <c r="J14" s="48">
        <v>4086.3194212229205</v>
      </c>
      <c r="K14" s="48">
        <v>1443.6148822777516</v>
      </c>
      <c r="L14" s="180">
        <f t="shared" si="2"/>
        <v>3289.8993411543024</v>
      </c>
      <c r="M14" s="48">
        <v>999.97277050467574</v>
      </c>
      <c r="N14" s="175">
        <v>2289.9265706496267</v>
      </c>
      <c r="O14" s="48">
        <f t="shared" ref="O14:O15" si="3">P14+Q14</f>
        <v>26176.364707599947</v>
      </c>
      <c r="P14" s="48">
        <v>10148.674643160282</v>
      </c>
      <c r="Q14" s="48">
        <v>16027.690064439665</v>
      </c>
    </row>
    <row r="15" spans="1:17">
      <c r="A15" s="1799"/>
      <c r="B15" s="1799"/>
      <c r="C15" s="144" t="s">
        <v>76</v>
      </c>
      <c r="D15" s="164">
        <f>E15+F15+G15</f>
        <v>1</v>
      </c>
      <c r="E15" s="162">
        <f>E14/D14</f>
        <v>0.6890407881610684</v>
      </c>
      <c r="F15" s="162">
        <f>F14/D14</f>
        <v>0.23723809942519819</v>
      </c>
      <c r="G15" s="176">
        <f>G14/D14</f>
        <v>7.3721112413733414E-2</v>
      </c>
      <c r="H15" s="164">
        <f>I15+J15+K15</f>
        <v>1.0000000000000002</v>
      </c>
      <c r="I15" s="162">
        <f>I14/H14</f>
        <v>0.7198955804461481</v>
      </c>
      <c r="J15" s="162">
        <f>J14/H14</f>
        <v>0.20698186755468384</v>
      </c>
      <c r="K15" s="162">
        <f>K14/H14</f>
        <v>7.3122551999168242E-2</v>
      </c>
      <c r="L15" s="181">
        <f t="shared" si="2"/>
        <v>1</v>
      </c>
      <c r="M15" s="162">
        <f>M14/L14</f>
        <v>0.30395239088191151</v>
      </c>
      <c r="N15" s="176">
        <f>N14/L14</f>
        <v>0.69604760911808849</v>
      </c>
      <c r="O15" s="164">
        <f t="shared" si="3"/>
        <v>1</v>
      </c>
      <c r="P15" s="162">
        <f>P14/O14</f>
        <v>0.38770374559358711</v>
      </c>
      <c r="Q15" s="162">
        <f>Q14/O14</f>
        <v>0.61229625440641289</v>
      </c>
    </row>
    <row r="16" spans="1:17">
      <c r="A16" s="1938"/>
      <c r="B16" s="1938"/>
      <c r="C16" s="160" t="s">
        <v>112</v>
      </c>
      <c r="D16" s="163"/>
      <c r="E16" s="427">
        <f>1.14*1.645*SQRT(E15*(1-E15)/D13)</f>
        <v>2.1838177372359189E-2</v>
      </c>
      <c r="F16" s="427">
        <f>1.14*1.645*SQRT(F15*(1-F15)/D13)</f>
        <v>2.0069147474901655E-2</v>
      </c>
      <c r="G16" s="428">
        <f>1.14*1.645*SQRT(G15*(1-G15)/D13)</f>
        <v>1.2328465744576009E-2</v>
      </c>
      <c r="H16" s="427"/>
      <c r="I16" s="427">
        <f>1.14*1.645*SQRT(I15*(1-I15)/H13)</f>
        <v>5.9860810233081201E-3</v>
      </c>
      <c r="J16" s="427">
        <f>1.14*1.645*SQRT(J15*(1-J15)/H13)</f>
        <v>5.4007685491770062E-3</v>
      </c>
      <c r="K16" s="427">
        <f>1.14*1.645*SQRT(K15*(1-K15)/H13)</f>
        <v>3.4704411497303764E-3</v>
      </c>
      <c r="L16" s="429"/>
      <c r="M16" s="427">
        <f>1.14*1.645*SQRT(M15*(1-M15)/L13)</f>
        <v>1.9013861379706141E-2</v>
      </c>
      <c r="N16" s="428">
        <f>1.14*1.645*SQRT(N15*(1-N15)/L13)</f>
        <v>1.9013861379706141E-2</v>
      </c>
      <c r="O16" s="427"/>
      <c r="P16" s="427">
        <f>1.14*1.645*SQRT(P15*(1-P15)/O13)</f>
        <v>5.6889718820061557E-3</v>
      </c>
      <c r="Q16" s="427">
        <f>1.14*1.645*SQRT(Q15*(1-Q15)/O13)</f>
        <v>5.6889718820061557E-3</v>
      </c>
    </row>
    <row r="17" spans="1:17">
      <c r="A17" s="1799" t="s">
        <v>270</v>
      </c>
      <c r="B17" s="1942" t="s">
        <v>271</v>
      </c>
      <c r="C17" s="165" t="s">
        <v>92</v>
      </c>
      <c r="D17" s="158" t="s">
        <v>83</v>
      </c>
      <c r="E17" s="158" t="s">
        <v>83</v>
      </c>
      <c r="F17" s="158" t="s">
        <v>83</v>
      </c>
      <c r="G17" s="177" t="s">
        <v>83</v>
      </c>
      <c r="H17" s="158" t="s">
        <v>83</v>
      </c>
      <c r="I17" s="158" t="s">
        <v>83</v>
      </c>
      <c r="J17" s="158" t="s">
        <v>83</v>
      </c>
      <c r="K17" s="158" t="s">
        <v>83</v>
      </c>
      <c r="L17" s="182">
        <f t="shared" ref="L17" si="4">M17+N17</f>
        <v>117</v>
      </c>
      <c r="M17" s="233">
        <v>9</v>
      </c>
      <c r="N17" s="177">
        <v>108</v>
      </c>
      <c r="O17" s="158">
        <f t="shared" ref="O17:O55" si="5">P17+Q17</f>
        <v>1513</v>
      </c>
      <c r="P17" s="158">
        <v>186</v>
      </c>
      <c r="Q17" s="158">
        <v>1327</v>
      </c>
    </row>
    <row r="18" spans="1:17">
      <c r="A18" s="1799"/>
      <c r="B18" s="1799"/>
      <c r="C18" s="144" t="s">
        <v>75</v>
      </c>
      <c r="D18" s="48" t="s">
        <v>83</v>
      </c>
      <c r="E18" s="48" t="s">
        <v>83</v>
      </c>
      <c r="F18" s="48" t="s">
        <v>83</v>
      </c>
      <c r="G18" s="175" t="s">
        <v>83</v>
      </c>
      <c r="H18" s="48" t="s">
        <v>83</v>
      </c>
      <c r="I18" s="48" t="s">
        <v>83</v>
      </c>
      <c r="J18" s="48" t="s">
        <v>83</v>
      </c>
      <c r="K18" s="48" t="s">
        <v>83</v>
      </c>
      <c r="L18" s="180">
        <f t="shared" si="2"/>
        <v>148.43660533239526</v>
      </c>
      <c r="M18" s="206">
        <v>11.048614137107368</v>
      </c>
      <c r="N18" s="175">
        <v>137.3879911952879</v>
      </c>
      <c r="O18" s="48">
        <f t="shared" si="5"/>
        <v>1217.887834497307</v>
      </c>
      <c r="P18" s="48">
        <v>143.75070011545316</v>
      </c>
      <c r="Q18" s="48">
        <v>1074.1371343818539</v>
      </c>
    </row>
    <row r="19" spans="1:17">
      <c r="A19" s="1799"/>
      <c r="B19" s="1799"/>
      <c r="C19" s="144" t="s">
        <v>76</v>
      </c>
      <c r="D19" s="164" t="s">
        <v>83</v>
      </c>
      <c r="E19" s="162" t="s">
        <v>83</v>
      </c>
      <c r="F19" s="162" t="s">
        <v>83</v>
      </c>
      <c r="G19" s="176" t="s">
        <v>83</v>
      </c>
      <c r="H19" s="164" t="s">
        <v>83</v>
      </c>
      <c r="I19" s="162" t="s">
        <v>83</v>
      </c>
      <c r="J19" s="162" t="s">
        <v>83</v>
      </c>
      <c r="K19" s="162" t="s">
        <v>83</v>
      </c>
      <c r="L19" s="181">
        <f t="shared" si="2"/>
        <v>1</v>
      </c>
      <c r="M19" s="234">
        <f>M18/L18</f>
        <v>7.4433217550119252E-2</v>
      </c>
      <c r="N19" s="176">
        <f>N18/L18</f>
        <v>0.92556678244988078</v>
      </c>
      <c r="O19" s="164">
        <f t="shared" si="5"/>
        <v>1</v>
      </c>
      <c r="P19" s="162">
        <f>P18/O18</f>
        <v>0.11803279090540174</v>
      </c>
      <c r="Q19" s="162">
        <f>Q18/O18</f>
        <v>0.88196720909459825</v>
      </c>
    </row>
    <row r="20" spans="1:17">
      <c r="A20" s="1799"/>
      <c r="B20" s="1938"/>
      <c r="C20" s="160" t="s">
        <v>112</v>
      </c>
      <c r="D20" s="163" t="s">
        <v>83</v>
      </c>
      <c r="E20" s="163" t="s">
        <v>83</v>
      </c>
      <c r="F20" s="163" t="s">
        <v>83</v>
      </c>
      <c r="G20" s="178" t="s">
        <v>83</v>
      </c>
      <c r="H20" s="163" t="s">
        <v>83</v>
      </c>
      <c r="I20" s="163" t="s">
        <v>83</v>
      </c>
      <c r="J20" s="163" t="s">
        <v>83</v>
      </c>
      <c r="K20" s="163" t="s">
        <v>83</v>
      </c>
      <c r="L20" s="183"/>
      <c r="M20" s="235">
        <f>1.14*1.645*SQRT(M19*(1-M19)/L17)</f>
        <v>4.5505626623812113E-2</v>
      </c>
      <c r="N20" s="178">
        <f>1.14*1.645*SQRT(N19*(1-N19)/L17)</f>
        <v>4.5505626623812107E-2</v>
      </c>
      <c r="O20" s="427"/>
      <c r="P20" s="163">
        <f>1.14*1.645*SQRT(P19*(1-P19)/O17)</f>
        <v>1.5555316322453919E-2</v>
      </c>
      <c r="Q20" s="163">
        <f>1.14*1.645*SQRT(Q19*(1-Q19)/O17)</f>
        <v>1.5555316322453919E-2</v>
      </c>
    </row>
    <row r="21" spans="1:17">
      <c r="A21" s="1799"/>
      <c r="B21" s="1799" t="s">
        <v>252</v>
      </c>
      <c r="C21" s="144" t="s">
        <v>92</v>
      </c>
      <c r="D21" s="158">
        <f>E21+F21+G21</f>
        <v>231</v>
      </c>
      <c r="E21" s="158">
        <v>120</v>
      </c>
      <c r="F21" s="158">
        <v>101</v>
      </c>
      <c r="G21" s="229">
        <v>10</v>
      </c>
      <c r="H21" s="158">
        <f>I21+J21+K21</f>
        <v>3368</v>
      </c>
      <c r="I21" s="158">
        <v>1768</v>
      </c>
      <c r="J21" s="158">
        <v>1363</v>
      </c>
      <c r="K21" s="158">
        <v>237</v>
      </c>
      <c r="L21" s="182">
        <f t="shared" ref="L21" si="6">M21+N21</f>
        <v>322</v>
      </c>
      <c r="M21" s="158">
        <v>73</v>
      </c>
      <c r="N21" s="177">
        <v>249</v>
      </c>
      <c r="O21" s="158">
        <f t="shared" ref="O21" si="7">P21+Q21</f>
        <v>4541</v>
      </c>
      <c r="P21" s="158">
        <v>1384</v>
      </c>
      <c r="Q21" s="158">
        <v>3157</v>
      </c>
    </row>
    <row r="22" spans="1:17">
      <c r="A22" s="1799"/>
      <c r="B22" s="1799"/>
      <c r="C22" s="125" t="s">
        <v>75</v>
      </c>
      <c r="D22" s="48">
        <f>E22+F22+G22</f>
        <v>425.53339967068973</v>
      </c>
      <c r="E22" s="48">
        <v>228.61912813839058</v>
      </c>
      <c r="F22" s="48">
        <v>181.59408928812931</v>
      </c>
      <c r="G22" s="230">
        <v>15.320182244169789</v>
      </c>
      <c r="H22" s="48">
        <f>I22+J22+K22</f>
        <v>3709.6887897128126</v>
      </c>
      <c r="I22" s="48">
        <v>1948.4140264890802</v>
      </c>
      <c r="J22" s="48">
        <v>1501.4901698439846</v>
      </c>
      <c r="K22" s="48">
        <v>259.78459337974795</v>
      </c>
      <c r="L22" s="180">
        <f t="shared" si="2"/>
        <v>570.91578589168103</v>
      </c>
      <c r="M22" s="48">
        <v>136.62812575107091</v>
      </c>
      <c r="N22" s="175">
        <v>434.28766014061017</v>
      </c>
      <c r="O22" s="48">
        <f t="shared" si="5"/>
        <v>4986.6884326279851</v>
      </c>
      <c r="P22" s="48">
        <v>1549.6033960951879</v>
      </c>
      <c r="Q22" s="48">
        <v>3437.0850365327974</v>
      </c>
    </row>
    <row r="23" spans="1:17">
      <c r="A23" s="1799"/>
      <c r="B23" s="1799"/>
      <c r="C23" s="125" t="s">
        <v>76</v>
      </c>
      <c r="D23" s="164">
        <f>E23+F23+G23</f>
        <v>0.99999999999999978</v>
      </c>
      <c r="E23" s="162">
        <f>E22/D22</f>
        <v>0.53725307652774967</v>
      </c>
      <c r="F23" s="162">
        <f>F22/D22</f>
        <v>0.42674462081862596</v>
      </c>
      <c r="G23" s="231">
        <f>G22/D22</f>
        <v>3.6002302653624176E-2</v>
      </c>
      <c r="H23" s="164">
        <f>I23+J23+K23</f>
        <v>1</v>
      </c>
      <c r="I23" s="162">
        <f>I22/H22</f>
        <v>0.52522304078232873</v>
      </c>
      <c r="J23" s="162">
        <f>J22/H22</f>
        <v>0.40474828346995201</v>
      </c>
      <c r="K23" s="162">
        <f>K22/H22</f>
        <v>7.0028675747719343E-2</v>
      </c>
      <c r="L23" s="181">
        <f t="shared" si="2"/>
        <v>1</v>
      </c>
      <c r="M23" s="162">
        <f>M22/L22</f>
        <v>0.23931397436782936</v>
      </c>
      <c r="N23" s="176">
        <f>N22/L22</f>
        <v>0.76068602563217069</v>
      </c>
      <c r="O23" s="164">
        <f t="shared" si="5"/>
        <v>1</v>
      </c>
      <c r="P23" s="162">
        <f>P22/O22</f>
        <v>0.31074798777403201</v>
      </c>
      <c r="Q23" s="162">
        <f>Q22/O22</f>
        <v>0.68925201222596799</v>
      </c>
    </row>
    <row r="24" spans="1:17">
      <c r="A24" s="1799"/>
      <c r="B24" s="1799"/>
      <c r="C24" s="125" t="s">
        <v>112</v>
      </c>
      <c r="D24" s="163"/>
      <c r="E24" s="163">
        <f>1.14*1.645*SQRT(E23*(1-E23)/D21)</f>
        <v>6.1521368753603846E-2</v>
      </c>
      <c r="F24" s="163">
        <f>1.14*1.645*SQRT(F23*(1-F23)/D21)</f>
        <v>6.1027117974043102E-2</v>
      </c>
      <c r="G24" s="232">
        <f>1.14*1.645*SQRT(G23*(1-G23)/D21)</f>
        <v>2.298623811098531E-2</v>
      </c>
      <c r="H24" s="163"/>
      <c r="I24" s="163">
        <f>1.14*1.645*SQRT(I23*(1-I23)/H21)</f>
        <v>1.6136205434814737E-2</v>
      </c>
      <c r="J24" s="163">
        <f>1.14*1.645*SQRT(J23*(1-J23)/H21)</f>
        <v>1.586088981959172E-2</v>
      </c>
      <c r="K24" s="427">
        <f>1.14*1.645*SQRT(K23*(1-K23)/H21)</f>
        <v>8.246268051114879E-3</v>
      </c>
      <c r="L24" s="429"/>
      <c r="M24" s="427">
        <f>1.14*1.645*SQRT(M23*(1-M23)/L21)</f>
        <v>4.4589188289220601E-2</v>
      </c>
      <c r="N24" s="428">
        <f>1.14*1.645*SQRT(N23*(1-N23)/L21)</f>
        <v>4.4589188289220601E-2</v>
      </c>
      <c r="O24" s="427"/>
      <c r="P24" s="427">
        <f>1.14*1.645*SQRT(P23*(1-P23)/O21)</f>
        <v>1.2879179216753224E-2</v>
      </c>
      <c r="Q24" s="427">
        <f>1.14*1.645*SQRT(Q23*(1-Q23)/O21)</f>
        <v>1.2879179216753224E-2</v>
      </c>
    </row>
    <row r="25" spans="1:17">
      <c r="A25" s="1799"/>
      <c r="B25" s="1942" t="s">
        <v>253</v>
      </c>
      <c r="C25" s="165" t="s">
        <v>92</v>
      </c>
      <c r="D25" s="158">
        <f>E25+F25+G25</f>
        <v>937</v>
      </c>
      <c r="E25" s="158">
        <v>660</v>
      </c>
      <c r="F25" s="158">
        <v>230</v>
      </c>
      <c r="G25" s="177">
        <v>47</v>
      </c>
      <c r="H25" s="158">
        <f>I25+J25+K25</f>
        <v>12489</v>
      </c>
      <c r="I25" s="158">
        <v>9407</v>
      </c>
      <c r="J25" s="158">
        <v>2484</v>
      </c>
      <c r="K25" s="158">
        <v>598</v>
      </c>
      <c r="L25" s="182">
        <f t="shared" ref="L25" si="8">M25+N25</f>
        <v>1038</v>
      </c>
      <c r="M25" s="158">
        <v>383</v>
      </c>
      <c r="N25" s="177">
        <v>655</v>
      </c>
      <c r="O25" s="158">
        <f t="shared" ref="O25" si="9">P25+Q25</f>
        <v>13864</v>
      </c>
      <c r="P25" s="158">
        <v>6634</v>
      </c>
      <c r="Q25" s="158">
        <v>7230</v>
      </c>
    </row>
    <row r="26" spans="1:17">
      <c r="A26" s="1799"/>
      <c r="B26" s="1799"/>
      <c r="C26" s="125" t="s">
        <v>75</v>
      </c>
      <c r="D26" s="48">
        <f>E26+F26+G26</f>
        <v>1795.407295087884</v>
      </c>
      <c r="E26" s="48">
        <v>1233.5592186332713</v>
      </c>
      <c r="F26" s="48">
        <v>457.09547241962684</v>
      </c>
      <c r="G26" s="175">
        <v>104.75260403498589</v>
      </c>
      <c r="H26" s="48">
        <f>I26+J26+K26</f>
        <v>14835.37076945097</v>
      </c>
      <c r="I26" s="48">
        <v>10787.256044319112</v>
      </c>
      <c r="J26" s="48">
        <v>3219.3194770932009</v>
      </c>
      <c r="K26" s="48">
        <v>828.79524803865672</v>
      </c>
      <c r="L26" s="180">
        <f t="shared" si="2"/>
        <v>2013.0312808882377</v>
      </c>
      <c r="M26" s="48">
        <v>765.1496464914261</v>
      </c>
      <c r="N26" s="175">
        <v>1247.8816343968117</v>
      </c>
      <c r="O26" s="48">
        <f t="shared" si="5"/>
        <v>16740.596218027211</v>
      </c>
      <c r="P26" s="48">
        <v>7648.0239032493701</v>
      </c>
      <c r="Q26" s="48">
        <v>9092.5723147778426</v>
      </c>
    </row>
    <row r="27" spans="1:17">
      <c r="A27" s="1799"/>
      <c r="B27" s="1799"/>
      <c r="C27" s="125" t="s">
        <v>76</v>
      </c>
      <c r="D27" s="164">
        <f>E27+F27+G27</f>
        <v>1</v>
      </c>
      <c r="E27" s="162">
        <f>E26/D26</f>
        <v>0.68706372198008103</v>
      </c>
      <c r="F27" s="162">
        <f>F26/D26</f>
        <v>0.25459152008026809</v>
      </c>
      <c r="G27" s="176">
        <f>G26/D26</f>
        <v>5.8344757939650861E-2</v>
      </c>
      <c r="H27" s="164">
        <f>I27+J27+K27</f>
        <v>1</v>
      </c>
      <c r="I27" s="162">
        <f>I26/H26</f>
        <v>0.72713086932294635</v>
      </c>
      <c r="J27" s="162">
        <f>J26/H26</f>
        <v>0.21700296724113097</v>
      </c>
      <c r="K27" s="162">
        <f>K26/H26</f>
        <v>5.58661634359226E-2</v>
      </c>
      <c r="L27" s="181">
        <f t="shared" si="2"/>
        <v>1</v>
      </c>
      <c r="M27" s="162">
        <f>M26/L26</f>
        <v>0.38009823978185203</v>
      </c>
      <c r="N27" s="176">
        <f>N26/L26</f>
        <v>0.61990176021814802</v>
      </c>
      <c r="O27" s="164">
        <f t="shared" si="5"/>
        <v>1.0000000000000002</v>
      </c>
      <c r="P27" s="162">
        <f>P26/O26</f>
        <v>0.45685492939693212</v>
      </c>
      <c r="Q27" s="162">
        <f>Q26/O26</f>
        <v>0.54314507060306805</v>
      </c>
    </row>
    <row r="28" spans="1:17">
      <c r="A28" s="1799"/>
      <c r="B28" s="1938"/>
      <c r="C28" s="107" t="s">
        <v>112</v>
      </c>
      <c r="D28" s="163"/>
      <c r="E28" s="163">
        <f>1.14*1.645*SQRT(E27*(1-E27)/D25)</f>
        <v>2.8407134234443767E-2</v>
      </c>
      <c r="F28" s="163">
        <f>1.14*1.645*SQRT(F27*(1-F27)/D25)</f>
        <v>2.6688249543397536E-2</v>
      </c>
      <c r="G28" s="178">
        <f>1.14*1.645*SQRT(G27*(1-G27)/D25)</f>
        <v>1.435978189304213E-2</v>
      </c>
      <c r="H28" s="163"/>
      <c r="I28" s="427">
        <f>1.14*1.645*SQRT(I27*(1-I27)/H25)</f>
        <v>7.4746423239274136E-3</v>
      </c>
      <c r="J28" s="427">
        <f>1.14*1.645*SQRT(J27*(1-J27)/H25)</f>
        <v>6.9170324820328572E-3</v>
      </c>
      <c r="K28" s="427">
        <f>1.14*1.645*SQRT(K27*(1-K27)/H25)</f>
        <v>3.8538794509749186E-3</v>
      </c>
      <c r="L28" s="429"/>
      <c r="M28" s="427">
        <f>1.14*1.645*SQRT(M27*(1-M27)/L25)</f>
        <v>2.8254097586887759E-2</v>
      </c>
      <c r="N28" s="428">
        <f>1.14*1.645*SQRT(N27*(1-N27)/L25)</f>
        <v>2.8254097586887756E-2</v>
      </c>
      <c r="O28" s="427"/>
      <c r="P28" s="427">
        <f>1.14*1.645*SQRT(P27*(1-P27)/O25)</f>
        <v>7.9336595049744729E-3</v>
      </c>
      <c r="Q28" s="427">
        <f>1.14*1.645*SQRT(Q27*(1-Q27)/O25)</f>
        <v>7.9336595049744729E-3</v>
      </c>
    </row>
    <row r="29" spans="1:17">
      <c r="A29" s="1799"/>
      <c r="B29" s="1799" t="s">
        <v>254</v>
      </c>
      <c r="C29" s="125" t="s">
        <v>92</v>
      </c>
      <c r="D29" s="158">
        <f>E29+F29+G29</f>
        <v>1310</v>
      </c>
      <c r="E29" s="158">
        <v>1008</v>
      </c>
      <c r="F29" s="158">
        <v>233</v>
      </c>
      <c r="G29" s="177">
        <v>69</v>
      </c>
      <c r="H29" s="158">
        <f>I29+J29+K29</f>
        <v>16474</v>
      </c>
      <c r="I29" s="158">
        <v>13399</v>
      </c>
      <c r="J29" s="158">
        <v>2201</v>
      </c>
      <c r="K29" s="158">
        <v>874</v>
      </c>
      <c r="L29" s="182">
        <f t="shared" ref="L29" si="10">M29+N29</f>
        <v>1430</v>
      </c>
      <c r="M29" s="158">
        <v>500</v>
      </c>
      <c r="N29" s="177">
        <v>930</v>
      </c>
      <c r="O29" s="158">
        <f t="shared" ref="O29" si="11">P29+Q29</f>
        <v>18209</v>
      </c>
      <c r="P29" s="158">
        <v>8723</v>
      </c>
      <c r="Q29" s="158">
        <v>9486</v>
      </c>
    </row>
    <row r="30" spans="1:17">
      <c r="A30" s="1799"/>
      <c r="B30" s="1799"/>
      <c r="C30" s="125" t="s">
        <v>75</v>
      </c>
      <c r="D30" s="48">
        <f>E30+F30+G30</f>
        <v>1913.4306072164027</v>
      </c>
      <c r="E30" s="48">
        <v>1481.3888267318121</v>
      </c>
      <c r="F30" s="48">
        <v>324.92969678219646</v>
      </c>
      <c r="G30" s="175">
        <v>107.11208370239422</v>
      </c>
      <c r="H30" s="48">
        <f>I30+J30+K30</f>
        <v>15396.013783050801</v>
      </c>
      <c r="I30" s="48">
        <v>12367.010123175998</v>
      </c>
      <c r="J30" s="48">
        <v>2135.6725068535052</v>
      </c>
      <c r="K30" s="48">
        <v>893.33115302129738</v>
      </c>
      <c r="L30" s="180">
        <f t="shared" si="2"/>
        <v>2089.4194476996472</v>
      </c>
      <c r="M30" s="48">
        <v>750.87435383428362</v>
      </c>
      <c r="N30" s="175">
        <v>1338.5450938653635</v>
      </c>
      <c r="O30" s="48">
        <f t="shared" si="5"/>
        <v>17242.406031869396</v>
      </c>
      <c r="P30" s="48">
        <v>8108.2586337176926</v>
      </c>
      <c r="Q30" s="48">
        <v>9134.1473981517029</v>
      </c>
    </row>
    <row r="31" spans="1:17">
      <c r="A31" s="1799"/>
      <c r="B31" s="1799"/>
      <c r="C31" s="125" t="s">
        <v>76</v>
      </c>
      <c r="D31" s="164">
        <f>E31+F31+G31</f>
        <v>1</v>
      </c>
      <c r="E31" s="162">
        <f>E30/D30</f>
        <v>0.77420567076999403</v>
      </c>
      <c r="F31" s="162">
        <f>F30/D30</f>
        <v>0.16981524992688066</v>
      </c>
      <c r="G31" s="176">
        <f>G30/D30</f>
        <v>5.5979079303125304E-2</v>
      </c>
      <c r="H31" s="164">
        <f>I31+J31+K31</f>
        <v>1</v>
      </c>
      <c r="I31" s="162">
        <f>I30/H30</f>
        <v>0.80326052557777139</v>
      </c>
      <c r="J31" s="162">
        <f>J30/H30</f>
        <v>0.13871593887533598</v>
      </c>
      <c r="K31" s="162">
        <f>K30/H30</f>
        <v>5.802353554689265E-2</v>
      </c>
      <c r="L31" s="181">
        <f t="shared" si="2"/>
        <v>1</v>
      </c>
      <c r="M31" s="162">
        <f>M30/L30</f>
        <v>0.35936985015668399</v>
      </c>
      <c r="N31" s="176">
        <f>N30/L30</f>
        <v>0.64063014984331601</v>
      </c>
      <c r="O31" s="164">
        <f t="shared" si="5"/>
        <v>1</v>
      </c>
      <c r="P31" s="162">
        <f>P30/O30</f>
        <v>0.47025099738001053</v>
      </c>
      <c r="Q31" s="162">
        <f>Q30/O30</f>
        <v>0.52974900261998947</v>
      </c>
    </row>
    <row r="32" spans="1:17">
      <c r="A32" s="1799"/>
      <c r="B32" s="1799"/>
      <c r="C32" s="125" t="s">
        <v>112</v>
      </c>
      <c r="D32" s="163"/>
      <c r="E32" s="163">
        <f>1.14*1.645*SQRT(E31*(1-E31)/D29)</f>
        <v>2.1663059625874673E-2</v>
      </c>
      <c r="F32" s="163">
        <f>1.14*1.645*SQRT(F31*(1-F31)/D29)</f>
        <v>1.9454085749386538E-2</v>
      </c>
      <c r="G32" s="178">
        <f>1.14*1.645*SQRT(G31*(1-G31)/D29)</f>
        <v>1.191074127190367E-2</v>
      </c>
      <c r="H32" s="163"/>
      <c r="I32" s="427">
        <f>1.14*1.645*SQRT(I31*(1-I31)/H29)</f>
        <v>5.8082484976846611E-3</v>
      </c>
      <c r="J32" s="427">
        <f>1.14*1.645*SQRT(J31*(1-J31)/H29)</f>
        <v>5.0501887576303818E-3</v>
      </c>
      <c r="K32" s="427">
        <f>1.14*1.645*SQRT(K31*(1-K31)/H29)</f>
        <v>3.4158071466752413E-3</v>
      </c>
      <c r="L32" s="429"/>
      <c r="M32" s="427">
        <f>1.14*1.645*SQRT(M31*(1-M31)/L29)</f>
        <v>2.3794536042139176E-2</v>
      </c>
      <c r="N32" s="428">
        <f>1.14*1.645*SQRT(N31*(1-N31)/L29)</f>
        <v>2.3794536042139176E-2</v>
      </c>
      <c r="O32" s="427"/>
      <c r="P32" s="427">
        <f>1.14*1.645*SQRT(P31*(1-P31)/O29)</f>
        <v>6.9362963868299099E-3</v>
      </c>
      <c r="Q32" s="427">
        <f>1.14*1.645*SQRT(Q31*(1-Q31)/O29)</f>
        <v>6.9362963868299099E-3</v>
      </c>
    </row>
    <row r="33" spans="1:18">
      <c r="A33" s="1799"/>
      <c r="B33" s="1942" t="s">
        <v>255</v>
      </c>
      <c r="C33" s="165" t="s">
        <v>92</v>
      </c>
      <c r="D33" s="158">
        <f>E33+F33+G33</f>
        <v>662</v>
      </c>
      <c r="E33" s="158">
        <v>532</v>
      </c>
      <c r="F33" s="158">
        <v>86</v>
      </c>
      <c r="G33" s="177">
        <v>44</v>
      </c>
      <c r="H33" s="158">
        <f>I33+J33+K33</f>
        <v>7505</v>
      </c>
      <c r="I33" s="158">
        <v>6333</v>
      </c>
      <c r="J33" s="158">
        <v>682</v>
      </c>
      <c r="K33" s="158">
        <v>490</v>
      </c>
      <c r="L33" s="182">
        <f t="shared" ref="L33" si="12">M33+N33</f>
        <v>845</v>
      </c>
      <c r="M33" s="158">
        <v>275</v>
      </c>
      <c r="N33" s="177">
        <v>570</v>
      </c>
      <c r="O33" s="158">
        <f t="shared" ref="O33" si="13">P33+Q33</f>
        <v>9559</v>
      </c>
      <c r="P33" s="158">
        <v>4051</v>
      </c>
      <c r="Q33" s="158">
        <v>5508</v>
      </c>
    </row>
    <row r="34" spans="1:18">
      <c r="A34" s="1799"/>
      <c r="B34" s="1799"/>
      <c r="C34" s="125" t="s">
        <v>75</v>
      </c>
      <c r="D34" s="48">
        <f>E34+F34+G34</f>
        <v>876.82778771321455</v>
      </c>
      <c r="E34" s="48">
        <v>708.11557166448256</v>
      </c>
      <c r="F34" s="48">
        <v>106.81679653929963</v>
      </c>
      <c r="G34" s="175">
        <v>61.895419509432415</v>
      </c>
      <c r="H34" s="48">
        <f>I34+J34+K34</f>
        <v>6241.7017109936123</v>
      </c>
      <c r="I34" s="48">
        <v>5239.721982294006</v>
      </c>
      <c r="J34" s="48">
        <v>585.9633109806075</v>
      </c>
      <c r="K34" s="48">
        <v>416.01641771899892</v>
      </c>
      <c r="L34" s="180">
        <f t="shared" si="2"/>
        <v>1116.8536461921958</v>
      </c>
      <c r="M34" s="48">
        <v>390.27086246043081</v>
      </c>
      <c r="N34" s="175">
        <v>726.58278373176495</v>
      </c>
      <c r="O34" s="48">
        <f t="shared" si="5"/>
        <v>8021.4974260399176</v>
      </c>
      <c r="P34" s="48">
        <v>3370.9499860933056</v>
      </c>
      <c r="Q34" s="48">
        <v>4650.547439946612</v>
      </c>
    </row>
    <row r="35" spans="1:18">
      <c r="A35" s="1799"/>
      <c r="B35" s="1799"/>
      <c r="C35" s="125" t="s">
        <v>76</v>
      </c>
      <c r="D35" s="164">
        <f>E35+F35+G35</f>
        <v>1</v>
      </c>
      <c r="E35" s="162">
        <f>E34/D34</f>
        <v>0.80758796834126689</v>
      </c>
      <c r="F35" s="162">
        <f>F34/D34</f>
        <v>0.12182186517820118</v>
      </c>
      <c r="G35" s="176">
        <f>G34/D34</f>
        <v>7.0590166480532027E-2</v>
      </c>
      <c r="H35" s="164">
        <f>I35+J35+K35</f>
        <v>1</v>
      </c>
      <c r="I35" s="162">
        <f>I34/H34</f>
        <v>0.83947010365221353</v>
      </c>
      <c r="J35" s="162">
        <f>J34/H34</f>
        <v>9.3878775070032686E-2</v>
      </c>
      <c r="K35" s="162">
        <f>K34/H34</f>
        <v>6.6651121277753841E-2</v>
      </c>
      <c r="L35" s="181">
        <f t="shared" si="2"/>
        <v>1</v>
      </c>
      <c r="M35" s="162">
        <f>M34/L34</f>
        <v>0.34943778335775816</v>
      </c>
      <c r="N35" s="176">
        <f>N34/L34</f>
        <v>0.65056221664224179</v>
      </c>
      <c r="O35" s="164">
        <f t="shared" si="5"/>
        <v>1</v>
      </c>
      <c r="P35" s="162">
        <f>P34/O34</f>
        <v>0.42023948984267001</v>
      </c>
      <c r="Q35" s="162">
        <f>Q34/O34</f>
        <v>0.57976051015732999</v>
      </c>
    </row>
    <row r="36" spans="1:18">
      <c r="A36" s="1799"/>
      <c r="B36" s="1938"/>
      <c r="C36" s="107" t="s">
        <v>112</v>
      </c>
      <c r="D36" s="163"/>
      <c r="E36" s="163">
        <f>1.14*1.645*SQRT(E35*(1-E35)/D33)</f>
        <v>2.8731135582859526E-2</v>
      </c>
      <c r="F36" s="163">
        <f>1.14*1.645*SQRT(F35*(1-F35)/D33)</f>
        <v>2.3839420328390846E-2</v>
      </c>
      <c r="G36" s="178">
        <f>1.14*1.645*SQRT(G35*(1-G35)/D33)</f>
        <v>1.8668846874855923E-2</v>
      </c>
      <c r="H36" s="163"/>
      <c r="I36" s="427">
        <f>1.14*1.645*SQRT(I35*(1-I35)/H33)</f>
        <v>7.9465017798955647E-3</v>
      </c>
      <c r="J36" s="427">
        <f>1.14*1.645*SQRT(J35*(1-J35)/H33)</f>
        <v>6.3135302287977068E-3</v>
      </c>
      <c r="K36" s="427">
        <f>1.14*1.645*SQRT(K35*(1-K35)/H33)</f>
        <v>5.3990971280556879E-3</v>
      </c>
      <c r="L36" s="429"/>
      <c r="M36" s="427">
        <f>1.14*1.645*SQRT(M35*(1-M35)/L33)</f>
        <v>3.0758967158310866E-2</v>
      </c>
      <c r="N36" s="428">
        <f>1.14*1.645*SQRT(N35*(1-N35)/L33)</f>
        <v>3.0758967158310866E-2</v>
      </c>
      <c r="O36" s="427"/>
      <c r="P36" s="427">
        <f>1.14*1.645*SQRT(P35*(1-P35)/O33)</f>
        <v>9.4675426086781068E-3</v>
      </c>
      <c r="Q36" s="427">
        <f>1.14*1.645*SQRT(Q35*(1-Q35)/O33)</f>
        <v>9.4675426086781068E-3</v>
      </c>
    </row>
    <row r="37" spans="1:18">
      <c r="A37" s="1799"/>
      <c r="B37" s="1942" t="s">
        <v>256</v>
      </c>
      <c r="C37" s="165" t="s">
        <v>92</v>
      </c>
      <c r="D37" s="158">
        <f>E37+F37+G37</f>
        <v>108</v>
      </c>
      <c r="E37" s="158">
        <v>85</v>
      </c>
      <c r="F37" s="158">
        <v>16</v>
      </c>
      <c r="G37" s="229">
        <v>7</v>
      </c>
      <c r="H37" s="158">
        <f>I37+J37+K37</f>
        <v>1116</v>
      </c>
      <c r="I37" s="158">
        <v>964</v>
      </c>
      <c r="J37" s="158">
        <v>66</v>
      </c>
      <c r="K37" s="158">
        <v>86</v>
      </c>
      <c r="L37" s="182">
        <f t="shared" ref="L37" si="14">M37+N37</f>
        <v>222</v>
      </c>
      <c r="M37" s="158">
        <v>93</v>
      </c>
      <c r="N37" s="177">
        <v>129</v>
      </c>
      <c r="O37" s="158">
        <f t="shared" ref="O37" si="15">P37+Q37</f>
        <v>2463</v>
      </c>
      <c r="P37" s="158">
        <v>1147</v>
      </c>
      <c r="Q37" s="158">
        <v>1316</v>
      </c>
    </row>
    <row r="38" spans="1:18">
      <c r="A38" s="1799"/>
      <c r="B38" s="1799"/>
      <c r="C38" s="125" t="s">
        <v>75</v>
      </c>
      <c r="D38" s="48">
        <f>E38+F38+G38</f>
        <v>210.80608828313589</v>
      </c>
      <c r="E38" s="48">
        <v>165.71646119555734</v>
      </c>
      <c r="F38" s="48">
        <v>31.861717714471077</v>
      </c>
      <c r="G38" s="230">
        <v>13.227909373107492</v>
      </c>
      <c r="H38" s="48">
        <f>I38+J38+K38</f>
        <v>1381.1897354321345</v>
      </c>
      <c r="I38" s="48">
        <v>1176.3794718643082</v>
      </c>
      <c r="J38" s="48">
        <v>95.572061846803393</v>
      </c>
      <c r="K38" s="48">
        <v>109.23820172102307</v>
      </c>
      <c r="L38" s="180">
        <f t="shared" si="2"/>
        <v>451.04143970839016</v>
      </c>
      <c r="M38" s="48">
        <v>192.91267007618586</v>
      </c>
      <c r="N38" s="175">
        <v>258.1287696322043</v>
      </c>
      <c r="O38" s="48">
        <f t="shared" si="5"/>
        <v>3196.9420513210152</v>
      </c>
      <c r="P38" s="48">
        <v>1449.843514080316</v>
      </c>
      <c r="Q38" s="48">
        <v>1747.0985372406994</v>
      </c>
    </row>
    <row r="39" spans="1:18">
      <c r="A39" s="1799"/>
      <c r="B39" s="1799"/>
      <c r="C39" s="125" t="s">
        <v>76</v>
      </c>
      <c r="D39" s="164">
        <f>E39+F39+G39</f>
        <v>1</v>
      </c>
      <c r="E39" s="162">
        <f>E38/D38</f>
        <v>0.78610851586497732</v>
      </c>
      <c r="F39" s="162">
        <f>F38/D38</f>
        <v>0.15114230321316557</v>
      </c>
      <c r="G39" s="231">
        <f>G38/D38</f>
        <v>6.2749180921857189E-2</v>
      </c>
      <c r="H39" s="164">
        <f>I39+J39+K39</f>
        <v>1.0000000000000002</v>
      </c>
      <c r="I39" s="162">
        <f>I38/H38</f>
        <v>0.85171460639059338</v>
      </c>
      <c r="J39" s="162">
        <f>J38/H38</f>
        <v>6.9195461995597327E-2</v>
      </c>
      <c r="K39" s="162">
        <f>K38/H38</f>
        <v>7.9089931613809436E-2</v>
      </c>
      <c r="L39" s="181">
        <f t="shared" si="2"/>
        <v>1</v>
      </c>
      <c r="M39" s="162">
        <f>M38/L38</f>
        <v>0.42770498028054549</v>
      </c>
      <c r="N39" s="176">
        <f>N38/L38</f>
        <v>0.57229501971945451</v>
      </c>
      <c r="O39" s="164">
        <f t="shared" si="5"/>
        <v>1</v>
      </c>
      <c r="P39" s="162">
        <f>P38/O38</f>
        <v>0.45350947586967461</v>
      </c>
      <c r="Q39" s="162">
        <f>Q38/O38</f>
        <v>0.54649052413032551</v>
      </c>
    </row>
    <row r="40" spans="1:18">
      <c r="A40" s="1938"/>
      <c r="B40" s="1938"/>
      <c r="C40" s="107" t="s">
        <v>112</v>
      </c>
      <c r="D40" s="163"/>
      <c r="E40" s="163">
        <f>1.14*1.645*SQRT(E39*(1-E39)/D37)</f>
        <v>7.3994062716546127E-2</v>
      </c>
      <c r="F40" s="163">
        <f>1.14*1.645*SQRT(F39*(1-F39)/D37)</f>
        <v>6.4635236066609272E-2</v>
      </c>
      <c r="G40" s="232">
        <f>1.14*1.645*SQRT(G39*(1-G39)/D37)</f>
        <v>4.3761361051608827E-2</v>
      </c>
      <c r="H40" s="163"/>
      <c r="I40" s="163">
        <f>1.14*1.645*SQRT(I39*(1-I39)/H37)</f>
        <v>1.9949632099808472E-2</v>
      </c>
      <c r="J40" s="163">
        <f>1.14*1.645*SQRT(J39*(1-J39)/H37)</f>
        <v>1.4246451664949977E-2</v>
      </c>
      <c r="K40" s="163">
        <f>1.14*1.645*SQRT(K39*(1-K39)/H37)</f>
        <v>1.5149833745823939E-2</v>
      </c>
      <c r="L40" s="183"/>
      <c r="M40" s="163">
        <f>1.14*1.645*SQRT(M39*(1-M39)/L37)</f>
        <v>6.2269646938198586E-2</v>
      </c>
      <c r="N40" s="178">
        <f>1.14*1.645*SQRT(N39*(1-N39)/L37)</f>
        <v>6.2269646938198586E-2</v>
      </c>
      <c r="O40" s="163"/>
      <c r="P40" s="163">
        <f>1.14*1.645*SQRT(P39*(1-P39)/O37)</f>
        <v>1.8811483613378963E-2</v>
      </c>
      <c r="Q40" s="163">
        <f>1.14*1.645*SQRT(Q39*(1-Q39)/O37)</f>
        <v>1.8811483613378963E-2</v>
      </c>
    </row>
    <row r="41" spans="1:18">
      <c r="A41" s="1799" t="s">
        <v>272</v>
      </c>
      <c r="B41" s="1939" t="s">
        <v>273</v>
      </c>
      <c r="C41" s="125" t="s">
        <v>92</v>
      </c>
      <c r="D41" s="158">
        <f>E41+F41+G41</f>
        <v>1325</v>
      </c>
      <c r="E41" s="158">
        <v>1035</v>
      </c>
      <c r="F41" s="158">
        <v>241</v>
      </c>
      <c r="G41" s="177">
        <v>49</v>
      </c>
      <c r="H41" s="158">
        <f>I41+J41+K41</f>
        <v>17655</v>
      </c>
      <c r="I41" s="158">
        <v>14362</v>
      </c>
      <c r="J41" s="158">
        <v>2588</v>
      </c>
      <c r="K41" s="158">
        <v>705</v>
      </c>
      <c r="L41" s="182">
        <f t="shared" ref="L41" si="16">M41+N41</f>
        <v>1405</v>
      </c>
      <c r="M41" s="158">
        <v>568</v>
      </c>
      <c r="N41" s="177">
        <v>837</v>
      </c>
      <c r="O41" s="158">
        <f t="shared" ref="O41" si="17">P41+Q41</f>
        <v>18880</v>
      </c>
      <c r="P41" s="158">
        <v>9398</v>
      </c>
      <c r="Q41" s="158">
        <v>9482</v>
      </c>
    </row>
    <row r="42" spans="1:18">
      <c r="A42" s="1799"/>
      <c r="B42" s="1939"/>
      <c r="C42" s="125" t="s">
        <v>75</v>
      </c>
      <c r="D42" s="48">
        <f>E42+F42+G42</f>
        <v>2294.1391609121952</v>
      </c>
      <c r="E42" s="48">
        <v>1770.0866407404151</v>
      </c>
      <c r="F42" s="48">
        <v>433.11600159568849</v>
      </c>
      <c r="G42" s="175">
        <v>90.936518576091686</v>
      </c>
      <c r="H42" s="48">
        <f>I42+J42+K42</f>
        <v>19238.803523548067</v>
      </c>
      <c r="I42" s="48">
        <v>15267.25718120027</v>
      </c>
      <c r="J42" s="48">
        <v>3080.056727129429</v>
      </c>
      <c r="K42" s="48">
        <v>891.48961521836782</v>
      </c>
      <c r="L42" s="180">
        <f t="shared" si="2"/>
        <v>2448.1355931376615</v>
      </c>
      <c r="M42" s="48">
        <v>1009.1234761418729</v>
      </c>
      <c r="N42" s="175">
        <v>1439.0121169957886</v>
      </c>
      <c r="O42" s="48">
        <f t="shared" si="5"/>
        <v>20747.207888958197</v>
      </c>
      <c r="P42" s="48">
        <v>10064.793092709915</v>
      </c>
      <c r="Q42" s="48">
        <v>10682.414796248284</v>
      </c>
    </row>
    <row r="43" spans="1:18">
      <c r="A43" s="1799"/>
      <c r="B43" s="1939"/>
      <c r="C43" s="125" t="s">
        <v>76</v>
      </c>
      <c r="D43" s="164">
        <f>E43+F43+G43</f>
        <v>1</v>
      </c>
      <c r="E43" s="162">
        <f>E42/D42</f>
        <v>0.77156899236949239</v>
      </c>
      <c r="F43" s="162">
        <f>F42/D42</f>
        <v>0.18879238407816246</v>
      </c>
      <c r="G43" s="176">
        <f>G42/D42</f>
        <v>3.9638623552345237E-2</v>
      </c>
      <c r="H43" s="164">
        <f>I43+J43+K43</f>
        <v>1</v>
      </c>
      <c r="I43" s="162">
        <f>I42/H42</f>
        <v>0.79356583492904476</v>
      </c>
      <c r="J43" s="162">
        <f>J42/H42</f>
        <v>0.16009606436073201</v>
      </c>
      <c r="K43" s="162">
        <f>K42/H42</f>
        <v>4.6338100710223228E-2</v>
      </c>
      <c r="L43" s="181">
        <f t="shared" si="2"/>
        <v>1</v>
      </c>
      <c r="M43" s="162">
        <f>M42/L42</f>
        <v>0.41220081067835229</v>
      </c>
      <c r="N43" s="176">
        <f>N42/L42</f>
        <v>0.58779918932164765</v>
      </c>
      <c r="O43" s="164">
        <f t="shared" si="5"/>
        <v>1</v>
      </c>
      <c r="P43" s="162">
        <f>P42/O42</f>
        <v>0.48511554646668698</v>
      </c>
      <c r="Q43" s="162">
        <f>Q42/O42</f>
        <v>0.51488445353331314</v>
      </c>
    </row>
    <row r="44" spans="1:18">
      <c r="A44" s="1799"/>
      <c r="B44" s="1940"/>
      <c r="C44" s="107" t="s">
        <v>112</v>
      </c>
      <c r="D44" s="163"/>
      <c r="E44" s="163">
        <f>1.14*1.645*SQRT(E43*(1-E43)/D41)</f>
        <v>2.162856595416162E-2</v>
      </c>
      <c r="F44" s="163">
        <f>1.14*1.645*SQRT(F43*(1-F43)/D41)</f>
        <v>2.0161417338202717E-2</v>
      </c>
      <c r="G44" s="178">
        <f>1.14*1.645*SQRT(G43*(1-G43)/D41)</f>
        <v>1.0051698183414176E-2</v>
      </c>
      <c r="H44" s="163"/>
      <c r="I44" s="427">
        <f>1.14*1.645*SQRT(I43*(1-I43)/H41)</f>
        <v>5.7124072443121782E-3</v>
      </c>
      <c r="J44" s="427">
        <f>1.14*1.645*SQRT(J43*(1-J43)/H41)</f>
        <v>5.1753774442758567E-3</v>
      </c>
      <c r="K44" s="427">
        <f>1.14*1.645*SQRT(K43*(1-K43)/H41)</f>
        <v>2.9669021497101184E-3</v>
      </c>
      <c r="L44" s="429"/>
      <c r="M44" s="427">
        <f>1.14*1.645*SQRT(M43*(1-M43)/L41)</f>
        <v>2.4626432568280152E-2</v>
      </c>
      <c r="N44" s="428">
        <f>1.14*1.645*SQRT(N43*(1-N43)/L41)</f>
        <v>2.4626432568280152E-2</v>
      </c>
      <c r="O44" s="427"/>
      <c r="P44" s="427">
        <f>1.14*1.645*SQRT(P43*(1-P43)/O41)</f>
        <v>6.8209873549782678E-3</v>
      </c>
      <c r="Q44" s="427">
        <f>1.14*1.645*SQRT(Q43*(1-Q43)/O41)</f>
        <v>6.8209873549782678E-3</v>
      </c>
      <c r="R44" s="430"/>
    </row>
    <row r="45" spans="1:18">
      <c r="A45" s="1799"/>
      <c r="B45" s="1939" t="s">
        <v>274</v>
      </c>
      <c r="C45" s="165" t="s">
        <v>92</v>
      </c>
      <c r="D45" s="158">
        <f>E45+F45+G45</f>
        <v>880</v>
      </c>
      <c r="E45" s="158">
        <v>628</v>
      </c>
      <c r="F45" s="158">
        <v>214</v>
      </c>
      <c r="G45" s="177">
        <v>38</v>
      </c>
      <c r="H45" s="158">
        <f>I45+J45+K45</f>
        <v>9711</v>
      </c>
      <c r="I45" s="158">
        <v>7376</v>
      </c>
      <c r="J45" s="158">
        <v>1867</v>
      </c>
      <c r="K45" s="158">
        <v>468</v>
      </c>
      <c r="L45" s="182">
        <f t="shared" ref="L45" si="18">M45+N45</f>
        <v>971</v>
      </c>
      <c r="M45" s="158">
        <v>290</v>
      </c>
      <c r="N45" s="177">
        <v>681</v>
      </c>
      <c r="O45" s="158">
        <f t="shared" ref="O45" si="19">P45+Q45</f>
        <v>10788</v>
      </c>
      <c r="P45" s="158">
        <v>4392</v>
      </c>
      <c r="Q45" s="158">
        <v>6396</v>
      </c>
    </row>
    <row r="46" spans="1:18">
      <c r="A46" s="1799"/>
      <c r="B46" s="1939"/>
      <c r="C46" s="125" t="s">
        <v>75</v>
      </c>
      <c r="D46" s="48">
        <f>E46+F46+G46</f>
        <v>1348.9259270717166</v>
      </c>
      <c r="E46" s="48">
        <v>954.27202872422311</v>
      </c>
      <c r="F46" s="48">
        <v>328.10122708501535</v>
      </c>
      <c r="G46" s="175">
        <v>66.552671262478356</v>
      </c>
      <c r="H46" s="48">
        <f>I46+J46+K46</f>
        <v>9578.7371977150651</v>
      </c>
      <c r="I46" s="48">
        <v>7043.379802502539</v>
      </c>
      <c r="J46" s="48">
        <v>2024.7674383601604</v>
      </c>
      <c r="K46" s="48">
        <v>510.58995685236471</v>
      </c>
      <c r="L46" s="180">
        <f t="shared" si="2"/>
        <v>1492.8245087957237</v>
      </c>
      <c r="M46" s="48">
        <v>459.95050618910335</v>
      </c>
      <c r="N46" s="175">
        <v>1032.8740026066203</v>
      </c>
      <c r="O46" s="48">
        <f t="shared" si="5"/>
        <v>10821.452301007921</v>
      </c>
      <c r="P46" s="48">
        <v>4188.208763916311</v>
      </c>
      <c r="Q46" s="48">
        <v>6633.2435370916101</v>
      </c>
    </row>
    <row r="47" spans="1:18">
      <c r="A47" s="1799"/>
      <c r="B47" s="1939"/>
      <c r="C47" s="125" t="s">
        <v>76</v>
      </c>
      <c r="D47" s="164">
        <f>E47+F47+G47</f>
        <v>1</v>
      </c>
      <c r="E47" s="162">
        <f>E46/D46</f>
        <v>0.7074310083102795</v>
      </c>
      <c r="F47" s="162">
        <f>F46/D46</f>
        <v>0.24323146327038581</v>
      </c>
      <c r="G47" s="176">
        <f>G46/D46</f>
        <v>4.9337528419334795E-2</v>
      </c>
      <c r="H47" s="164">
        <f>I47+J47+K47</f>
        <v>1</v>
      </c>
      <c r="I47" s="162">
        <f>I46/H46</f>
        <v>0.73531402491997422</v>
      </c>
      <c r="J47" s="162">
        <f>J46/H46</f>
        <v>0.21138145838714034</v>
      </c>
      <c r="K47" s="162">
        <f>K46/H46</f>
        <v>5.330451669288537E-2</v>
      </c>
      <c r="L47" s="181">
        <f t="shared" si="2"/>
        <v>1</v>
      </c>
      <c r="M47" s="162">
        <f>M46/L46</f>
        <v>0.30810755281620478</v>
      </c>
      <c r="N47" s="176">
        <f>N46/L46</f>
        <v>0.69189244718379517</v>
      </c>
      <c r="O47" s="164">
        <f t="shared" si="5"/>
        <v>1</v>
      </c>
      <c r="P47" s="162">
        <f>P46/O46</f>
        <v>0.38702834401683933</v>
      </c>
      <c r="Q47" s="162">
        <f>Q46/O46</f>
        <v>0.61297165598316072</v>
      </c>
    </row>
    <row r="48" spans="1:18">
      <c r="A48" s="1799"/>
      <c r="B48" s="1940"/>
      <c r="C48" s="107" t="s">
        <v>112</v>
      </c>
      <c r="D48" s="163"/>
      <c r="E48" s="163">
        <f>1.14*1.645*SQRT(E47*(1-E47)/D45)</f>
        <v>2.8759783408682352E-2</v>
      </c>
      <c r="F48" s="163">
        <f>1.14*1.645*SQRT(F47*(1-F47)/D45)</f>
        <v>2.712194479258109E-2</v>
      </c>
      <c r="G48" s="178">
        <f>1.14*1.645*SQRT(G47*(1-G47)/D45)</f>
        <v>1.3690877586254712E-2</v>
      </c>
      <c r="H48" s="163"/>
      <c r="I48" s="427">
        <f>1.14*1.645*SQRT(I47*(1-I47)/H45)</f>
        <v>8.3953859520969308E-3</v>
      </c>
      <c r="J48" s="427">
        <f>1.14*1.645*SQRT(J47*(1-J47)/H45)</f>
        <v>7.7697261746541447E-3</v>
      </c>
      <c r="K48" s="427">
        <f>1.14*1.645*SQRT(K47*(1-K47)/H45)</f>
        <v>4.2748997450487731E-3</v>
      </c>
      <c r="L48" s="429"/>
      <c r="M48" s="427">
        <f>1.14*1.645*SQRT(M47*(1-M47)/L45)</f>
        <v>2.7786356654629491E-2</v>
      </c>
      <c r="N48" s="428">
        <f>1.14*1.645*SQRT(N47*(1-N47)/L45)</f>
        <v>2.7786356654629491E-2</v>
      </c>
      <c r="O48" s="427"/>
      <c r="P48" s="427">
        <f>1.14*1.645*SQRT(P47*(1-P47)/O45)</f>
        <v>8.7941094632876977E-3</v>
      </c>
      <c r="Q48" s="427">
        <f>1.14*1.645*SQRT(Q47*(1-Q47)/O45)</f>
        <v>8.7941094632876977E-3</v>
      </c>
    </row>
    <row r="49" spans="1:17">
      <c r="A49" s="1799"/>
      <c r="B49" s="1939" t="s">
        <v>275</v>
      </c>
      <c r="C49" s="165" t="s">
        <v>92</v>
      </c>
      <c r="D49" s="158">
        <f>E49+F49+G49</f>
        <v>123</v>
      </c>
      <c r="E49" s="158">
        <v>49</v>
      </c>
      <c r="F49" s="158">
        <v>65</v>
      </c>
      <c r="G49" s="229">
        <v>9</v>
      </c>
      <c r="H49" s="158">
        <f>I49+J49+K49</f>
        <v>1836</v>
      </c>
      <c r="I49" s="158">
        <v>781</v>
      </c>
      <c r="J49" s="158">
        <v>890</v>
      </c>
      <c r="K49" s="158">
        <v>165</v>
      </c>
      <c r="L49" s="182">
        <f t="shared" ref="L49" si="20">M49+N49</f>
        <v>299</v>
      </c>
      <c r="M49" s="158">
        <v>30</v>
      </c>
      <c r="N49" s="177">
        <v>269</v>
      </c>
      <c r="O49" s="158">
        <f t="shared" ref="O49" si="21">P49+Q49</f>
        <v>3923</v>
      </c>
      <c r="P49" s="158">
        <v>607</v>
      </c>
      <c r="Q49" s="158">
        <v>3316</v>
      </c>
    </row>
    <row r="50" spans="1:17">
      <c r="A50" s="1799"/>
      <c r="B50" s="1939"/>
      <c r="C50" s="125" t="s">
        <v>75</v>
      </c>
      <c r="D50" s="48">
        <f>E50+F50+G50</f>
        <v>212.8166720704285</v>
      </c>
      <c r="E50" s="48">
        <v>83.540349549317483</v>
      </c>
      <c r="F50" s="48">
        <v>116.8196612958894</v>
      </c>
      <c r="G50" s="230">
        <v>12.456661225221616</v>
      </c>
      <c r="H50" s="48">
        <f>I50+J50+K50</f>
        <v>1921.9491305984982</v>
      </c>
      <c r="I50" s="48">
        <v>804.01909947840466</v>
      </c>
      <c r="J50" s="48">
        <v>938.96241056580504</v>
      </c>
      <c r="K50" s="48">
        <v>178.96762055428854</v>
      </c>
      <c r="L50" s="180">
        <f t="shared" si="2"/>
        <v>458.69162499734267</v>
      </c>
      <c r="M50" s="48">
        <v>46.415784732051165</v>
      </c>
      <c r="N50" s="175">
        <v>412.27584026529149</v>
      </c>
      <c r="O50" s="48">
        <f t="shared" si="5"/>
        <v>3807.8996582622694</v>
      </c>
      <c r="P50" s="48">
        <v>592.53459111302413</v>
      </c>
      <c r="Q50" s="48">
        <v>3215.3650671492455</v>
      </c>
    </row>
    <row r="51" spans="1:17">
      <c r="A51" s="1799"/>
      <c r="B51" s="1939"/>
      <c r="C51" s="125" t="s">
        <v>76</v>
      </c>
      <c r="D51" s="164">
        <f>E51+F51+G51</f>
        <v>1</v>
      </c>
      <c r="E51" s="162">
        <f>E50/D50</f>
        <v>0.39254607609722914</v>
      </c>
      <c r="F51" s="162">
        <f>F50/D50</f>
        <v>0.54892156784234314</v>
      </c>
      <c r="G51" s="231">
        <f>G50/D50</f>
        <v>5.8532356060427775E-2</v>
      </c>
      <c r="H51" s="164">
        <f>I51+J51+K51</f>
        <v>1</v>
      </c>
      <c r="I51" s="162">
        <f>I50/H50</f>
        <v>0.41833526531892745</v>
      </c>
      <c r="J51" s="162">
        <f>J50/H50</f>
        <v>0.4885469628810678</v>
      </c>
      <c r="K51" s="162">
        <f>K50/H50</f>
        <v>9.3117771800004787E-2</v>
      </c>
      <c r="L51" s="181">
        <f t="shared" si="2"/>
        <v>1</v>
      </c>
      <c r="M51" s="162">
        <f>M50/L50</f>
        <v>0.10119169874165473</v>
      </c>
      <c r="N51" s="176">
        <f>N50/L50</f>
        <v>0.89880830125834521</v>
      </c>
      <c r="O51" s="164">
        <f t="shared" si="5"/>
        <v>1</v>
      </c>
      <c r="P51" s="162">
        <f>P50/O50</f>
        <v>0.1556066714697589</v>
      </c>
      <c r="Q51" s="162">
        <f>Q50/O50</f>
        <v>0.84439332853024118</v>
      </c>
    </row>
    <row r="52" spans="1:17">
      <c r="A52" s="1799"/>
      <c r="B52" s="1940"/>
      <c r="C52" s="107" t="s">
        <v>112</v>
      </c>
      <c r="D52" s="163"/>
      <c r="E52" s="163">
        <f>1.14*1.645*SQRT(E51*(1-E51)/D49)</f>
        <v>8.2569601583796878E-2</v>
      </c>
      <c r="F52" s="163">
        <f>1.14*1.645*SQRT(F51*(1-F51)/D49)</f>
        <v>8.413939338578906E-2</v>
      </c>
      <c r="G52" s="232">
        <f>1.14*1.645*SQRT(G51*(1-G51)/D49)</f>
        <v>3.969345480125662E-2</v>
      </c>
      <c r="H52" s="163"/>
      <c r="I52" s="163">
        <f>1.14*1.645*SQRT(I51*(1-I51)/H49)</f>
        <v>2.1589024571701247E-2</v>
      </c>
      <c r="J52" s="163">
        <f>1.14*1.645*SQRT(J51*(1-J51)/H49)</f>
        <v>2.1877135415831608E-2</v>
      </c>
      <c r="K52" s="163">
        <f>1.14*1.645*SQRT(K51*(1-K51)/H49)</f>
        <v>1.2718214591756703E-2</v>
      </c>
      <c r="L52" s="183"/>
      <c r="M52" s="163">
        <f>1.14*1.645*SQRT(M51*(1-M51)/L49)</f>
        <v>3.2707032326958929E-2</v>
      </c>
      <c r="N52" s="178">
        <f>1.14*1.645*SQRT(N51*(1-N51)/L49)</f>
        <v>3.2707032326958936E-2</v>
      </c>
      <c r="O52" s="163"/>
      <c r="P52" s="163">
        <f>1.14*1.645*SQRT(P51*(1-P51)/O49)</f>
        <v>1.0852957509542958E-2</v>
      </c>
      <c r="Q52" s="163">
        <f>1.14*1.645*SQRT(Q51*(1-Q51)/O49)</f>
        <v>1.0852957509542955E-2</v>
      </c>
    </row>
    <row r="53" spans="1:17">
      <c r="A53" s="1799"/>
      <c r="B53" s="1939" t="s">
        <v>345</v>
      </c>
      <c r="C53" s="165" t="s">
        <v>92</v>
      </c>
      <c r="D53" s="158">
        <f>E53+F53+G53</f>
        <v>910</v>
      </c>
      <c r="E53" s="158">
        <v>687</v>
      </c>
      <c r="F53" s="158">
        <v>144</v>
      </c>
      <c r="G53" s="177">
        <v>79</v>
      </c>
      <c r="H53" s="158">
        <f>I53+J53+K53</f>
        <v>11629</v>
      </c>
      <c r="I53" s="158">
        <v>9263</v>
      </c>
      <c r="J53" s="158">
        <v>1429</v>
      </c>
      <c r="K53" s="158">
        <v>937</v>
      </c>
      <c r="L53" s="182">
        <f t="shared" ref="L53" si="22">M53+N53</f>
        <v>1285</v>
      </c>
      <c r="M53" s="158">
        <v>437</v>
      </c>
      <c r="N53" s="177">
        <v>848</v>
      </c>
      <c r="O53" s="158">
        <f t="shared" ref="O53" si="23">P53+Q53</f>
        <v>16399</v>
      </c>
      <c r="P53" s="158">
        <v>7650</v>
      </c>
      <c r="Q53" s="158">
        <v>8749</v>
      </c>
    </row>
    <row r="54" spans="1:17">
      <c r="A54" s="1799"/>
      <c r="B54" s="1939"/>
      <c r="C54" s="125" t="s">
        <v>75</v>
      </c>
      <c r="D54" s="48">
        <f>E54+F54+G54</f>
        <v>1348.6543635933458</v>
      </c>
      <c r="E54" s="48">
        <v>1000.9571873949561</v>
      </c>
      <c r="F54" s="48">
        <v>221.13063978961557</v>
      </c>
      <c r="G54" s="175">
        <v>126.56653640877411</v>
      </c>
      <c r="H54" s="48">
        <f>I54+J54+K54</f>
        <v>10702.281607035397</v>
      </c>
      <c r="I54" s="48">
        <v>8319.064612162485</v>
      </c>
      <c r="J54" s="48">
        <v>1469.8499383345404</v>
      </c>
      <c r="K54" s="48">
        <v>913.36705653837112</v>
      </c>
      <c r="L54" s="180">
        <f t="shared" si="2"/>
        <v>1967.3366264424212</v>
      </c>
      <c r="M54" s="48">
        <v>715.25232931888888</v>
      </c>
      <c r="N54" s="175">
        <v>1252.0842971235322</v>
      </c>
      <c r="O54" s="48">
        <f t="shared" si="5"/>
        <v>15864.329638792962</v>
      </c>
      <c r="P54" s="48">
        <v>7335.7944904114465</v>
      </c>
      <c r="Q54" s="48">
        <v>8528.5351483815157</v>
      </c>
    </row>
    <row r="55" spans="1:17">
      <c r="A55" s="1799"/>
      <c r="B55" s="1939"/>
      <c r="C55" s="125" t="s">
        <v>76</v>
      </c>
      <c r="D55" s="164">
        <f>E55+F55+G55</f>
        <v>1</v>
      </c>
      <c r="E55" s="162">
        <f>E54/D54</f>
        <v>0.74218955902683059</v>
      </c>
      <c r="F55" s="162">
        <f>F54/D54</f>
        <v>0.16396390784695683</v>
      </c>
      <c r="G55" s="176">
        <f>G54/D54</f>
        <v>9.3846533126212606E-2</v>
      </c>
      <c r="H55" s="164">
        <f>I55+J55+K55</f>
        <v>0.99999999999999989</v>
      </c>
      <c r="I55" s="162">
        <f>I54/H54</f>
        <v>0.77731692340199232</v>
      </c>
      <c r="J55" s="162">
        <f>J54/H54</f>
        <v>0.13733986754453367</v>
      </c>
      <c r="K55" s="162">
        <f>K54/H54</f>
        <v>8.5343209053473965E-2</v>
      </c>
      <c r="L55" s="181">
        <f t="shared" si="2"/>
        <v>1</v>
      </c>
      <c r="M55" s="162">
        <f>M54/L54</f>
        <v>0.36356377434618076</v>
      </c>
      <c r="N55" s="176">
        <f>N54/L54</f>
        <v>0.63643622565381919</v>
      </c>
      <c r="O55" s="164">
        <f t="shared" si="5"/>
        <v>1</v>
      </c>
      <c r="P55" s="162">
        <f>P54/O54</f>
        <v>0.46240809775367164</v>
      </c>
      <c r="Q55" s="162">
        <f>Q54/O54</f>
        <v>0.53759190224632836</v>
      </c>
    </row>
    <row r="56" spans="1:17">
      <c r="A56" s="1938"/>
      <c r="B56" s="1940"/>
      <c r="C56" s="107" t="s">
        <v>112</v>
      </c>
      <c r="D56" s="163"/>
      <c r="E56" s="163">
        <f>1.14*1.645*SQRT(E55*(1-E55)/D53)</f>
        <v>2.7193037936337257E-2</v>
      </c>
      <c r="F56" s="163">
        <f>1.14*1.645*SQRT(F55*(1-F55)/D53)</f>
        <v>2.301636314152386E-2</v>
      </c>
      <c r="G56" s="178">
        <f>1.14*1.645*SQRT(G55*(1-G55)/D53)</f>
        <v>1.8128424092437864E-2</v>
      </c>
      <c r="H56" s="163"/>
      <c r="I56" s="427">
        <f>1.14*1.645*SQRT(I55*(1-I55)/H53)</f>
        <v>7.2350616542923817E-3</v>
      </c>
      <c r="J56" s="427">
        <f>1.14*1.645*SQRT(J55*(1-J55)/H53)</f>
        <v>5.9857385621949963E-3</v>
      </c>
      <c r="K56" s="427">
        <f>1.14*1.645*SQRT(K55*(1-K55)/H53)</f>
        <v>4.8586222477613695E-3</v>
      </c>
      <c r="L56" s="429"/>
      <c r="M56" s="427">
        <f>1.14*1.645*SQRT(M55*(1-M55)/L53)</f>
        <v>2.5164420707217972E-2</v>
      </c>
      <c r="N56" s="428">
        <f>1.14*1.645*SQRT(N55*(1-N55)/L53)</f>
        <v>2.5164420707217972E-2</v>
      </c>
      <c r="O56" s="427"/>
      <c r="P56" s="427">
        <f>1.14*1.645*SQRT(P55*(1-P55)/O53)</f>
        <v>7.3013160040247488E-3</v>
      </c>
      <c r="Q56" s="427">
        <f>1.14*1.645*SQRT(Q55*(1-Q55)/O53)</f>
        <v>7.3013160040247488E-3</v>
      </c>
    </row>
    <row r="57" spans="1:17" ht="15.75" thickBot="1">
      <c r="A57" s="1934" t="s">
        <v>166</v>
      </c>
      <c r="B57" s="1934" t="s">
        <v>209</v>
      </c>
      <c r="C57" s="165" t="s">
        <v>92</v>
      </c>
      <c r="D57" s="158">
        <v>3248</v>
      </c>
      <c r="E57" s="158">
        <v>2405</v>
      </c>
      <c r="F57" s="158">
        <v>666</v>
      </c>
      <c r="G57" s="177">
        <v>177</v>
      </c>
      <c r="H57" s="158">
        <v>40952</v>
      </c>
      <c r="I57" s="158">
        <v>31871</v>
      </c>
      <c r="J57" s="158">
        <v>6796</v>
      </c>
      <c r="K57" s="158">
        <v>2285</v>
      </c>
      <c r="L57" s="182">
        <v>3974</v>
      </c>
      <c r="M57" s="158">
        <v>1333</v>
      </c>
      <c r="N57" s="177">
        <v>2641</v>
      </c>
      <c r="O57" s="158">
        <v>50149</v>
      </c>
      <c r="P57" s="158">
        <v>22125</v>
      </c>
      <c r="Q57" s="158">
        <v>28024</v>
      </c>
    </row>
    <row r="58" spans="1:17">
      <c r="A58" s="1800"/>
      <c r="B58" s="1800"/>
      <c r="C58" s="144" t="s">
        <v>75</v>
      </c>
      <c r="D58" s="48">
        <v>5222.0051779713285</v>
      </c>
      <c r="E58" s="48">
        <v>3817.3992063635151</v>
      </c>
      <c r="F58" s="48">
        <v>1102.2977727437237</v>
      </c>
      <c r="G58" s="175">
        <v>302.30819886408983</v>
      </c>
      <c r="H58" s="48">
        <v>41563.964788640304</v>
      </c>
      <c r="I58" s="48">
        <v>31518.781648142463</v>
      </c>
      <c r="J58" s="48">
        <v>7538.0175266181177</v>
      </c>
      <c r="K58" s="48">
        <v>2507.165613879723</v>
      </c>
      <c r="L58" s="180">
        <v>6389.6982057125588</v>
      </c>
      <c r="M58" s="48">
        <v>2246.884272750508</v>
      </c>
      <c r="N58" s="175">
        <v>4142.8139329620499</v>
      </c>
      <c r="O58" s="48">
        <v>51406.017994382855</v>
      </c>
      <c r="P58" s="48">
        <v>22270.430133351339</v>
      </c>
      <c r="Q58" s="48">
        <v>29135.587861031512</v>
      </c>
    </row>
    <row r="59" spans="1:17">
      <c r="A59" s="1800"/>
      <c r="B59" s="1800"/>
      <c r="C59" s="144" t="s">
        <v>76</v>
      </c>
      <c r="D59" s="164">
        <v>1</v>
      </c>
      <c r="E59" s="162">
        <v>0.7310217198686344</v>
      </c>
      <c r="F59" s="162">
        <v>0.21108707003847707</v>
      </c>
      <c r="G59" s="176">
        <v>5.7891210092888508E-2</v>
      </c>
      <c r="H59" s="164">
        <v>1</v>
      </c>
      <c r="I59" s="162">
        <v>0.75831990062595633</v>
      </c>
      <c r="J59" s="162">
        <v>0.181359443569693</v>
      </c>
      <c r="K59" s="162">
        <v>6.0320655804350677E-2</v>
      </c>
      <c r="L59" s="181">
        <v>1.9999999999999996</v>
      </c>
      <c r="M59" s="162">
        <v>0.35164168954673541</v>
      </c>
      <c r="N59" s="176">
        <v>0.64835831045326442</v>
      </c>
      <c r="O59" s="164">
        <v>0.99999999999999989</v>
      </c>
      <c r="P59" s="162">
        <v>0.4332261280339752</v>
      </c>
      <c r="Q59" s="162">
        <v>0.56677387196602469</v>
      </c>
    </row>
    <row r="60" spans="1:17" ht="15.75" thickBot="1">
      <c r="A60" s="1935"/>
      <c r="B60" s="1935"/>
      <c r="C60" s="166" t="s">
        <v>112</v>
      </c>
      <c r="D60" s="167"/>
      <c r="E60" s="167">
        <v>1.4591048125494209E-2</v>
      </c>
      <c r="F60" s="167">
        <v>1.3427899935768291E-2</v>
      </c>
      <c r="G60" s="431">
        <v>7.6845702487727116E-3</v>
      </c>
      <c r="H60" s="432"/>
      <c r="I60" s="432">
        <v>3.9671613796603234E-3</v>
      </c>
      <c r="J60" s="432">
        <v>3.570671612478921E-3</v>
      </c>
      <c r="K60" s="432">
        <v>2.2062568077389879E-3</v>
      </c>
      <c r="L60" s="433"/>
      <c r="M60" s="432">
        <v>1.4204126852734839E-2</v>
      </c>
      <c r="N60" s="431">
        <v>1.420412685273484E-2</v>
      </c>
      <c r="O60" s="432"/>
      <c r="P60" s="432">
        <v>4.1495580659310742E-3</v>
      </c>
      <c r="Q60" s="432">
        <v>4.1495580659310742E-3</v>
      </c>
    </row>
    <row r="61" spans="1:17" ht="50.25" customHeight="1">
      <c r="A61" s="1936" t="s">
        <v>278</v>
      </c>
      <c r="B61" s="1937"/>
      <c r="C61" s="1937"/>
      <c r="D61" s="1937"/>
      <c r="E61" s="1937"/>
      <c r="F61" s="1937"/>
      <c r="G61" s="1937"/>
      <c r="H61" s="1937"/>
      <c r="I61" s="1937"/>
      <c r="J61" s="1937"/>
      <c r="K61" s="1937"/>
      <c r="L61" s="1937"/>
      <c r="M61" s="1937"/>
      <c r="N61" s="1937"/>
      <c r="O61" s="1937"/>
      <c r="P61" s="1937"/>
      <c r="Q61" s="1937"/>
    </row>
    <row r="63" spans="1:17" customFormat="1" ht="12.75">
      <c r="A63" s="329" t="s">
        <v>347</v>
      </c>
      <c r="B63" s="290"/>
    </row>
    <row r="64" spans="1:17" customFormat="1" ht="12.75">
      <c r="A64" s="330" t="s">
        <v>348</v>
      </c>
      <c r="B64" s="289"/>
    </row>
  </sheetData>
  <mergeCells count="26">
    <mergeCell ref="A5:Q5"/>
    <mergeCell ref="A6:C8"/>
    <mergeCell ref="D6:K6"/>
    <mergeCell ref="L6:Q6"/>
    <mergeCell ref="D7:G7"/>
    <mergeCell ref="H7:K7"/>
    <mergeCell ref="L7:N7"/>
    <mergeCell ref="O7:Q7"/>
    <mergeCell ref="A9:A16"/>
    <mergeCell ref="B9:B12"/>
    <mergeCell ref="B13:B16"/>
    <mergeCell ref="A17:A40"/>
    <mergeCell ref="B17:B20"/>
    <mergeCell ref="B21:B24"/>
    <mergeCell ref="B25:B28"/>
    <mergeCell ref="B29:B32"/>
    <mergeCell ref="B33:B36"/>
    <mergeCell ref="B37:B40"/>
    <mergeCell ref="A57:A60"/>
    <mergeCell ref="B57:B60"/>
    <mergeCell ref="A61:Q61"/>
    <mergeCell ref="A41:A56"/>
    <mergeCell ref="B41:B44"/>
    <mergeCell ref="B45:B48"/>
    <mergeCell ref="B49:B52"/>
    <mergeCell ref="B53:B56"/>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7"/>
  <sheetViews>
    <sheetView topLeftCell="A91" zoomScaleNormal="100" workbookViewId="0">
      <selection activeCell="A120" sqref="A120:XFD121"/>
    </sheetView>
  </sheetViews>
  <sheetFormatPr baseColWidth="10" defaultRowHeight="12.75"/>
  <cols>
    <col min="1" max="1" width="18.42578125" customWidth="1"/>
    <col min="2" max="2" width="32.85546875" customWidth="1"/>
    <col min="8" max="8" width="20.42578125" bestFit="1" customWidth="1"/>
  </cols>
  <sheetData>
    <row r="1" spans="1:6" ht="25.5">
      <c r="A1" s="8" t="s">
        <v>34</v>
      </c>
      <c r="B1" s="8"/>
    </row>
    <row r="2" spans="1:6" ht="15">
      <c r="A2" s="28"/>
    </row>
    <row r="3" spans="1:6" ht="15.75">
      <c r="A3" s="26" t="s">
        <v>69</v>
      </c>
      <c r="B3" s="20"/>
    </row>
    <row r="4" spans="1:6" ht="15.75">
      <c r="A4" s="26"/>
      <c r="B4" s="20"/>
    </row>
    <row r="5" spans="1:6" ht="13.5" thickBot="1">
      <c r="A5" s="1814" t="s">
        <v>318</v>
      </c>
      <c r="B5" s="1814"/>
      <c r="C5" s="1814"/>
      <c r="D5" s="1814"/>
      <c r="E5" s="1814"/>
      <c r="F5" s="1814"/>
    </row>
    <row r="6" spans="1:6" ht="24.75" thickBot="1">
      <c r="A6" s="1952" t="s">
        <v>71</v>
      </c>
      <c r="B6" s="1952"/>
      <c r="C6" s="1363" t="s">
        <v>76</v>
      </c>
      <c r="D6" s="1363" t="s">
        <v>75</v>
      </c>
      <c r="E6" s="1363" t="s">
        <v>92</v>
      </c>
      <c r="F6" s="1363" t="s">
        <v>112</v>
      </c>
    </row>
    <row r="7" spans="1:6">
      <c r="A7" s="1951" t="s">
        <v>286</v>
      </c>
      <c r="B7" s="196" t="s">
        <v>287</v>
      </c>
      <c r="C7" s="197">
        <v>0.21494298662841782</v>
      </c>
      <c r="D7" s="198">
        <v>796.93100000000265</v>
      </c>
      <c r="E7" s="198">
        <v>1041</v>
      </c>
      <c r="F7" s="197">
        <v>1.1801359281211518E-2</v>
      </c>
    </row>
    <row r="8" spans="1:6">
      <c r="A8" s="1773"/>
      <c r="B8" s="170" t="s">
        <v>288</v>
      </c>
      <c r="C8" s="151">
        <v>0.52827230482793153</v>
      </c>
      <c r="D8" s="15">
        <v>1958.6429999999327</v>
      </c>
      <c r="E8" s="15">
        <v>2249</v>
      </c>
      <c r="F8" s="151">
        <v>1.4341494230888662E-2</v>
      </c>
    </row>
    <row r="9" spans="1:6">
      <c r="A9" s="1773"/>
      <c r="B9" s="170" t="s">
        <v>289</v>
      </c>
      <c r="C9" s="151">
        <v>0.21184586741049943</v>
      </c>
      <c r="D9" s="15">
        <v>785.44799999999896</v>
      </c>
      <c r="E9" s="15">
        <v>809</v>
      </c>
      <c r="F9" s="151">
        <v>1.1739115363194099E-2</v>
      </c>
    </row>
    <row r="10" spans="1:6">
      <c r="A10" s="1773"/>
      <c r="B10" s="170" t="s">
        <v>290</v>
      </c>
      <c r="C10" s="151">
        <v>3.1436447831086005E-2</v>
      </c>
      <c r="D10" s="15">
        <v>116.55500000000021</v>
      </c>
      <c r="E10" s="15">
        <v>121</v>
      </c>
      <c r="F10" s="411">
        <v>5.0130332869273491E-3</v>
      </c>
    </row>
    <row r="11" spans="1:6">
      <c r="A11" s="1786"/>
      <c r="B11" s="195" t="s">
        <v>291</v>
      </c>
      <c r="C11" s="199">
        <v>1.3502393302044738E-2</v>
      </c>
      <c r="D11" s="200">
        <v>50.061999999999983</v>
      </c>
      <c r="E11" s="200">
        <v>42</v>
      </c>
      <c r="F11" s="434">
        <v>3.3156844220331391E-3</v>
      </c>
    </row>
    <row r="12" spans="1:6">
      <c r="A12" s="1755" t="s">
        <v>292</v>
      </c>
      <c r="B12" s="170" t="s">
        <v>293</v>
      </c>
      <c r="C12" s="151">
        <v>0.86975599049586361</v>
      </c>
      <c r="D12" s="15">
        <v>3225.6709999999416</v>
      </c>
      <c r="E12" s="15">
        <v>3737</v>
      </c>
      <c r="F12" s="151">
        <v>9.6704874255454879E-3</v>
      </c>
    </row>
    <row r="13" spans="1:6">
      <c r="A13" s="1773"/>
      <c r="B13" s="170" t="s">
        <v>294</v>
      </c>
      <c r="C13" s="151">
        <v>0.10921593180158659</v>
      </c>
      <c r="D13" s="15">
        <v>405.04999999999967</v>
      </c>
      <c r="E13" s="15">
        <v>436</v>
      </c>
      <c r="F13" s="411">
        <v>8.9618978577576374E-3</v>
      </c>
    </row>
    <row r="14" spans="1:6">
      <c r="A14" s="1773"/>
      <c r="B14" s="170" t="s">
        <v>295</v>
      </c>
      <c r="C14" s="151">
        <v>1.7677854390261996E-2</v>
      </c>
      <c r="D14" s="15">
        <v>65.561999999999955</v>
      </c>
      <c r="E14" s="15">
        <v>69</v>
      </c>
      <c r="F14" s="411">
        <v>3.7862781500741464E-3</v>
      </c>
    </row>
    <row r="15" spans="1:6">
      <c r="A15" s="1773"/>
      <c r="B15" s="170" t="s">
        <v>296</v>
      </c>
      <c r="C15" s="411">
        <v>2.1643655957815982E-3</v>
      </c>
      <c r="D15" s="15">
        <v>8.027000000000001</v>
      </c>
      <c r="E15" s="15">
        <v>13</v>
      </c>
      <c r="F15" s="411">
        <v>1.3352592251666226E-3</v>
      </c>
    </row>
    <row r="16" spans="1:6">
      <c r="A16" s="1786"/>
      <c r="B16" s="195" t="s">
        <v>297</v>
      </c>
      <c r="C16" s="434">
        <v>1.1858577164877875E-3</v>
      </c>
      <c r="D16" s="200">
        <v>4.3980000000000006</v>
      </c>
      <c r="E16" s="200">
        <v>6</v>
      </c>
      <c r="F16" s="434">
        <v>9.8884769377894548E-4</v>
      </c>
    </row>
    <row r="17" spans="1:6">
      <c r="A17" s="1755" t="s">
        <v>298</v>
      </c>
      <c r="B17" s="170" t="s">
        <v>299</v>
      </c>
      <c r="C17" s="151">
        <v>0.96756378093053352</v>
      </c>
      <c r="D17" s="15">
        <v>3588.3379999999761</v>
      </c>
      <c r="E17" s="15">
        <v>4134</v>
      </c>
      <c r="F17" s="411">
        <v>5.0900926271322889E-3</v>
      </c>
    </row>
    <row r="18" spans="1:6">
      <c r="A18" s="1773"/>
      <c r="B18" s="170" t="s">
        <v>300</v>
      </c>
      <c r="C18" s="151">
        <v>3.0086026329924367E-2</v>
      </c>
      <c r="D18" s="15">
        <v>111.57800000000036</v>
      </c>
      <c r="E18" s="15">
        <v>121</v>
      </c>
      <c r="F18" s="411">
        <v>4.9081722462180144E-3</v>
      </c>
    </row>
    <row r="19" spans="1:6">
      <c r="A19" s="1773"/>
      <c r="B19" s="170" t="s">
        <v>301</v>
      </c>
      <c r="C19" s="411">
        <v>2.350192739533062E-3</v>
      </c>
      <c r="D19" s="15">
        <v>8.7160000000000011</v>
      </c>
      <c r="E19" s="15">
        <v>6</v>
      </c>
      <c r="F19" s="411">
        <v>1.3912704890873479E-3</v>
      </c>
    </row>
    <row r="20" spans="1:6">
      <c r="A20" s="1773"/>
      <c r="B20" s="170" t="s">
        <v>302</v>
      </c>
      <c r="C20" s="151" t="s">
        <v>83</v>
      </c>
      <c r="D20" s="15" t="s">
        <v>83</v>
      </c>
      <c r="E20" s="15" t="s">
        <v>83</v>
      </c>
      <c r="F20" s="151" t="s">
        <v>83</v>
      </c>
    </row>
    <row r="21" spans="1:6">
      <c r="A21" s="1786"/>
      <c r="B21" s="195" t="s">
        <v>303</v>
      </c>
      <c r="C21" s="199" t="s">
        <v>83</v>
      </c>
      <c r="D21" s="200" t="s">
        <v>83</v>
      </c>
      <c r="E21" s="200" t="s">
        <v>83</v>
      </c>
      <c r="F21" s="199" t="s">
        <v>83</v>
      </c>
    </row>
    <row r="22" spans="1:6">
      <c r="A22" s="1755" t="s">
        <v>116</v>
      </c>
      <c r="B22" s="170" t="s">
        <v>304</v>
      </c>
      <c r="C22" s="151">
        <v>0.88786188546071299</v>
      </c>
      <c r="D22" s="15">
        <v>3292.7529999999438</v>
      </c>
      <c r="E22" s="15">
        <v>3884</v>
      </c>
      <c r="F22" s="411">
        <v>9.0660916031405393E-3</v>
      </c>
    </row>
    <row r="23" spans="1:6">
      <c r="A23" s="1773"/>
      <c r="B23" s="170" t="s">
        <v>305</v>
      </c>
      <c r="C23" s="151">
        <v>9.0726715403415453E-2</v>
      </c>
      <c r="D23" s="15">
        <v>336.47200000000038</v>
      </c>
      <c r="E23" s="15">
        <v>315</v>
      </c>
      <c r="F23" s="411">
        <v>8.2525009187556491E-3</v>
      </c>
    </row>
    <row r="24" spans="1:6">
      <c r="A24" s="1773"/>
      <c r="B24" s="170" t="s">
        <v>306</v>
      </c>
      <c r="C24" s="151">
        <v>1.7608918868197168E-2</v>
      </c>
      <c r="D24" s="15">
        <v>65.304999999999978</v>
      </c>
      <c r="E24" s="15">
        <v>53</v>
      </c>
      <c r="F24" s="411">
        <v>3.7790211566368728E-3</v>
      </c>
    </row>
    <row r="25" spans="1:6">
      <c r="A25" s="1773"/>
      <c r="B25" s="170" t="s">
        <v>307</v>
      </c>
      <c r="C25" s="411">
        <v>3.1947089924263096E-3</v>
      </c>
      <c r="D25" s="15">
        <v>11.848000000000001</v>
      </c>
      <c r="E25" s="15">
        <v>8</v>
      </c>
      <c r="F25" s="411">
        <v>1.6214053098986575E-3</v>
      </c>
    </row>
    <row r="26" spans="1:6">
      <c r="A26" s="1786"/>
      <c r="B26" s="195" t="s">
        <v>308</v>
      </c>
      <c r="C26" s="434">
        <v>6.0777127523032595E-4</v>
      </c>
      <c r="D26" s="200">
        <v>2.254</v>
      </c>
      <c r="E26" s="200">
        <v>1</v>
      </c>
      <c r="F26" s="434">
        <v>7.0812322858539623E-4</v>
      </c>
    </row>
    <row r="27" spans="1:6">
      <c r="A27" s="1755" t="s">
        <v>309</v>
      </c>
      <c r="B27" s="170" t="s">
        <v>310</v>
      </c>
      <c r="C27" s="151">
        <v>0.22668117711519659</v>
      </c>
      <c r="D27" s="15">
        <v>840.66800000000342</v>
      </c>
      <c r="E27" s="15">
        <v>1050</v>
      </c>
      <c r="F27" s="411">
        <v>1.2029782955863624E-2</v>
      </c>
    </row>
    <row r="28" spans="1:6">
      <c r="A28" s="1773"/>
      <c r="B28" s="170" t="s">
        <v>311</v>
      </c>
      <c r="C28" s="151">
        <v>0.22064168827414832</v>
      </c>
      <c r="D28" s="15">
        <v>818.27000000000237</v>
      </c>
      <c r="E28" s="15">
        <v>929</v>
      </c>
      <c r="F28" s="151">
        <v>1.1914700864836524E-2</v>
      </c>
    </row>
    <row r="29" spans="1:6">
      <c r="A29" s="1773"/>
      <c r="B29" s="170" t="s">
        <v>312</v>
      </c>
      <c r="C29" s="151">
        <v>0.23288568815334754</v>
      </c>
      <c r="D29" s="15">
        <v>863.6780000000017</v>
      </c>
      <c r="E29" s="15">
        <v>980</v>
      </c>
      <c r="F29" s="151">
        <v>1.2144292372449947E-2</v>
      </c>
    </row>
    <row r="30" spans="1:6">
      <c r="A30" s="1773"/>
      <c r="B30" s="170" t="s">
        <v>313</v>
      </c>
      <c r="C30" s="151">
        <v>0.10627564315513775</v>
      </c>
      <c r="D30" s="15">
        <v>394.13299999999964</v>
      </c>
      <c r="E30" s="15">
        <v>463</v>
      </c>
      <c r="F30" s="411">
        <v>8.8550178202797068E-3</v>
      </c>
    </row>
    <row r="31" spans="1:6" ht="13.5" thickBot="1">
      <c r="A31" s="1950"/>
      <c r="B31" s="171" t="s">
        <v>314</v>
      </c>
      <c r="C31" s="18">
        <v>0.21351580330216954</v>
      </c>
      <c r="D31" s="19">
        <v>791.84300000000155</v>
      </c>
      <c r="E31" s="19">
        <v>839</v>
      </c>
      <c r="F31" s="18">
        <v>1.1774183071554407E-2</v>
      </c>
    </row>
    <row r="32" spans="1:6" ht="51.75" customHeight="1">
      <c r="A32" s="1951" t="s">
        <v>319</v>
      </c>
      <c r="B32" s="1951"/>
      <c r="C32" s="1951"/>
      <c r="D32" s="1951"/>
      <c r="E32" s="1951"/>
      <c r="F32" s="1951"/>
    </row>
    <row r="33" spans="1:6" ht="15.75">
      <c r="A33" s="26"/>
      <c r="B33" s="20"/>
    </row>
    <row r="34" spans="1:6" ht="13.5" thickBot="1">
      <c r="A34" s="1814" t="s">
        <v>316</v>
      </c>
      <c r="B34" s="1814"/>
      <c r="C34" s="1814"/>
      <c r="D34" s="1814"/>
      <c r="E34" s="1814"/>
      <c r="F34" s="1814"/>
    </row>
    <row r="35" spans="1:6" ht="24.75" thickBot="1">
      <c r="A35" s="1952" t="s">
        <v>71</v>
      </c>
      <c r="B35" s="1952"/>
      <c r="C35" s="1363" t="s">
        <v>76</v>
      </c>
      <c r="D35" s="1363" t="s">
        <v>75</v>
      </c>
      <c r="E35" s="1363" t="s">
        <v>92</v>
      </c>
      <c r="F35" s="1363" t="s">
        <v>112</v>
      </c>
    </row>
    <row r="36" spans="1:6">
      <c r="A36" s="1951" t="s">
        <v>286</v>
      </c>
      <c r="B36" s="196" t="s">
        <v>287</v>
      </c>
      <c r="C36" s="197">
        <v>0.20517821868748728</v>
      </c>
      <c r="D36" s="198">
        <v>842.50623656395476</v>
      </c>
      <c r="E36" s="198">
        <v>1075</v>
      </c>
      <c r="F36" s="197">
        <v>1.1317015700897283E-2</v>
      </c>
    </row>
    <row r="37" spans="1:6">
      <c r="A37" s="1773"/>
      <c r="B37" s="170" t="s">
        <v>288</v>
      </c>
      <c r="C37" s="151">
        <v>0.5352845366499257</v>
      </c>
      <c r="D37" s="15">
        <v>2197.9943258534204</v>
      </c>
      <c r="E37" s="15">
        <v>2409</v>
      </c>
      <c r="F37" s="151">
        <v>1.39771080213875E-2</v>
      </c>
    </row>
    <row r="38" spans="1:6">
      <c r="A38" s="1773"/>
      <c r="B38" s="170" t="s">
        <v>289</v>
      </c>
      <c r="C38" s="151">
        <v>0.21684607853099586</v>
      </c>
      <c r="D38" s="15">
        <v>890.41699799074547</v>
      </c>
      <c r="E38" s="15">
        <v>832</v>
      </c>
      <c r="F38" s="151">
        <v>1.1548637797871689E-2</v>
      </c>
    </row>
    <row r="39" spans="1:6">
      <c r="A39" s="1773"/>
      <c r="B39" s="170" t="s">
        <v>290</v>
      </c>
      <c r="C39" s="151">
        <v>3.3906630386900172E-2</v>
      </c>
      <c r="D39" s="15">
        <v>139.22797334225231</v>
      </c>
      <c r="E39" s="15">
        <v>129</v>
      </c>
      <c r="F39" s="411">
        <v>5.0720470983132608E-3</v>
      </c>
    </row>
    <row r="40" spans="1:6">
      <c r="A40" s="1786"/>
      <c r="B40" s="195" t="s">
        <v>291</v>
      </c>
      <c r="C40" s="434">
        <v>8.7845357446752065E-3</v>
      </c>
      <c r="D40" s="200">
        <v>36.071207741015421</v>
      </c>
      <c r="E40" s="200">
        <v>34</v>
      </c>
      <c r="F40" s="434">
        <v>2.6150190232880292E-3</v>
      </c>
    </row>
    <row r="41" spans="1:6">
      <c r="A41" s="1755" t="s">
        <v>292</v>
      </c>
      <c r="B41" s="170" t="s">
        <v>293</v>
      </c>
      <c r="C41" s="151">
        <v>0.87095963917132702</v>
      </c>
      <c r="D41" s="15">
        <v>3576.3490515286585</v>
      </c>
      <c r="E41" s="15">
        <v>3963</v>
      </c>
      <c r="F41" s="411">
        <v>9.3949226810786761E-3</v>
      </c>
    </row>
    <row r="42" spans="1:6">
      <c r="A42" s="1773"/>
      <c r="B42" s="170" t="s">
        <v>294</v>
      </c>
      <c r="C42" s="151">
        <v>0.10856385121069299</v>
      </c>
      <c r="D42" s="15">
        <v>445.78670336213474</v>
      </c>
      <c r="E42" s="15">
        <v>434</v>
      </c>
      <c r="F42" s="411">
        <v>8.7180459174561759E-3</v>
      </c>
    </row>
    <row r="43" spans="1:6">
      <c r="A43" s="1773"/>
      <c r="B43" s="170" t="s">
        <v>295</v>
      </c>
      <c r="C43" s="151">
        <v>1.716278899695306E-2</v>
      </c>
      <c r="D43" s="15">
        <v>70.474131509973958</v>
      </c>
      <c r="E43" s="15">
        <v>70</v>
      </c>
      <c r="F43" s="411">
        <v>3.6397046030578282E-3</v>
      </c>
    </row>
    <row r="44" spans="1:6">
      <c r="A44" s="1773"/>
      <c r="B44" s="170" t="s">
        <v>296</v>
      </c>
      <c r="C44" s="411">
        <v>2.7986156144815468E-3</v>
      </c>
      <c r="D44" s="15">
        <v>11.491722289183517</v>
      </c>
      <c r="E44" s="15">
        <v>8</v>
      </c>
      <c r="F44" s="411">
        <v>1.4804524863638942E-3</v>
      </c>
    </row>
    <row r="45" spans="1:6">
      <c r="A45" s="1786"/>
      <c r="B45" s="195" t="s">
        <v>297</v>
      </c>
      <c r="C45" s="434">
        <v>5.1510500654274277E-4</v>
      </c>
      <c r="D45" s="200">
        <v>2.1151328014918747</v>
      </c>
      <c r="E45" s="200">
        <v>4</v>
      </c>
      <c r="F45" s="434">
        <v>6.3586865042583281E-4</v>
      </c>
    </row>
    <row r="46" spans="1:6">
      <c r="A46" s="1755" t="s">
        <v>298</v>
      </c>
      <c r="B46" s="170" t="s">
        <v>299</v>
      </c>
      <c r="C46" s="151">
        <v>0.95021132452672685</v>
      </c>
      <c r="D46" s="15">
        <v>3901.7736487264137</v>
      </c>
      <c r="E46" s="15">
        <v>4303</v>
      </c>
      <c r="F46" s="411">
        <v>6.0954643884835267E-3</v>
      </c>
    </row>
    <row r="47" spans="1:6">
      <c r="A47" s="1773"/>
      <c r="B47" s="170" t="s">
        <v>300</v>
      </c>
      <c r="C47" s="151">
        <v>4.5034836392801675E-2</v>
      </c>
      <c r="D47" s="15">
        <v>184.92279914645081</v>
      </c>
      <c r="E47" s="15">
        <v>160</v>
      </c>
      <c r="F47" s="411">
        <v>5.8116502489034584E-3</v>
      </c>
    </row>
    <row r="48" spans="1:6">
      <c r="A48" s="1773"/>
      <c r="B48" s="170" t="s">
        <v>301</v>
      </c>
      <c r="C48" s="411">
        <v>4.000412893322201E-3</v>
      </c>
      <c r="D48" s="15">
        <v>16.426562395437884</v>
      </c>
      <c r="E48" s="15">
        <v>13</v>
      </c>
      <c r="F48" s="411">
        <v>1.7689412087243798E-3</v>
      </c>
    </row>
    <row r="49" spans="1:6">
      <c r="A49" s="1773"/>
      <c r="B49" s="170" t="s">
        <v>302</v>
      </c>
      <c r="C49" s="151" t="s">
        <v>83</v>
      </c>
      <c r="D49" s="15" t="s">
        <v>83</v>
      </c>
      <c r="E49" s="15" t="s">
        <v>83</v>
      </c>
      <c r="F49" s="151" t="s">
        <v>83</v>
      </c>
    </row>
    <row r="50" spans="1:6">
      <c r="A50" s="1786"/>
      <c r="B50" s="195" t="s">
        <v>303</v>
      </c>
      <c r="C50" s="434">
        <v>7.5342618714831732E-4</v>
      </c>
      <c r="D50" s="200">
        <v>3.0937312231464933</v>
      </c>
      <c r="E50" s="200">
        <v>3</v>
      </c>
      <c r="F50" s="434">
        <v>7.6893229283794438E-4</v>
      </c>
    </row>
    <row r="51" spans="1:6">
      <c r="A51" s="1755" t="s">
        <v>116</v>
      </c>
      <c r="B51" s="170" t="s">
        <v>304</v>
      </c>
      <c r="C51" s="151">
        <v>0.92358414465732808</v>
      </c>
      <c r="D51" s="15">
        <v>3792.4366769679846</v>
      </c>
      <c r="E51" s="15">
        <v>4204</v>
      </c>
      <c r="F51" s="411">
        <v>7.4449431285835144E-3</v>
      </c>
    </row>
    <row r="52" spans="1:6">
      <c r="A52" s="1773"/>
      <c r="B52" s="170" t="s">
        <v>305</v>
      </c>
      <c r="C52" s="151">
        <v>6.5810544283718964E-2</v>
      </c>
      <c r="D52" s="15">
        <v>270.23235870447144</v>
      </c>
      <c r="E52" s="15">
        <v>235</v>
      </c>
      <c r="F52" s="411">
        <v>6.9485891318891357E-3</v>
      </c>
    </row>
    <row r="53" spans="1:6">
      <c r="A53" s="1773"/>
      <c r="B53" s="170" t="s">
        <v>306</v>
      </c>
      <c r="C53" s="151">
        <v>9.781347467317146E-3</v>
      </c>
      <c r="D53" s="15">
        <v>40.164332724642684</v>
      </c>
      <c r="E53" s="15">
        <v>34</v>
      </c>
      <c r="F53" s="411">
        <v>2.7580129795462685E-3</v>
      </c>
    </row>
    <row r="54" spans="1:6">
      <c r="A54" s="1773"/>
      <c r="B54" s="170" t="s">
        <v>307</v>
      </c>
      <c r="C54" s="411">
        <v>5.4319543421154108E-4</v>
      </c>
      <c r="D54" s="15">
        <v>2.2304781858611489</v>
      </c>
      <c r="E54" s="15">
        <v>4</v>
      </c>
      <c r="F54" s="411">
        <v>6.5296737235430067E-4</v>
      </c>
    </row>
    <row r="55" spans="1:6">
      <c r="A55" s="1786"/>
      <c r="B55" s="195" t="s">
        <v>308</v>
      </c>
      <c r="C55" s="434">
        <v>2.8076815742305021E-4</v>
      </c>
      <c r="D55" s="200">
        <v>1.1528949084882365</v>
      </c>
      <c r="E55" s="200">
        <v>2</v>
      </c>
      <c r="F55" s="434">
        <v>4.6950947414552098E-4</v>
      </c>
    </row>
    <row r="56" spans="1:6">
      <c r="A56" s="1755" t="s">
        <v>309</v>
      </c>
      <c r="B56" s="170" t="s">
        <v>310</v>
      </c>
      <c r="C56" s="151">
        <v>0.24107981040516521</v>
      </c>
      <c r="D56" s="15">
        <v>989.92595352127466</v>
      </c>
      <c r="E56" s="15">
        <v>1132</v>
      </c>
      <c r="F56" s="151">
        <v>1.1986982872175969E-2</v>
      </c>
    </row>
    <row r="57" spans="1:6">
      <c r="A57" s="1773"/>
      <c r="B57" s="170" t="s">
        <v>311</v>
      </c>
      <c r="C57" s="151">
        <v>0.18962556701093228</v>
      </c>
      <c r="D57" s="15">
        <v>778.64367787509946</v>
      </c>
      <c r="E57" s="15">
        <v>904</v>
      </c>
      <c r="F57" s="151">
        <v>1.0985573205048317E-2</v>
      </c>
    </row>
    <row r="58" spans="1:6">
      <c r="A58" s="1773"/>
      <c r="B58" s="170" t="s">
        <v>312</v>
      </c>
      <c r="C58" s="151">
        <v>0.24665270404941617</v>
      </c>
      <c r="D58" s="15">
        <v>1012.8094627018494</v>
      </c>
      <c r="E58" s="15">
        <v>1077</v>
      </c>
      <c r="F58" s="151">
        <v>1.2080140021936948E-2</v>
      </c>
    </row>
    <row r="59" spans="1:6">
      <c r="A59" s="1773"/>
      <c r="B59" s="170" t="s">
        <v>313</v>
      </c>
      <c r="C59" s="151">
        <v>0.11780899285943187</v>
      </c>
      <c r="D59" s="15">
        <v>483.74925877764622</v>
      </c>
      <c r="E59" s="15">
        <v>516</v>
      </c>
      <c r="F59" s="411">
        <v>9.0344547223334473E-3</v>
      </c>
    </row>
    <row r="60" spans="1:6" ht="13.5" thickBot="1">
      <c r="A60" s="1950"/>
      <c r="B60" s="171" t="s">
        <v>314</v>
      </c>
      <c r="C60" s="18">
        <v>0.20483292567501793</v>
      </c>
      <c r="D60" s="19">
        <v>841.08838861543302</v>
      </c>
      <c r="E60" s="19">
        <v>850</v>
      </c>
      <c r="F60" s="18">
        <v>1.1309944906663018E-2</v>
      </c>
    </row>
    <row r="61" spans="1:6" ht="52.5" customHeight="1">
      <c r="A61" s="1951" t="s">
        <v>317</v>
      </c>
      <c r="B61" s="1951"/>
      <c r="C61" s="1951"/>
      <c r="D61" s="1951"/>
      <c r="E61" s="1951"/>
      <c r="F61" s="1951"/>
    </row>
    <row r="62" spans="1:6" ht="15.75">
      <c r="A62" s="26"/>
      <c r="B62" s="20"/>
    </row>
    <row r="63" spans="1:6" ht="13.5" thickBot="1">
      <c r="A63" s="1814" t="s">
        <v>285</v>
      </c>
      <c r="B63" s="1814"/>
      <c r="C63" s="1814"/>
      <c r="D63" s="1814"/>
      <c r="E63" s="1814"/>
      <c r="F63" s="1814"/>
    </row>
    <row r="64" spans="1:6" ht="24.75" thickBot="1">
      <c r="A64" s="1952" t="s">
        <v>71</v>
      </c>
      <c r="B64" s="1952"/>
      <c r="C64" s="1363" t="s">
        <v>76</v>
      </c>
      <c r="D64" s="1363" t="s">
        <v>75</v>
      </c>
      <c r="E64" s="1363" t="s">
        <v>92</v>
      </c>
      <c r="F64" s="1363" t="s">
        <v>112</v>
      </c>
    </row>
    <row r="65" spans="1:6">
      <c r="A65" s="1951" t="s">
        <v>286</v>
      </c>
      <c r="B65" s="196" t="s">
        <v>287</v>
      </c>
      <c r="C65" s="197">
        <v>0.23838113573150491</v>
      </c>
      <c r="D65" s="198">
        <v>1812.6727231739933</v>
      </c>
      <c r="E65" s="198">
        <v>1846</v>
      </c>
      <c r="F65" s="435">
        <v>8.9591618561603043E-3</v>
      </c>
    </row>
    <row r="66" spans="1:6">
      <c r="A66" s="1773"/>
      <c r="B66" s="170" t="s">
        <v>288</v>
      </c>
      <c r="C66" s="151">
        <v>0.50846884678582793</v>
      </c>
      <c r="D66" s="15">
        <v>3866.4452467016031</v>
      </c>
      <c r="E66" s="15">
        <v>4196</v>
      </c>
      <c r="F66" s="151">
        <v>1.0511635504997157E-2</v>
      </c>
    </row>
    <row r="67" spans="1:6">
      <c r="A67" s="1773"/>
      <c r="B67" s="170" t="s">
        <v>289</v>
      </c>
      <c r="C67" s="151">
        <v>0.2077947430422574</v>
      </c>
      <c r="D67" s="15">
        <v>1580.0908976115275</v>
      </c>
      <c r="E67" s="15">
        <v>1598</v>
      </c>
      <c r="F67" s="411">
        <v>8.530976237320945E-3</v>
      </c>
    </row>
    <row r="68" spans="1:6">
      <c r="A68" s="1773"/>
      <c r="B68" s="170" t="s">
        <v>290</v>
      </c>
      <c r="C68" s="151">
        <v>3.3364304832958519E-2</v>
      </c>
      <c r="D68" s="15">
        <v>253.70533248270445</v>
      </c>
      <c r="E68" s="15">
        <v>234</v>
      </c>
      <c r="F68" s="411">
        <v>3.7760266310165073E-3</v>
      </c>
    </row>
    <row r="69" spans="1:6">
      <c r="A69" s="1786"/>
      <c r="B69" s="195" t="s">
        <v>291</v>
      </c>
      <c r="C69" s="199">
        <v>1.1990969607432799E-2</v>
      </c>
      <c r="D69" s="200">
        <v>91.180468056345333</v>
      </c>
      <c r="E69" s="200">
        <v>81</v>
      </c>
      <c r="F69" s="434">
        <v>2.2886016265684429E-3</v>
      </c>
    </row>
    <row r="70" spans="1:6">
      <c r="A70" s="1755" t="s">
        <v>292</v>
      </c>
      <c r="B70" s="170" t="s">
        <v>293</v>
      </c>
      <c r="C70" s="151">
        <v>0.87754291491339498</v>
      </c>
      <c r="D70" s="15">
        <v>6671.6856548269707</v>
      </c>
      <c r="E70" s="15">
        <v>7027</v>
      </c>
      <c r="F70" s="411">
        <v>6.8935566428858803E-3</v>
      </c>
    </row>
    <row r="71" spans="1:6">
      <c r="A71" s="1773"/>
      <c r="B71" s="170" t="s">
        <v>294</v>
      </c>
      <c r="C71" s="151">
        <v>0.10322938719044382</v>
      </c>
      <c r="D71" s="15">
        <v>784.820901600046</v>
      </c>
      <c r="E71" s="15">
        <v>786</v>
      </c>
      <c r="F71" s="411">
        <v>6.3982258515260558E-3</v>
      </c>
    </row>
    <row r="72" spans="1:6">
      <c r="A72" s="1773"/>
      <c r="B72" s="170" t="s">
        <v>295</v>
      </c>
      <c r="C72" s="151">
        <v>1.6041800281410168E-2</v>
      </c>
      <c r="D72" s="15">
        <v>121.96081467496766</v>
      </c>
      <c r="E72" s="15">
        <v>117</v>
      </c>
      <c r="F72" s="411">
        <v>2.6419955683315648E-3</v>
      </c>
    </row>
    <row r="73" spans="1:6">
      <c r="A73" s="1773"/>
      <c r="B73" s="170" t="s">
        <v>296</v>
      </c>
      <c r="C73" s="411">
        <v>2.3281677885195048E-3</v>
      </c>
      <c r="D73" s="15">
        <v>17.7003350750416</v>
      </c>
      <c r="E73" s="15">
        <v>17</v>
      </c>
      <c r="F73" s="411">
        <v>1.0134870437242599E-3</v>
      </c>
    </row>
    <row r="74" spans="1:6">
      <c r="A74" s="1786"/>
      <c r="B74" s="195" t="s">
        <v>297</v>
      </c>
      <c r="C74" s="434">
        <v>8.5772982622711244E-4</v>
      </c>
      <c r="D74" s="200">
        <v>6.5210529081890112</v>
      </c>
      <c r="E74" s="200">
        <v>6</v>
      </c>
      <c r="F74" s="434">
        <v>6.1561065806443958E-4</v>
      </c>
    </row>
    <row r="75" spans="1:6">
      <c r="A75" s="1755" t="s">
        <v>298</v>
      </c>
      <c r="B75" s="170" t="s">
        <v>299</v>
      </c>
      <c r="C75" s="151">
        <v>0.96117946228511431</v>
      </c>
      <c r="D75" s="15">
        <v>7305.8637953369534</v>
      </c>
      <c r="E75" s="15">
        <v>7660</v>
      </c>
      <c r="F75" s="411">
        <v>4.0626073458020773E-3</v>
      </c>
    </row>
    <row r="76" spans="1:6">
      <c r="A76" s="1773"/>
      <c r="B76" s="170" t="s">
        <v>300</v>
      </c>
      <c r="C76" s="151">
        <v>3.608300387601629E-2</v>
      </c>
      <c r="D76" s="15">
        <v>274.26461133289757</v>
      </c>
      <c r="E76" s="15">
        <v>271</v>
      </c>
      <c r="F76" s="411">
        <v>3.9223197643158628E-3</v>
      </c>
    </row>
    <row r="77" spans="1:6">
      <c r="A77" s="1773"/>
      <c r="B77" s="170" t="s">
        <v>301</v>
      </c>
      <c r="C77" s="411">
        <v>2.1537359215055103E-3</v>
      </c>
      <c r="D77" s="15">
        <v>16.370409388726973</v>
      </c>
      <c r="E77" s="15">
        <v>16</v>
      </c>
      <c r="F77" s="411">
        <v>9.7498936488453827E-4</v>
      </c>
    </row>
    <row r="78" spans="1:6">
      <c r="A78" s="1773"/>
      <c r="B78" s="170" t="s">
        <v>302</v>
      </c>
      <c r="C78" s="411">
        <v>4.1078255142209738E-4</v>
      </c>
      <c r="D78" s="15">
        <v>3.1223319764406496</v>
      </c>
      <c r="E78" s="15">
        <v>3</v>
      </c>
      <c r="F78" s="411">
        <v>4.2617562844222566E-4</v>
      </c>
    </row>
    <row r="79" spans="1:6">
      <c r="A79" s="1786"/>
      <c r="B79" s="195" t="s">
        <v>303</v>
      </c>
      <c r="C79" s="434">
        <v>1.7301536594072311E-4</v>
      </c>
      <c r="D79" s="200">
        <v>1.3150787627715204</v>
      </c>
      <c r="E79" s="200">
        <v>1</v>
      </c>
      <c r="F79" s="434">
        <v>2.7661555585995477E-4</v>
      </c>
    </row>
    <row r="80" spans="1:6">
      <c r="A80" s="1755" t="s">
        <v>116</v>
      </c>
      <c r="B80" s="170" t="s">
        <v>304</v>
      </c>
      <c r="C80" s="151">
        <v>0.94625839492807218</v>
      </c>
      <c r="D80" s="15">
        <v>7193.4063767177786</v>
      </c>
      <c r="E80" s="15">
        <v>7519</v>
      </c>
      <c r="F80" s="411">
        <v>4.7424712722879481E-3</v>
      </c>
    </row>
    <row r="81" spans="1:8">
      <c r="A81" s="1773"/>
      <c r="B81" s="170" t="s">
        <v>305</v>
      </c>
      <c r="C81" s="151">
        <v>4.6135088636930936E-2</v>
      </c>
      <c r="D81" s="15">
        <v>350.71650890512331</v>
      </c>
      <c r="E81" s="15">
        <v>371</v>
      </c>
      <c r="F81" s="411">
        <v>4.4116762650177272E-3</v>
      </c>
    </row>
    <row r="82" spans="1:8">
      <c r="A82" s="1773"/>
      <c r="B82" s="170" t="s">
        <v>306</v>
      </c>
      <c r="C82" s="411">
        <v>5.6847113737871725E-3</v>
      </c>
      <c r="D82" s="15">
        <v>43.214875836434807</v>
      </c>
      <c r="E82" s="15">
        <v>48</v>
      </c>
      <c r="F82" s="411">
        <v>1.5811052758323994E-3</v>
      </c>
    </row>
    <row r="83" spans="1:8">
      <c r="A83" s="1773"/>
      <c r="B83" s="170" t="s">
        <v>307</v>
      </c>
      <c r="C83" s="411">
        <v>1.2434623089255404E-3</v>
      </c>
      <c r="D83" s="15">
        <v>9.452734845129811</v>
      </c>
      <c r="E83" s="15">
        <v>10</v>
      </c>
      <c r="F83" s="411">
        <v>7.4112361194050565E-4</v>
      </c>
    </row>
    <row r="84" spans="1:8">
      <c r="A84" s="1786"/>
      <c r="B84" s="195" t="s">
        <v>308</v>
      </c>
      <c r="C84" s="434">
        <v>6.7834275228147558E-4</v>
      </c>
      <c r="D84" s="200">
        <v>5.1567258013417856</v>
      </c>
      <c r="E84" s="200">
        <v>4</v>
      </c>
      <c r="F84" s="434">
        <v>5.4754745393639998E-4</v>
      </c>
    </row>
    <row r="85" spans="1:8">
      <c r="A85" s="1755" t="s">
        <v>309</v>
      </c>
      <c r="B85" s="170" t="s">
        <v>310</v>
      </c>
      <c r="C85" s="151">
        <v>0.26187342252449936</v>
      </c>
      <c r="D85" s="15">
        <v>1990.3054925680631</v>
      </c>
      <c r="E85" s="15">
        <v>2092</v>
      </c>
      <c r="F85" s="411">
        <v>9.2466191125158397E-3</v>
      </c>
    </row>
    <row r="86" spans="1:8">
      <c r="A86" s="1773"/>
      <c r="B86" s="170" t="s">
        <v>311</v>
      </c>
      <c r="C86" s="151">
        <v>0.2043828096813945</v>
      </c>
      <c r="D86" s="15">
        <v>1553.3620203757644</v>
      </c>
      <c r="E86" s="15">
        <v>1606</v>
      </c>
      <c r="F86" s="411">
        <v>8.4809811209098276E-3</v>
      </c>
    </row>
    <row r="87" spans="1:8">
      <c r="A87" s="1773"/>
      <c r="B87" s="170" t="s">
        <v>312</v>
      </c>
      <c r="C87" s="151">
        <v>0.23893941632559898</v>
      </c>
      <c r="D87" s="15">
        <v>1816.001135660706</v>
      </c>
      <c r="E87" s="15">
        <v>1906</v>
      </c>
      <c r="F87" s="411">
        <v>8.9686143341351169E-3</v>
      </c>
    </row>
    <row r="88" spans="1:8">
      <c r="A88" s="1773"/>
      <c r="B88" s="170" t="s">
        <v>313</v>
      </c>
      <c r="C88" s="151">
        <v>0.11238530798909199</v>
      </c>
      <c r="D88" s="15">
        <v>854.1573009522067</v>
      </c>
      <c r="E88" s="15">
        <v>885</v>
      </c>
      <c r="F88" s="411">
        <v>6.6426113921999866E-3</v>
      </c>
    </row>
    <row r="89" spans="1:8" ht="13.5" thickBot="1">
      <c r="A89" s="1950"/>
      <c r="B89" s="171" t="s">
        <v>314</v>
      </c>
      <c r="C89" s="18">
        <v>0.18241904347940133</v>
      </c>
      <c r="D89" s="19">
        <v>1386.4317374631557</v>
      </c>
      <c r="E89" s="19">
        <v>1462</v>
      </c>
      <c r="F89" s="436">
        <v>8.1221743069191579E-3</v>
      </c>
    </row>
    <row r="90" spans="1:8" ht="51.75" customHeight="1">
      <c r="A90" s="1951" t="s">
        <v>315</v>
      </c>
      <c r="B90" s="1951"/>
      <c r="C90" s="1951"/>
      <c r="D90" s="1951"/>
      <c r="E90" s="1951"/>
      <c r="F90" s="1951"/>
    </row>
    <row r="91" spans="1:8" ht="15.75">
      <c r="A91" s="26"/>
      <c r="B91" s="20"/>
    </row>
    <row r="92" spans="1:8" ht="13.5" thickBot="1">
      <c r="A92" s="1814" t="s">
        <v>421</v>
      </c>
      <c r="B92" s="1814"/>
      <c r="C92" s="1814"/>
      <c r="D92" s="1814"/>
      <c r="E92" s="1814"/>
      <c r="F92" s="1814"/>
    </row>
    <row r="93" spans="1:8" ht="24.75" thickBot="1">
      <c r="A93" s="1952" t="s">
        <v>71</v>
      </c>
      <c r="B93" s="1952"/>
      <c r="C93" s="1363" t="s">
        <v>76</v>
      </c>
      <c r="D93" s="1363" t="s">
        <v>75</v>
      </c>
      <c r="E93" s="1363" t="s">
        <v>92</v>
      </c>
      <c r="F93" s="1363" t="s">
        <v>112</v>
      </c>
    </row>
    <row r="94" spans="1:8">
      <c r="A94" s="1951" t="s">
        <v>286</v>
      </c>
      <c r="B94" s="196" t="s">
        <v>287</v>
      </c>
      <c r="C94" s="197">
        <v>0.24835970054422302</v>
      </c>
      <c r="D94" s="198">
        <v>1799.20175100951</v>
      </c>
      <c r="E94" s="198">
        <v>720</v>
      </c>
      <c r="F94" s="197">
        <f>1.14*1.64*SQRT(C94*(1-C94)/E$98)</f>
        <v>1.2067208583537532E-2</v>
      </c>
      <c r="H94" s="205"/>
    </row>
    <row r="95" spans="1:8">
      <c r="A95" s="1773"/>
      <c r="B95" s="170" t="s">
        <v>288</v>
      </c>
      <c r="C95" s="151">
        <v>0.49439071114827698</v>
      </c>
      <c r="D95" s="15">
        <v>3581.5336837323553</v>
      </c>
      <c r="E95" s="15">
        <v>2265</v>
      </c>
      <c r="F95" s="151">
        <f t="shared" ref="F95:F97" si="0">1.14*1.64*SQRT(C95*(1-C95)/E$98)</f>
        <v>1.3963809027207987E-2</v>
      </c>
      <c r="H95" s="205"/>
    </row>
    <row r="96" spans="1:8">
      <c r="A96" s="1773"/>
      <c r="B96" s="170" t="s">
        <v>289</v>
      </c>
      <c r="C96" s="151">
        <v>0.20313777892068402</v>
      </c>
      <c r="D96" s="15">
        <v>1471.5988412347067</v>
      </c>
      <c r="E96" s="15">
        <v>1191</v>
      </c>
      <c r="F96" s="151">
        <f t="shared" si="0"/>
        <v>1.1236943469534803E-2</v>
      </c>
      <c r="H96" s="205"/>
    </row>
    <row r="97" spans="1:8">
      <c r="A97" s="1773"/>
      <c r="B97" s="170" t="s">
        <v>325</v>
      </c>
      <c r="C97" s="151">
        <v>5.3498918612357199E-2</v>
      </c>
      <c r="D97" s="15">
        <v>387.56427807549619</v>
      </c>
      <c r="E97" s="15">
        <v>305</v>
      </c>
      <c r="F97" s="411">
        <f t="shared" si="0"/>
        <v>6.284840877189459E-3</v>
      </c>
      <c r="H97" s="205"/>
    </row>
    <row r="98" spans="1:8">
      <c r="A98" s="1786"/>
      <c r="B98" s="195" t="s">
        <v>166</v>
      </c>
      <c r="C98" s="201">
        <f>C94+C95+C96+C97</f>
        <v>0.99938710922554119</v>
      </c>
      <c r="D98" s="200">
        <v>7239.898554052068</v>
      </c>
      <c r="E98" s="200">
        <v>4481</v>
      </c>
      <c r="F98" s="199"/>
      <c r="H98" s="205"/>
    </row>
    <row r="99" spans="1:8">
      <c r="A99" s="1755" t="s">
        <v>292</v>
      </c>
      <c r="B99" s="170" t="s">
        <v>293</v>
      </c>
      <c r="C99" s="151">
        <v>0.88935175248994103</v>
      </c>
      <c r="D99" s="15">
        <v>6442.7651782353296</v>
      </c>
      <c r="E99" s="15">
        <v>3891</v>
      </c>
      <c r="F99" s="411">
        <f>1.14*1.64*SQRT(C99*(1-C99)/E$103)</f>
        <v>8.7613348689598077E-3</v>
      </c>
      <c r="H99" s="205"/>
    </row>
    <row r="100" spans="1:8">
      <c r="A100" s="1773"/>
      <c r="B100" s="170" t="s">
        <v>294</v>
      </c>
      <c r="C100" s="151">
        <v>9.5461140936941594E-2</v>
      </c>
      <c r="D100" s="15">
        <v>691.55282258253476</v>
      </c>
      <c r="E100" s="15">
        <v>496</v>
      </c>
      <c r="F100" s="411">
        <f t="shared" ref="F100:F102" si="1">1.14*1.64*SQRT(C100*(1-C100)/E$103)</f>
        <v>8.20707027577257E-3</v>
      </c>
      <c r="H100" s="205"/>
    </row>
    <row r="101" spans="1:8">
      <c r="A101" s="1773"/>
      <c r="B101" s="170" t="s">
        <v>295</v>
      </c>
      <c r="C101" s="151">
        <v>1.1233801338369501E-2</v>
      </c>
      <c r="D101" s="15">
        <v>81.381460012222647</v>
      </c>
      <c r="E101" s="15">
        <v>75</v>
      </c>
      <c r="F101" s="411">
        <f t="shared" si="1"/>
        <v>2.9435499025145129E-3</v>
      </c>
      <c r="H101" s="205"/>
    </row>
    <row r="102" spans="1:8">
      <c r="A102" s="1773"/>
      <c r="B102" s="170" t="s">
        <v>320</v>
      </c>
      <c r="C102" s="411">
        <v>3.3316015358338504E-3</v>
      </c>
      <c r="D102" s="15">
        <v>24.135249413665971</v>
      </c>
      <c r="E102" s="15">
        <v>19</v>
      </c>
      <c r="F102" s="411">
        <f t="shared" si="1"/>
        <v>1.6093966698430058E-3</v>
      </c>
      <c r="H102" s="205"/>
    </row>
    <row r="103" spans="1:8">
      <c r="A103" s="1786"/>
      <c r="B103" s="195" t="s">
        <v>166</v>
      </c>
      <c r="C103" s="201">
        <f>C99+C100+C101+C102</f>
        <v>0.99937829630108599</v>
      </c>
      <c r="D103" s="200">
        <v>7239.8347102437529</v>
      </c>
      <c r="E103" s="200">
        <v>4481</v>
      </c>
      <c r="F103" s="199"/>
      <c r="H103" s="205"/>
    </row>
    <row r="104" spans="1:8">
      <c r="A104" s="1755" t="s">
        <v>298</v>
      </c>
      <c r="B104" s="170" t="s">
        <v>299</v>
      </c>
      <c r="C104" s="151">
        <v>0.96713118611629201</v>
      </c>
      <c r="D104" s="15">
        <v>7006.2257270538776</v>
      </c>
      <c r="E104" s="15">
        <v>4257</v>
      </c>
      <c r="F104" s="411">
        <f>1.14*1.64*SQRT(C104*(1-C104)/E$108)</f>
        <v>4.9801726899812975E-3</v>
      </c>
      <c r="H104" s="205"/>
    </row>
    <row r="105" spans="1:8">
      <c r="A105" s="1773"/>
      <c r="B105" s="170" t="s">
        <v>300</v>
      </c>
      <c r="C105" s="151">
        <v>2.9708734201781301E-2</v>
      </c>
      <c r="D105" s="15">
        <v>215.22012822125791</v>
      </c>
      <c r="E105" s="15">
        <v>202</v>
      </c>
      <c r="F105" s="411">
        <f t="shared" ref="F105:F107" si="2">1.14*1.64*SQRT(C105*(1-C105)/E$108)</f>
        <v>4.7424507287833146E-3</v>
      </c>
      <c r="H105" s="205"/>
    </row>
    <row r="106" spans="1:8">
      <c r="A106" s="1773"/>
      <c r="B106" s="170" t="s">
        <v>301</v>
      </c>
      <c r="C106" s="437">
        <v>1.9094007636039801E-3</v>
      </c>
      <c r="D106" s="226">
        <v>13.832345544495666</v>
      </c>
      <c r="E106" s="226">
        <v>18</v>
      </c>
      <c r="F106" s="437">
        <f t="shared" si="2"/>
        <v>1.2193916615164352E-3</v>
      </c>
      <c r="H106" s="205"/>
    </row>
    <row r="107" spans="1:8">
      <c r="A107" s="1773"/>
      <c r="B107" s="170" t="s">
        <v>321</v>
      </c>
      <c r="C107" s="227">
        <v>5.8971711279456299E-4</v>
      </c>
      <c r="D107" s="228">
        <v>4.2721104092784286</v>
      </c>
      <c r="E107" s="228">
        <v>3</v>
      </c>
      <c r="F107" s="227">
        <f t="shared" si="2"/>
        <v>6.7811517695444998E-4</v>
      </c>
      <c r="H107" s="205"/>
    </row>
    <row r="108" spans="1:8">
      <c r="A108" s="1786"/>
      <c r="B108" s="195" t="s">
        <v>166</v>
      </c>
      <c r="C108" s="201">
        <f>C104+C105+C106+C107</f>
        <v>0.9993390381944719</v>
      </c>
      <c r="D108" s="200">
        <v>7239.5503112289107</v>
      </c>
      <c r="E108" s="200">
        <v>4480</v>
      </c>
      <c r="F108" s="199"/>
      <c r="H108" s="205"/>
    </row>
    <row r="109" spans="1:8">
      <c r="A109" s="1755" t="s">
        <v>116</v>
      </c>
      <c r="B109" s="170" t="s">
        <v>304</v>
      </c>
      <c r="C109" s="151">
        <v>0.95788350109568499</v>
      </c>
      <c r="D109" s="15">
        <v>6939.2323660319325</v>
      </c>
      <c r="E109" s="15">
        <v>4189</v>
      </c>
      <c r="F109" s="411">
        <f>1.14*1.64*SQRT(C109*(1-C109)/E$113)</f>
        <v>5.6097525503632176E-3</v>
      </c>
      <c r="H109" s="205"/>
    </row>
    <row r="110" spans="1:8">
      <c r="A110" s="1773"/>
      <c r="B110" s="170" t="s">
        <v>305</v>
      </c>
      <c r="C110" s="151">
        <v>3.6379067569845498E-2</v>
      </c>
      <c r="D110" s="15">
        <v>263.5422813295931</v>
      </c>
      <c r="E110" s="15">
        <v>246</v>
      </c>
      <c r="F110" s="411">
        <f t="shared" ref="F110:F112" si="3">1.14*1.64*SQRT(C110*(1-C110)/E$113)</f>
        <v>5.2292586311945676E-3</v>
      </c>
      <c r="H110" s="205"/>
    </row>
    <row r="111" spans="1:8">
      <c r="A111" s="1773"/>
      <c r="B111" s="170" t="s">
        <v>306</v>
      </c>
      <c r="C111" s="411">
        <v>4.4546240721126404E-3</v>
      </c>
      <c r="D111" s="15">
        <v>32.270804857115088</v>
      </c>
      <c r="E111" s="15">
        <v>38</v>
      </c>
      <c r="F111" s="411">
        <f t="shared" si="3"/>
        <v>1.8599329442607548E-3</v>
      </c>
      <c r="H111" s="205"/>
    </row>
    <row r="112" spans="1:8">
      <c r="A112" s="1773"/>
      <c r="B112" s="170" t="s">
        <v>322</v>
      </c>
      <c r="C112" s="437">
        <v>7.9352584021407302E-4</v>
      </c>
      <c r="D112" s="226">
        <v>5.7485698285830793</v>
      </c>
      <c r="E112" s="226">
        <v>8</v>
      </c>
      <c r="F112" s="437">
        <f t="shared" si="3"/>
        <v>7.8644686196641664E-4</v>
      </c>
      <c r="H112" s="205"/>
    </row>
    <row r="113" spans="1:9">
      <c r="A113" s="1786"/>
      <c r="B113" s="195" t="s">
        <v>166</v>
      </c>
      <c r="C113" s="201">
        <f>C109+C110+C111+C112</f>
        <v>0.99951071857785723</v>
      </c>
      <c r="D113" s="200">
        <v>7240.7940220472228</v>
      </c>
      <c r="E113" s="200">
        <v>4481</v>
      </c>
      <c r="F113" s="199"/>
      <c r="H113" s="205"/>
    </row>
    <row r="114" spans="1:9">
      <c r="A114" s="1755" t="s">
        <v>309</v>
      </c>
      <c r="B114" s="170" t="s">
        <v>310</v>
      </c>
      <c r="C114" s="151">
        <v>0.30703327011183701</v>
      </c>
      <c r="D114" s="15">
        <v>2224.2529524431798</v>
      </c>
      <c r="E114" s="15">
        <v>931</v>
      </c>
      <c r="F114" s="411">
        <f>1.14*1.64*SQRT(C114*(1-C114)/E$118)</f>
        <v>1.2882796261561143E-2</v>
      </c>
      <c r="H114" s="205"/>
      <c r="I114" s="438"/>
    </row>
    <row r="115" spans="1:9">
      <c r="A115" s="1773"/>
      <c r="B115" s="170" t="s">
        <v>311</v>
      </c>
      <c r="C115" s="151">
        <v>0.223523620167875</v>
      </c>
      <c r="D115" s="15">
        <v>1619.2807766991759</v>
      </c>
      <c r="E115" s="15">
        <v>748</v>
      </c>
      <c r="F115" s="151">
        <f t="shared" ref="F115:F117" si="4">1.14*1.64*SQRT(C115*(1-C115)/E$118)</f>
        <v>1.1635553927046018E-2</v>
      </c>
      <c r="H115" s="205"/>
      <c r="I115" s="438"/>
    </row>
    <row r="116" spans="1:9">
      <c r="A116" s="1773"/>
      <c r="B116" s="170" t="s">
        <v>312</v>
      </c>
      <c r="C116" s="151">
        <v>0.21038746399320502</v>
      </c>
      <c r="D116" s="15">
        <v>1524.1180142251919</v>
      </c>
      <c r="E116" s="15">
        <v>961</v>
      </c>
      <c r="F116" s="151">
        <f t="shared" si="4"/>
        <v>1.1383561916966359E-2</v>
      </c>
      <c r="H116" s="205"/>
    </row>
    <row r="117" spans="1:9">
      <c r="A117" s="1773"/>
      <c r="B117" s="170" t="s">
        <v>323</v>
      </c>
      <c r="C117" s="151">
        <v>0.25864842297673296</v>
      </c>
      <c r="D117" s="15">
        <v>1873.7367394784858</v>
      </c>
      <c r="E117" s="15">
        <v>1841</v>
      </c>
      <c r="F117" s="151">
        <f t="shared" si="4"/>
        <v>1.2230050566830606E-2</v>
      </c>
      <c r="H117" s="205"/>
    </row>
    <row r="118" spans="1:9" ht="13.5" thickBot="1">
      <c r="A118" s="1950"/>
      <c r="B118" s="171" t="s">
        <v>166</v>
      </c>
      <c r="C118" s="199">
        <f>C114+C115+C116+C117</f>
        <v>0.99959277724965001</v>
      </c>
      <c r="D118" s="19">
        <v>7241.3884828460332</v>
      </c>
      <c r="E118" s="19">
        <v>4481</v>
      </c>
      <c r="F118" s="18"/>
      <c r="H118" s="205"/>
    </row>
    <row r="119" spans="1:9" ht="55.5" customHeight="1">
      <c r="A119" s="1951" t="s">
        <v>324</v>
      </c>
      <c r="B119" s="1951"/>
      <c r="C119" s="1951"/>
      <c r="D119" s="1951"/>
      <c r="E119" s="1951"/>
      <c r="F119" s="1951"/>
    </row>
    <row r="120" spans="1:9">
      <c r="A120" s="329" t="s">
        <v>347</v>
      </c>
      <c r="B120" s="290"/>
    </row>
    <row r="121" spans="1:9">
      <c r="A121" s="330" t="s">
        <v>348</v>
      </c>
      <c r="B121" s="289"/>
    </row>
    <row r="149" spans="1:6">
      <c r="A149" s="20"/>
      <c r="B149" s="20"/>
      <c r="C149" s="98"/>
      <c r="D149" s="98"/>
      <c r="E149" s="98"/>
      <c r="F149" s="98"/>
    </row>
    <row r="178" spans="1:6">
      <c r="A178" s="20"/>
      <c r="B178" s="20"/>
      <c r="C178" s="98"/>
      <c r="D178" s="98"/>
      <c r="E178" s="98"/>
      <c r="F178" s="98"/>
    </row>
    <row r="207" spans="1:6">
      <c r="A207" s="20"/>
      <c r="B207" s="20"/>
      <c r="C207" s="98"/>
      <c r="D207" s="98"/>
      <c r="E207" s="98"/>
      <c r="F207" s="98"/>
    </row>
  </sheetData>
  <mergeCells count="32">
    <mergeCell ref="A80:A84"/>
    <mergeCell ref="A85:A89"/>
    <mergeCell ref="A90:F90"/>
    <mergeCell ref="A34:F34"/>
    <mergeCell ref="A35:B35"/>
    <mergeCell ref="A36:A40"/>
    <mergeCell ref="A41:A45"/>
    <mergeCell ref="A63:F63"/>
    <mergeCell ref="A64:B64"/>
    <mergeCell ref="A65:A69"/>
    <mergeCell ref="A70:A74"/>
    <mergeCell ref="A5:F5"/>
    <mergeCell ref="A6:B6"/>
    <mergeCell ref="A7:A11"/>
    <mergeCell ref="A12:A16"/>
    <mergeCell ref="A17:A21"/>
    <mergeCell ref="A22:A26"/>
    <mergeCell ref="A27:A31"/>
    <mergeCell ref="A114:A118"/>
    <mergeCell ref="A119:F119"/>
    <mergeCell ref="A92:F92"/>
    <mergeCell ref="A93:B93"/>
    <mergeCell ref="A94:A98"/>
    <mergeCell ref="A99:A103"/>
    <mergeCell ref="A104:A108"/>
    <mergeCell ref="A109:A113"/>
    <mergeCell ref="A32:F32"/>
    <mergeCell ref="A46:A50"/>
    <mergeCell ref="A51:A55"/>
    <mergeCell ref="A56:A60"/>
    <mergeCell ref="A61:F61"/>
    <mergeCell ref="A75:A79"/>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topLeftCell="A37" workbookViewId="0">
      <selection activeCell="C54" sqref="C54"/>
    </sheetView>
  </sheetViews>
  <sheetFormatPr baseColWidth="10" defaultColWidth="9.7109375" defaultRowHeight="12.75"/>
  <cols>
    <col min="1" max="2" width="24" style="20" customWidth="1"/>
    <col min="3" max="3" width="10" style="20" customWidth="1"/>
    <col min="4" max="4" width="12.140625" style="20" customWidth="1"/>
    <col min="5" max="6" width="9.7109375" style="20"/>
    <col min="7" max="7" width="26" style="20" customWidth="1"/>
    <col min="8" max="9" width="15.85546875" style="20" customWidth="1"/>
    <col min="10" max="249" width="9.7109375" style="20"/>
    <col min="250" max="251" width="24" style="20" customWidth="1"/>
    <col min="252" max="252" width="10" style="20" customWidth="1"/>
    <col min="253" max="253" width="12.140625" style="20" customWidth="1"/>
    <col min="254" max="505" width="9.7109375" style="20"/>
    <col min="506" max="507" width="24" style="20" customWidth="1"/>
    <col min="508" max="508" width="10" style="20" customWidth="1"/>
    <col min="509" max="509" width="12.140625" style="20" customWidth="1"/>
    <col min="510" max="761" width="9.7109375" style="20"/>
    <col min="762" max="763" width="24" style="20" customWidth="1"/>
    <col min="764" max="764" width="10" style="20" customWidth="1"/>
    <col min="765" max="765" width="12.140625" style="20" customWidth="1"/>
    <col min="766" max="1017" width="9.7109375" style="20"/>
    <col min="1018" max="1019" width="24" style="20" customWidth="1"/>
    <col min="1020" max="1020" width="10" style="20" customWidth="1"/>
    <col min="1021" max="1021" width="12.140625" style="20" customWidth="1"/>
    <col min="1022" max="1273" width="9.7109375" style="20"/>
    <col min="1274" max="1275" width="24" style="20" customWidth="1"/>
    <col min="1276" max="1276" width="10" style="20" customWidth="1"/>
    <col min="1277" max="1277" width="12.140625" style="20" customWidth="1"/>
    <col min="1278" max="1529" width="9.7109375" style="20"/>
    <col min="1530" max="1531" width="24" style="20" customWidth="1"/>
    <col min="1532" max="1532" width="10" style="20" customWidth="1"/>
    <col min="1533" max="1533" width="12.140625" style="20" customWidth="1"/>
    <col min="1534" max="1785" width="9.7109375" style="20"/>
    <col min="1786" max="1787" width="24" style="20" customWidth="1"/>
    <col min="1788" max="1788" width="10" style="20" customWidth="1"/>
    <col min="1789" max="1789" width="12.140625" style="20" customWidth="1"/>
    <col min="1790" max="2041" width="9.7109375" style="20"/>
    <col min="2042" max="2043" width="24" style="20" customWidth="1"/>
    <col min="2044" max="2044" width="10" style="20" customWidth="1"/>
    <col min="2045" max="2045" width="12.140625" style="20" customWidth="1"/>
    <col min="2046" max="2297" width="9.7109375" style="20"/>
    <col min="2298" max="2299" width="24" style="20" customWidth="1"/>
    <col min="2300" max="2300" width="10" style="20" customWidth="1"/>
    <col min="2301" max="2301" width="12.140625" style="20" customWidth="1"/>
    <col min="2302" max="2553" width="9.7109375" style="20"/>
    <col min="2554" max="2555" width="24" style="20" customWidth="1"/>
    <col min="2556" max="2556" width="10" style="20" customWidth="1"/>
    <col min="2557" max="2557" width="12.140625" style="20" customWidth="1"/>
    <col min="2558" max="2809" width="9.7109375" style="20"/>
    <col min="2810" max="2811" width="24" style="20" customWidth="1"/>
    <col min="2812" max="2812" width="10" style="20" customWidth="1"/>
    <col min="2813" max="2813" width="12.140625" style="20" customWidth="1"/>
    <col min="2814" max="3065" width="9.7109375" style="20"/>
    <col min="3066" max="3067" width="24" style="20" customWidth="1"/>
    <col min="3068" max="3068" width="10" style="20" customWidth="1"/>
    <col min="3069" max="3069" width="12.140625" style="20" customWidth="1"/>
    <col min="3070" max="3321" width="9.7109375" style="20"/>
    <col min="3322" max="3323" width="24" style="20" customWidth="1"/>
    <col min="3324" max="3324" width="10" style="20" customWidth="1"/>
    <col min="3325" max="3325" width="12.140625" style="20" customWidth="1"/>
    <col min="3326" max="3577" width="9.7109375" style="20"/>
    <col min="3578" max="3579" width="24" style="20" customWidth="1"/>
    <col min="3580" max="3580" width="10" style="20" customWidth="1"/>
    <col min="3581" max="3581" width="12.140625" style="20" customWidth="1"/>
    <col min="3582" max="3833" width="9.7109375" style="20"/>
    <col min="3834" max="3835" width="24" style="20" customWidth="1"/>
    <col min="3836" max="3836" width="10" style="20" customWidth="1"/>
    <col min="3837" max="3837" width="12.140625" style="20" customWidth="1"/>
    <col min="3838" max="4089" width="9.7109375" style="20"/>
    <col min="4090" max="4091" width="24" style="20" customWidth="1"/>
    <col min="4092" max="4092" width="10" style="20" customWidth="1"/>
    <col min="4093" max="4093" width="12.140625" style="20" customWidth="1"/>
    <col min="4094" max="4345" width="9.7109375" style="20"/>
    <col min="4346" max="4347" width="24" style="20" customWidth="1"/>
    <col min="4348" max="4348" width="10" style="20" customWidth="1"/>
    <col min="4349" max="4349" width="12.140625" style="20" customWidth="1"/>
    <col min="4350" max="4601" width="9.7109375" style="20"/>
    <col min="4602" max="4603" width="24" style="20" customWidth="1"/>
    <col min="4604" max="4604" width="10" style="20" customWidth="1"/>
    <col min="4605" max="4605" width="12.140625" style="20" customWidth="1"/>
    <col min="4606" max="4857" width="9.7109375" style="20"/>
    <col min="4858" max="4859" width="24" style="20" customWidth="1"/>
    <col min="4860" max="4860" width="10" style="20" customWidth="1"/>
    <col min="4861" max="4861" width="12.140625" style="20" customWidth="1"/>
    <col min="4862" max="5113" width="9.7109375" style="20"/>
    <col min="5114" max="5115" width="24" style="20" customWidth="1"/>
    <col min="5116" max="5116" width="10" style="20" customWidth="1"/>
    <col min="5117" max="5117" width="12.140625" style="20" customWidth="1"/>
    <col min="5118" max="5369" width="9.7109375" style="20"/>
    <col min="5370" max="5371" width="24" style="20" customWidth="1"/>
    <col min="5372" max="5372" width="10" style="20" customWidth="1"/>
    <col min="5373" max="5373" width="12.140625" style="20" customWidth="1"/>
    <col min="5374" max="5625" width="9.7109375" style="20"/>
    <col min="5626" max="5627" width="24" style="20" customWidth="1"/>
    <col min="5628" max="5628" width="10" style="20" customWidth="1"/>
    <col min="5629" max="5629" width="12.140625" style="20" customWidth="1"/>
    <col min="5630" max="5881" width="9.7109375" style="20"/>
    <col min="5882" max="5883" width="24" style="20" customWidth="1"/>
    <col min="5884" max="5884" width="10" style="20" customWidth="1"/>
    <col min="5885" max="5885" width="12.140625" style="20" customWidth="1"/>
    <col min="5886" max="6137" width="9.7109375" style="20"/>
    <col min="6138" max="6139" width="24" style="20" customWidth="1"/>
    <col min="6140" max="6140" width="10" style="20" customWidth="1"/>
    <col min="6141" max="6141" width="12.140625" style="20" customWidth="1"/>
    <col min="6142" max="6393" width="9.7109375" style="20"/>
    <col min="6394" max="6395" width="24" style="20" customWidth="1"/>
    <col min="6396" max="6396" width="10" style="20" customWidth="1"/>
    <col min="6397" max="6397" width="12.140625" style="20" customWidth="1"/>
    <col min="6398" max="6649" width="9.7109375" style="20"/>
    <col min="6650" max="6651" width="24" style="20" customWidth="1"/>
    <col min="6652" max="6652" width="10" style="20" customWidth="1"/>
    <col min="6653" max="6653" width="12.140625" style="20" customWidth="1"/>
    <col min="6654" max="6905" width="9.7109375" style="20"/>
    <col min="6906" max="6907" width="24" style="20" customWidth="1"/>
    <col min="6908" max="6908" width="10" style="20" customWidth="1"/>
    <col min="6909" max="6909" width="12.140625" style="20" customWidth="1"/>
    <col min="6910" max="7161" width="9.7109375" style="20"/>
    <col min="7162" max="7163" width="24" style="20" customWidth="1"/>
    <col min="7164" max="7164" width="10" style="20" customWidth="1"/>
    <col min="7165" max="7165" width="12.140625" style="20" customWidth="1"/>
    <col min="7166" max="7417" width="9.7109375" style="20"/>
    <col min="7418" max="7419" width="24" style="20" customWidth="1"/>
    <col min="7420" max="7420" width="10" style="20" customWidth="1"/>
    <col min="7421" max="7421" width="12.140625" style="20" customWidth="1"/>
    <col min="7422" max="7673" width="9.7109375" style="20"/>
    <col min="7674" max="7675" width="24" style="20" customWidth="1"/>
    <col min="7676" max="7676" width="10" style="20" customWidth="1"/>
    <col min="7677" max="7677" width="12.140625" style="20" customWidth="1"/>
    <col min="7678" max="7929" width="9.7109375" style="20"/>
    <col min="7930" max="7931" width="24" style="20" customWidth="1"/>
    <col min="7932" max="7932" width="10" style="20" customWidth="1"/>
    <col min="7933" max="7933" width="12.140625" style="20" customWidth="1"/>
    <col min="7934" max="8185" width="9.7109375" style="20"/>
    <col min="8186" max="8187" width="24" style="20" customWidth="1"/>
    <col min="8188" max="8188" width="10" style="20" customWidth="1"/>
    <col min="8189" max="8189" width="12.140625" style="20" customWidth="1"/>
    <col min="8190" max="8441" width="9.7109375" style="20"/>
    <col min="8442" max="8443" width="24" style="20" customWidth="1"/>
    <col min="8444" max="8444" width="10" style="20" customWidth="1"/>
    <col min="8445" max="8445" width="12.140625" style="20" customWidth="1"/>
    <col min="8446" max="8697" width="9.7109375" style="20"/>
    <col min="8698" max="8699" width="24" style="20" customWidth="1"/>
    <col min="8700" max="8700" width="10" style="20" customWidth="1"/>
    <col min="8701" max="8701" width="12.140625" style="20" customWidth="1"/>
    <col min="8702" max="8953" width="9.7109375" style="20"/>
    <col min="8954" max="8955" width="24" style="20" customWidth="1"/>
    <col min="8956" max="8956" width="10" style="20" customWidth="1"/>
    <col min="8957" max="8957" width="12.140625" style="20" customWidth="1"/>
    <col min="8958" max="9209" width="9.7109375" style="20"/>
    <col min="9210" max="9211" width="24" style="20" customWidth="1"/>
    <col min="9212" max="9212" width="10" style="20" customWidth="1"/>
    <col min="9213" max="9213" width="12.140625" style="20" customWidth="1"/>
    <col min="9214" max="9465" width="9.7109375" style="20"/>
    <col min="9466" max="9467" width="24" style="20" customWidth="1"/>
    <col min="9468" max="9468" width="10" style="20" customWidth="1"/>
    <col min="9469" max="9469" width="12.140625" style="20" customWidth="1"/>
    <col min="9470" max="9721" width="9.7109375" style="20"/>
    <col min="9722" max="9723" width="24" style="20" customWidth="1"/>
    <col min="9724" max="9724" width="10" style="20" customWidth="1"/>
    <col min="9725" max="9725" width="12.140625" style="20" customWidth="1"/>
    <col min="9726" max="9977" width="9.7109375" style="20"/>
    <col min="9978" max="9979" width="24" style="20" customWidth="1"/>
    <col min="9980" max="9980" width="10" style="20" customWidth="1"/>
    <col min="9981" max="9981" width="12.140625" style="20" customWidth="1"/>
    <col min="9982" max="10233" width="9.7109375" style="20"/>
    <col min="10234" max="10235" width="24" style="20" customWidth="1"/>
    <col min="10236" max="10236" width="10" style="20" customWidth="1"/>
    <col min="10237" max="10237" width="12.140625" style="20" customWidth="1"/>
    <col min="10238" max="10489" width="9.7109375" style="20"/>
    <col min="10490" max="10491" width="24" style="20" customWidth="1"/>
    <col min="10492" max="10492" width="10" style="20" customWidth="1"/>
    <col min="10493" max="10493" width="12.140625" style="20" customWidth="1"/>
    <col min="10494" max="10745" width="9.7109375" style="20"/>
    <col min="10746" max="10747" width="24" style="20" customWidth="1"/>
    <col min="10748" max="10748" width="10" style="20" customWidth="1"/>
    <col min="10749" max="10749" width="12.140625" style="20" customWidth="1"/>
    <col min="10750" max="11001" width="9.7109375" style="20"/>
    <col min="11002" max="11003" width="24" style="20" customWidth="1"/>
    <col min="11004" max="11004" width="10" style="20" customWidth="1"/>
    <col min="11005" max="11005" width="12.140625" style="20" customWidth="1"/>
    <col min="11006" max="11257" width="9.7109375" style="20"/>
    <col min="11258" max="11259" width="24" style="20" customWidth="1"/>
    <col min="11260" max="11260" width="10" style="20" customWidth="1"/>
    <col min="11261" max="11261" width="12.140625" style="20" customWidth="1"/>
    <col min="11262" max="11513" width="9.7109375" style="20"/>
    <col min="11514" max="11515" width="24" style="20" customWidth="1"/>
    <col min="11516" max="11516" width="10" style="20" customWidth="1"/>
    <col min="11517" max="11517" width="12.140625" style="20" customWidth="1"/>
    <col min="11518" max="11769" width="9.7109375" style="20"/>
    <col min="11770" max="11771" width="24" style="20" customWidth="1"/>
    <col min="11772" max="11772" width="10" style="20" customWidth="1"/>
    <col min="11773" max="11773" width="12.140625" style="20" customWidth="1"/>
    <col min="11774" max="12025" width="9.7109375" style="20"/>
    <col min="12026" max="12027" width="24" style="20" customWidth="1"/>
    <col min="12028" max="12028" width="10" style="20" customWidth="1"/>
    <col min="12029" max="12029" width="12.140625" style="20" customWidth="1"/>
    <col min="12030" max="12281" width="9.7109375" style="20"/>
    <col min="12282" max="12283" width="24" style="20" customWidth="1"/>
    <col min="12284" max="12284" width="10" style="20" customWidth="1"/>
    <col min="12285" max="12285" width="12.140625" style="20" customWidth="1"/>
    <col min="12286" max="12537" width="9.7109375" style="20"/>
    <col min="12538" max="12539" width="24" style="20" customWidth="1"/>
    <col min="12540" max="12540" width="10" style="20" customWidth="1"/>
    <col min="12541" max="12541" width="12.140625" style="20" customWidth="1"/>
    <col min="12542" max="12793" width="9.7109375" style="20"/>
    <col min="12794" max="12795" width="24" style="20" customWidth="1"/>
    <col min="12796" max="12796" width="10" style="20" customWidth="1"/>
    <col min="12797" max="12797" width="12.140625" style="20" customWidth="1"/>
    <col min="12798" max="13049" width="9.7109375" style="20"/>
    <col min="13050" max="13051" width="24" style="20" customWidth="1"/>
    <col min="13052" max="13052" width="10" style="20" customWidth="1"/>
    <col min="13053" max="13053" width="12.140625" style="20" customWidth="1"/>
    <col min="13054" max="13305" width="9.7109375" style="20"/>
    <col min="13306" max="13307" width="24" style="20" customWidth="1"/>
    <col min="13308" max="13308" width="10" style="20" customWidth="1"/>
    <col min="13309" max="13309" width="12.140625" style="20" customWidth="1"/>
    <col min="13310" max="13561" width="9.7109375" style="20"/>
    <col min="13562" max="13563" width="24" style="20" customWidth="1"/>
    <col min="13564" max="13564" width="10" style="20" customWidth="1"/>
    <col min="13565" max="13565" width="12.140625" style="20" customWidth="1"/>
    <col min="13566" max="13817" width="9.7109375" style="20"/>
    <col min="13818" max="13819" width="24" style="20" customWidth="1"/>
    <col min="13820" max="13820" width="10" style="20" customWidth="1"/>
    <col min="13821" max="13821" width="12.140625" style="20" customWidth="1"/>
    <col min="13822" max="14073" width="9.7109375" style="20"/>
    <col min="14074" max="14075" width="24" style="20" customWidth="1"/>
    <col min="14076" max="14076" width="10" style="20" customWidth="1"/>
    <col min="14077" max="14077" width="12.140625" style="20" customWidth="1"/>
    <col min="14078" max="14329" width="9.7109375" style="20"/>
    <col min="14330" max="14331" width="24" style="20" customWidth="1"/>
    <col min="14332" max="14332" width="10" style="20" customWidth="1"/>
    <col min="14333" max="14333" width="12.140625" style="20" customWidth="1"/>
    <col min="14334" max="14585" width="9.7109375" style="20"/>
    <col min="14586" max="14587" width="24" style="20" customWidth="1"/>
    <col min="14588" max="14588" width="10" style="20" customWidth="1"/>
    <col min="14589" max="14589" width="12.140625" style="20" customWidth="1"/>
    <col min="14590" max="14841" width="9.7109375" style="20"/>
    <col min="14842" max="14843" width="24" style="20" customWidth="1"/>
    <col min="14844" max="14844" width="10" style="20" customWidth="1"/>
    <col min="14845" max="14845" width="12.140625" style="20" customWidth="1"/>
    <col min="14846" max="15097" width="9.7109375" style="20"/>
    <col min="15098" max="15099" width="24" style="20" customWidth="1"/>
    <col min="15100" max="15100" width="10" style="20" customWidth="1"/>
    <col min="15101" max="15101" width="12.140625" style="20" customWidth="1"/>
    <col min="15102" max="15353" width="9.7109375" style="20"/>
    <col min="15354" max="15355" width="24" style="20" customWidth="1"/>
    <col min="15356" max="15356" width="10" style="20" customWidth="1"/>
    <col min="15357" max="15357" width="12.140625" style="20" customWidth="1"/>
    <col min="15358" max="15609" width="9.7109375" style="20"/>
    <col min="15610" max="15611" width="24" style="20" customWidth="1"/>
    <col min="15612" max="15612" width="10" style="20" customWidth="1"/>
    <col min="15613" max="15613" width="12.140625" style="20" customWidth="1"/>
    <col min="15614" max="15865" width="9.7109375" style="20"/>
    <col min="15866" max="15867" width="24" style="20" customWidth="1"/>
    <col min="15868" max="15868" width="10" style="20" customWidth="1"/>
    <col min="15869" max="15869" width="12.140625" style="20" customWidth="1"/>
    <col min="15870" max="16121" width="9.7109375" style="20"/>
    <col min="16122" max="16123" width="24" style="20" customWidth="1"/>
    <col min="16124" max="16124" width="10" style="20" customWidth="1"/>
    <col min="16125" max="16125" width="12.140625" style="20" customWidth="1"/>
    <col min="16126" max="16384" width="9.7109375" style="20"/>
  </cols>
  <sheetData>
    <row r="1" spans="1:4" ht="25.5">
      <c r="A1" s="8" t="s">
        <v>1153</v>
      </c>
    </row>
    <row r="3" spans="1:4" ht="15.75">
      <c r="A3" s="26" t="s">
        <v>69</v>
      </c>
    </row>
    <row r="4" spans="1:4" ht="15">
      <c r="A4" s="10"/>
    </row>
    <row r="5" spans="1:4" ht="13.5" thickBot="1">
      <c r="A5" s="1826" t="s">
        <v>448</v>
      </c>
      <c r="B5" s="1827"/>
      <c r="C5" s="1827"/>
      <c r="D5" s="1827"/>
    </row>
    <row r="6" spans="1:4" ht="13.5" thickBot="1">
      <c r="A6" s="1961" t="s">
        <v>71</v>
      </c>
      <c r="B6" s="1954"/>
      <c r="C6" s="1364" t="s">
        <v>102</v>
      </c>
      <c r="D6" s="1364" t="s">
        <v>82</v>
      </c>
    </row>
    <row r="7" spans="1:4" ht="13.5" thickBot="1">
      <c r="A7" s="1959" t="s">
        <v>449</v>
      </c>
      <c r="B7" s="456" t="s">
        <v>109</v>
      </c>
      <c r="C7" s="185">
        <v>34.969105567511733</v>
      </c>
      <c r="D7" s="185">
        <v>38.334223565643882</v>
      </c>
    </row>
    <row r="8" spans="1:4">
      <c r="A8" s="1774"/>
      <c r="B8" s="441" t="s">
        <v>75</v>
      </c>
      <c r="C8" s="15">
        <v>29492.139000000338</v>
      </c>
      <c r="D8" s="15">
        <v>3845.3509999999965</v>
      </c>
    </row>
    <row r="9" spans="1:4">
      <c r="A9" s="1774"/>
      <c r="B9" s="441" t="s">
        <v>92</v>
      </c>
      <c r="C9" s="15">
        <v>29407</v>
      </c>
      <c r="D9" s="15">
        <v>4544</v>
      </c>
    </row>
    <row r="10" spans="1:4">
      <c r="A10" s="1774"/>
      <c r="B10" s="441" t="s">
        <v>110</v>
      </c>
      <c r="C10" s="45">
        <v>13.872000000000002</v>
      </c>
      <c r="D10" s="45">
        <v>15.839079909415158</v>
      </c>
    </row>
    <row r="11" spans="1:4">
      <c r="A11" s="1774"/>
      <c r="B11" s="441" t="s">
        <v>121</v>
      </c>
      <c r="C11" s="45">
        <v>61.392676733865109</v>
      </c>
      <c r="D11" s="45">
        <v>64.294106893284791</v>
      </c>
    </row>
    <row r="12" spans="1:4" ht="13.5" thickBot="1">
      <c r="A12" s="1960"/>
      <c r="B12" s="341" t="s">
        <v>112</v>
      </c>
      <c r="C12" s="458">
        <v>0.66836258868525611</v>
      </c>
      <c r="D12" s="459">
        <v>1.9384378146834396</v>
      </c>
    </row>
    <row r="13" spans="1:4" ht="48" customHeight="1">
      <c r="A13" s="1773" t="s">
        <v>450</v>
      </c>
      <c r="B13" s="1774"/>
      <c r="C13" s="1774"/>
      <c r="D13" s="1774"/>
    </row>
    <row r="14" spans="1:4" ht="15">
      <c r="A14" s="10"/>
    </row>
    <row r="15" spans="1:4" ht="13.5" thickBot="1">
      <c r="A15" s="1826" t="s">
        <v>451</v>
      </c>
      <c r="B15" s="1827"/>
      <c r="C15" s="1827"/>
      <c r="D15" s="1827"/>
    </row>
    <row r="16" spans="1:4" ht="13.5" thickBot="1">
      <c r="A16" s="1961" t="s">
        <v>71</v>
      </c>
      <c r="B16" s="1954"/>
      <c r="C16" s="1364" t="s">
        <v>102</v>
      </c>
      <c r="D16" s="1364" t="s">
        <v>82</v>
      </c>
    </row>
    <row r="17" spans="1:4" ht="13.5" thickBot="1">
      <c r="A17" s="1959" t="s">
        <v>449</v>
      </c>
      <c r="B17" s="456" t="s">
        <v>109</v>
      </c>
      <c r="C17" s="185">
        <v>35.216557124176553</v>
      </c>
      <c r="D17" s="185">
        <v>38.484150374271806</v>
      </c>
    </row>
    <row r="18" spans="1:4">
      <c r="A18" s="1774"/>
      <c r="B18" s="441" t="s">
        <v>75</v>
      </c>
      <c r="C18" s="15">
        <v>33390.000000000109</v>
      </c>
      <c r="D18" s="15">
        <v>4297.5243213777921</v>
      </c>
    </row>
    <row r="19" spans="1:4">
      <c r="A19" s="1774"/>
      <c r="B19" s="441" t="s">
        <v>92</v>
      </c>
      <c r="C19" s="15">
        <v>33390</v>
      </c>
      <c r="D19" s="15">
        <v>4606</v>
      </c>
    </row>
    <row r="20" spans="1:4">
      <c r="A20" s="1774"/>
      <c r="B20" s="441" t="s">
        <v>110</v>
      </c>
      <c r="C20" s="45">
        <v>13.585719104358178</v>
      </c>
      <c r="D20" s="45">
        <v>13.5608</v>
      </c>
    </row>
    <row r="21" spans="1:4">
      <c r="A21" s="1774"/>
      <c r="B21" s="441" t="s">
        <v>121</v>
      </c>
      <c r="C21" s="45">
        <v>59.127683166149787</v>
      </c>
      <c r="D21" s="45">
        <v>64.807695564452374</v>
      </c>
    </row>
    <row r="22" spans="1:4" ht="13.5" thickBot="1">
      <c r="A22" s="1960"/>
      <c r="B22" s="341" t="s">
        <v>112</v>
      </c>
      <c r="C22" s="458">
        <v>0.60496653580610693</v>
      </c>
      <c r="D22" s="459">
        <v>1.8482729470390042</v>
      </c>
    </row>
    <row r="23" spans="1:4" ht="49.5" customHeight="1">
      <c r="A23" s="1773" t="s">
        <v>452</v>
      </c>
      <c r="B23" s="1774"/>
      <c r="C23" s="1774"/>
      <c r="D23" s="1774"/>
    </row>
    <row r="24" spans="1:4" ht="15">
      <c r="A24" s="10"/>
    </row>
    <row r="25" spans="1:4" ht="13.5" thickBot="1">
      <c r="A25" s="1826" t="s">
        <v>453</v>
      </c>
      <c r="B25" s="1827"/>
      <c r="C25" s="1827"/>
      <c r="D25" s="1827"/>
    </row>
    <row r="26" spans="1:4" ht="13.5" thickBot="1">
      <c r="A26" s="1961" t="s">
        <v>71</v>
      </c>
      <c r="B26" s="1954"/>
      <c r="C26" s="1364" t="s">
        <v>102</v>
      </c>
      <c r="D26" s="1364" t="s">
        <v>82</v>
      </c>
    </row>
    <row r="27" spans="1:4" ht="13.5" thickBot="1">
      <c r="A27" s="1959" t="s">
        <v>455</v>
      </c>
      <c r="B27" s="456" t="s">
        <v>109</v>
      </c>
      <c r="C27" s="185">
        <v>36.66310125598649</v>
      </c>
      <c r="D27" s="185">
        <v>40.109744195554086</v>
      </c>
    </row>
    <row r="28" spans="1:4">
      <c r="A28" s="1774"/>
      <c r="B28" s="441" t="s">
        <v>75</v>
      </c>
      <c r="C28" s="15">
        <v>62867.999999999716</v>
      </c>
      <c r="D28" s="15">
        <v>7837.3388026065459</v>
      </c>
    </row>
    <row r="29" spans="1:4">
      <c r="A29" s="1774"/>
      <c r="B29" s="441" t="s">
        <v>92</v>
      </c>
      <c r="C29" s="15">
        <v>62868</v>
      </c>
      <c r="D29" s="15">
        <v>8336</v>
      </c>
    </row>
    <row r="30" spans="1:4">
      <c r="A30" s="1774"/>
      <c r="B30" s="441" t="s">
        <v>110</v>
      </c>
      <c r="C30" s="45">
        <v>14.798999999999999</v>
      </c>
      <c r="D30" s="45">
        <v>15.873000000000001</v>
      </c>
    </row>
    <row r="31" spans="1:4">
      <c r="A31" s="1774"/>
      <c r="B31" s="441" t="s">
        <v>121</v>
      </c>
      <c r="C31" s="45">
        <v>58.799773594204098</v>
      </c>
      <c r="D31" s="45">
        <v>62.757501498414392</v>
      </c>
    </row>
    <row r="32" spans="1:4" ht="13.5" thickBot="1">
      <c r="A32" s="1960"/>
      <c r="B32" s="341" t="s">
        <v>112</v>
      </c>
      <c r="C32" s="458">
        <v>0.43843935581701404</v>
      </c>
      <c r="D32" s="459">
        <v>1.3253483257677854</v>
      </c>
    </row>
    <row r="33" spans="1:4" ht="52.5" customHeight="1">
      <c r="A33" s="1773" t="s">
        <v>460</v>
      </c>
      <c r="B33" s="1774"/>
      <c r="C33" s="1774"/>
      <c r="D33" s="1774"/>
    </row>
    <row r="34" spans="1:4" ht="15">
      <c r="A34" s="10"/>
    </row>
    <row r="35" spans="1:4" ht="13.5" thickBot="1">
      <c r="A35" s="1826" t="s">
        <v>461</v>
      </c>
      <c r="B35" s="1827"/>
      <c r="C35" s="1827"/>
      <c r="D35" s="1827"/>
    </row>
    <row r="36" spans="1:4" ht="13.5" thickBot="1">
      <c r="A36" s="1953" t="s">
        <v>71</v>
      </c>
      <c r="B36" s="1954"/>
      <c r="C36" s="1312" t="s">
        <v>102</v>
      </c>
      <c r="D36" s="1312" t="s">
        <v>82</v>
      </c>
    </row>
    <row r="37" spans="1:4">
      <c r="A37" s="1955" t="s">
        <v>455</v>
      </c>
      <c r="B37" s="462" t="s">
        <v>109</v>
      </c>
      <c r="C37" s="463">
        <v>36.831753064576517</v>
      </c>
      <c r="D37" s="463">
        <v>39.577388663719518</v>
      </c>
    </row>
    <row r="38" spans="1:4">
      <c r="A38" s="1774"/>
      <c r="B38" s="441" t="s">
        <v>75</v>
      </c>
      <c r="C38" s="460">
        <v>57090.000000000458</v>
      </c>
      <c r="D38" s="460">
        <v>7030.1970587444539</v>
      </c>
    </row>
    <row r="39" spans="1:4">
      <c r="A39" s="1774"/>
      <c r="B39" s="441" t="s">
        <v>92</v>
      </c>
      <c r="C39" s="460">
        <v>57090</v>
      </c>
      <c r="D39" s="460">
        <v>4484</v>
      </c>
    </row>
    <row r="40" spans="1:4">
      <c r="A40" s="1774"/>
      <c r="B40" s="441" t="s">
        <v>110</v>
      </c>
      <c r="C40" s="464">
        <v>15.28</v>
      </c>
      <c r="D40" s="464">
        <v>15.24</v>
      </c>
    </row>
    <row r="41" spans="1:4">
      <c r="A41" s="1774"/>
      <c r="B41" s="441" t="s">
        <v>121</v>
      </c>
      <c r="C41" s="46">
        <v>58.636669573397555</v>
      </c>
      <c r="D41" s="46">
        <v>62.738335199349549</v>
      </c>
    </row>
    <row r="42" spans="1:4" ht="13.5" thickBot="1">
      <c r="A42" s="1956"/>
      <c r="B42" s="465" t="s">
        <v>112</v>
      </c>
      <c r="C42" s="466">
        <f>1.14*1.64*C41/SQRT(C39)</f>
        <v>0.45881538611822503</v>
      </c>
      <c r="D42" s="466">
        <f>1.14*1.64*D41/SQRT(D39)</f>
        <v>1.7516562687688588</v>
      </c>
    </row>
    <row r="43" spans="1:4" ht="55.7" customHeight="1">
      <c r="A43" s="1957" t="s">
        <v>498</v>
      </c>
      <c r="B43" s="1958"/>
      <c r="C43" s="1958"/>
      <c r="D43" s="1958"/>
    </row>
    <row r="44" spans="1:4" ht="15">
      <c r="A44" s="10"/>
    </row>
  </sheetData>
  <mergeCells count="16">
    <mergeCell ref="A16:B16"/>
    <mergeCell ref="A5:D5"/>
    <mergeCell ref="A6:B6"/>
    <mergeCell ref="A7:A12"/>
    <mergeCell ref="A13:D13"/>
    <mergeCell ref="A15:D15"/>
    <mergeCell ref="A35:D35"/>
    <mergeCell ref="A36:B36"/>
    <mergeCell ref="A37:A42"/>
    <mergeCell ref="A43:D43"/>
    <mergeCell ref="A17:A22"/>
    <mergeCell ref="A23:D23"/>
    <mergeCell ref="A25:D25"/>
    <mergeCell ref="A26:B26"/>
    <mergeCell ref="A27:A32"/>
    <mergeCell ref="A33:D33"/>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A3" sqref="A3"/>
    </sheetView>
  </sheetViews>
  <sheetFormatPr baseColWidth="10" defaultRowHeight="15"/>
  <cols>
    <col min="1" max="1" width="47.42578125" style="467" customWidth="1"/>
    <col min="2" max="2" width="11.42578125" style="467"/>
    <col min="3" max="3" width="14.5703125" style="467" customWidth="1"/>
    <col min="4" max="16384" width="11.42578125" style="467"/>
  </cols>
  <sheetData>
    <row r="1" spans="1:4" ht="25.5">
      <c r="A1" s="8" t="s">
        <v>1306</v>
      </c>
    </row>
    <row r="2" spans="1:4">
      <c r="A2" s="20"/>
    </row>
    <row r="3" spans="1:4" ht="15.75">
      <c r="A3" s="26" t="s">
        <v>69</v>
      </c>
    </row>
    <row r="5" spans="1:4" s="20" customFormat="1" ht="12.95" customHeight="1" thickBot="1">
      <c r="A5" s="1962" t="s">
        <v>462</v>
      </c>
      <c r="B5" s="1962"/>
      <c r="C5" s="1962"/>
      <c r="D5" s="1962"/>
    </row>
    <row r="6" spans="1:4" s="20" customFormat="1" ht="12.75">
      <c r="A6" s="441" t="s">
        <v>456</v>
      </c>
      <c r="B6" s="460">
        <v>6371</v>
      </c>
      <c r="C6" s="15"/>
      <c r="D6" s="15"/>
    </row>
    <row r="7" spans="1:4" s="20" customFormat="1" ht="12.95" customHeight="1">
      <c r="A7" s="441" t="s">
        <v>463</v>
      </c>
      <c r="B7" s="468">
        <v>3.1415926000000001</v>
      </c>
    </row>
    <row r="8" spans="1:4" s="20" customFormat="1" ht="12.75">
      <c r="A8" s="441" t="s">
        <v>457</v>
      </c>
      <c r="B8" s="460">
        <f>2*6371*3.1415926</f>
        <v>40030.172909200002</v>
      </c>
      <c r="C8" s="15"/>
      <c r="D8" s="15"/>
    </row>
    <row r="9" spans="1:4" s="20" customFormat="1" ht="12.75">
      <c r="A9" s="441" t="s">
        <v>464</v>
      </c>
      <c r="B9" s="460">
        <v>381000</v>
      </c>
      <c r="C9" s="469"/>
      <c r="D9" s="469"/>
    </row>
    <row r="10" spans="1:4" s="20" customFormat="1" ht="12.75">
      <c r="A10" s="441" t="s">
        <v>454</v>
      </c>
      <c r="B10" s="1527">
        <v>925508</v>
      </c>
      <c r="C10" s="15"/>
      <c r="D10" s="15"/>
    </row>
    <row r="11" spans="1:4" s="20" customFormat="1" ht="13.5" thickBot="1">
      <c r="A11" s="470"/>
      <c r="B11" s="471" t="s">
        <v>465</v>
      </c>
      <c r="C11" s="471" t="s">
        <v>466</v>
      </c>
      <c r="D11" s="471"/>
    </row>
    <row r="12" spans="1:4" s="20" customFormat="1" ht="12.75">
      <c r="A12" s="441" t="s">
        <v>458</v>
      </c>
      <c r="B12" s="45">
        <v>40.11</v>
      </c>
      <c r="C12" s="472">
        <f>B12*365</f>
        <v>14640.15</v>
      </c>
      <c r="D12" s="45"/>
    </row>
    <row r="13" spans="1:4" s="20" customFormat="1" ht="12.75" customHeight="1">
      <c r="A13" s="441" t="s">
        <v>459</v>
      </c>
      <c r="B13" s="460">
        <f>B10*B12</f>
        <v>37122125.880000003</v>
      </c>
      <c r="C13" s="460">
        <f>B10*B12*365</f>
        <v>13549575946.200001</v>
      </c>
      <c r="D13" s="45"/>
    </row>
    <row r="14" spans="1:4" s="20" customFormat="1" ht="13.5" thickBot="1">
      <c r="A14" s="470"/>
      <c r="B14" s="471"/>
      <c r="C14" s="471"/>
      <c r="D14" s="471"/>
    </row>
    <row r="15" spans="1:4" s="20" customFormat="1" ht="49.5" customHeight="1">
      <c r="A15" s="441" t="s">
        <v>1257</v>
      </c>
      <c r="B15" s="472">
        <f>B13/B8</f>
        <v>927.35362308336039</v>
      </c>
      <c r="C15" s="45"/>
    </row>
    <row r="16" spans="1:4" s="20" customFormat="1" ht="12.75">
      <c r="A16" s="441" t="s">
        <v>467</v>
      </c>
      <c r="B16" s="460">
        <f>B13/(2*B9)</f>
        <v>48.716700629921263</v>
      </c>
      <c r="C16" s="460">
        <f>C13/(2*B9)</f>
        <v>17781.59572992126</v>
      </c>
      <c r="D16" s="469"/>
    </row>
    <row r="17" spans="1:4" s="20" customFormat="1" ht="12.75" customHeight="1"/>
    <row r="18" spans="1:4" s="20" customFormat="1" ht="12.75"/>
    <row r="19" spans="1:4" s="20" customFormat="1">
      <c r="A19" s="467"/>
      <c r="B19" s="467"/>
      <c r="C19" s="467"/>
      <c r="D19" s="467"/>
    </row>
    <row r="20" spans="1:4" s="20" customFormat="1">
      <c r="A20" s="467"/>
      <c r="B20" s="467"/>
      <c r="C20" s="467"/>
      <c r="D20" s="467"/>
    </row>
    <row r="21" spans="1:4" s="20" customFormat="1" ht="13.5" thickBot="1">
      <c r="A21" s="1962" t="s">
        <v>468</v>
      </c>
      <c r="B21" s="1962"/>
      <c r="C21" s="1962"/>
      <c r="D21" s="1962"/>
    </row>
    <row r="22" spans="1:4" s="20" customFormat="1" ht="12.75">
      <c r="A22" s="441" t="s">
        <v>456</v>
      </c>
      <c r="B22" s="460">
        <v>6371</v>
      </c>
      <c r="C22" s="15"/>
      <c r="D22" s="15"/>
    </row>
    <row r="23" spans="1:4" s="20" customFormat="1" ht="12.75" customHeight="1">
      <c r="A23" s="441" t="s">
        <v>463</v>
      </c>
      <c r="B23" s="468">
        <v>3.1415926000000001</v>
      </c>
    </row>
    <row r="24" spans="1:4">
      <c r="A24" s="441" t="s">
        <v>457</v>
      </c>
      <c r="B24" s="460">
        <f>2*6371*3.1415926</f>
        <v>40030.172909200002</v>
      </c>
      <c r="C24" s="15"/>
      <c r="D24" s="15"/>
    </row>
    <row r="25" spans="1:4">
      <c r="A25" s="441" t="s">
        <v>464</v>
      </c>
      <c r="B25" s="460">
        <v>381000</v>
      </c>
      <c r="C25" s="469"/>
      <c r="D25" s="469"/>
    </row>
    <row r="26" spans="1:4">
      <c r="A26" s="441" t="s">
        <v>454</v>
      </c>
      <c r="B26" s="1527">
        <v>958580</v>
      </c>
      <c r="C26" s="15"/>
      <c r="D26" s="15"/>
    </row>
    <row r="27" spans="1:4" ht="15.75" thickBot="1">
      <c r="A27" s="470"/>
      <c r="B27" s="471" t="s">
        <v>465</v>
      </c>
      <c r="C27" s="471" t="s">
        <v>466</v>
      </c>
      <c r="D27" s="471"/>
    </row>
    <row r="28" spans="1:4">
      <c r="A28" s="441" t="s">
        <v>458</v>
      </c>
      <c r="B28" s="45">
        <v>39.577388663719518</v>
      </c>
      <c r="C28" s="472">
        <f>B28*365</f>
        <v>14445.746862257623</v>
      </c>
      <c r="D28" s="45"/>
    </row>
    <row r="29" spans="1:4">
      <c r="A29" s="441" t="s">
        <v>459</v>
      </c>
      <c r="B29" s="460">
        <f>B26*B28</f>
        <v>37938093.225268252</v>
      </c>
      <c r="C29" s="460">
        <f>B26*B28*365</f>
        <v>13847404027.222912</v>
      </c>
      <c r="D29" s="45"/>
    </row>
    <row r="30" spans="1:4" ht="15.75" thickBot="1">
      <c r="A30" s="470"/>
      <c r="B30" s="471"/>
      <c r="C30" s="471"/>
      <c r="D30" s="471"/>
    </row>
    <row r="31" spans="1:4" ht="53.25" customHeight="1">
      <c r="A31" s="441" t="s">
        <v>1257</v>
      </c>
      <c r="B31" s="472">
        <f>B29/B24</f>
        <v>947.73743074562299</v>
      </c>
      <c r="C31" s="45"/>
      <c r="D31" s="20"/>
    </row>
    <row r="32" spans="1:4">
      <c r="A32" s="441" t="s">
        <v>467</v>
      </c>
      <c r="B32" s="460">
        <f>B29/(2*B25)</f>
        <v>49.787523917674875</v>
      </c>
      <c r="C32" s="460">
        <f>C29/(2*B25)</f>
        <v>18172.446229951329</v>
      </c>
      <c r="D32" s="469"/>
    </row>
  </sheetData>
  <mergeCells count="2">
    <mergeCell ref="A5:D5"/>
    <mergeCell ref="A21:D21"/>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19" workbookViewId="0">
      <selection activeCell="A3" sqref="A3"/>
    </sheetView>
  </sheetViews>
  <sheetFormatPr baseColWidth="10" defaultColWidth="9.7109375" defaultRowHeight="12.75"/>
  <cols>
    <col min="1" max="2" width="24" style="20" customWidth="1"/>
    <col min="3" max="3" width="10" style="20" customWidth="1"/>
    <col min="4" max="4" width="12.140625" style="20" customWidth="1"/>
    <col min="5" max="248" width="9.7109375" style="20"/>
    <col min="249" max="250" width="24" style="20" customWidth="1"/>
    <col min="251" max="251" width="10" style="20" customWidth="1"/>
    <col min="252" max="252" width="12.140625" style="20" customWidth="1"/>
    <col min="253" max="504" width="9.7109375" style="20"/>
    <col min="505" max="506" width="24" style="20" customWidth="1"/>
    <col min="507" max="507" width="10" style="20" customWidth="1"/>
    <col min="508" max="508" width="12.140625" style="20" customWidth="1"/>
    <col min="509" max="760" width="9.7109375" style="20"/>
    <col min="761" max="762" width="24" style="20" customWidth="1"/>
    <col min="763" max="763" width="10" style="20" customWidth="1"/>
    <col min="764" max="764" width="12.140625" style="20" customWidth="1"/>
    <col min="765" max="1016" width="9.7109375" style="20"/>
    <col min="1017" max="1018" width="24" style="20" customWidth="1"/>
    <col min="1019" max="1019" width="10" style="20" customWidth="1"/>
    <col min="1020" max="1020" width="12.140625" style="20" customWidth="1"/>
    <col min="1021" max="1272" width="9.7109375" style="20"/>
    <col min="1273" max="1274" width="24" style="20" customWidth="1"/>
    <col min="1275" max="1275" width="10" style="20" customWidth="1"/>
    <col min="1276" max="1276" width="12.140625" style="20" customWidth="1"/>
    <col min="1277" max="1528" width="9.7109375" style="20"/>
    <col min="1529" max="1530" width="24" style="20" customWidth="1"/>
    <col min="1531" max="1531" width="10" style="20" customWidth="1"/>
    <col min="1532" max="1532" width="12.140625" style="20" customWidth="1"/>
    <col min="1533" max="1784" width="9.7109375" style="20"/>
    <col min="1785" max="1786" width="24" style="20" customWidth="1"/>
    <col min="1787" max="1787" width="10" style="20" customWidth="1"/>
    <col min="1788" max="1788" width="12.140625" style="20" customWidth="1"/>
    <col min="1789" max="2040" width="9.7109375" style="20"/>
    <col min="2041" max="2042" width="24" style="20" customWidth="1"/>
    <col min="2043" max="2043" width="10" style="20" customWidth="1"/>
    <col min="2044" max="2044" width="12.140625" style="20" customWidth="1"/>
    <col min="2045" max="2296" width="9.7109375" style="20"/>
    <col min="2297" max="2298" width="24" style="20" customWidth="1"/>
    <col min="2299" max="2299" width="10" style="20" customWidth="1"/>
    <col min="2300" max="2300" width="12.140625" style="20" customWidth="1"/>
    <col min="2301" max="2552" width="9.7109375" style="20"/>
    <col min="2553" max="2554" width="24" style="20" customWidth="1"/>
    <col min="2555" max="2555" width="10" style="20" customWidth="1"/>
    <col min="2556" max="2556" width="12.140625" style="20" customWidth="1"/>
    <col min="2557" max="2808" width="9.7109375" style="20"/>
    <col min="2809" max="2810" width="24" style="20" customWidth="1"/>
    <col min="2811" max="2811" width="10" style="20" customWidth="1"/>
    <col min="2812" max="2812" width="12.140625" style="20" customWidth="1"/>
    <col min="2813" max="3064" width="9.7109375" style="20"/>
    <col min="3065" max="3066" width="24" style="20" customWidth="1"/>
    <col min="3067" max="3067" width="10" style="20" customWidth="1"/>
    <col min="3068" max="3068" width="12.140625" style="20" customWidth="1"/>
    <col min="3069" max="3320" width="9.7109375" style="20"/>
    <col min="3321" max="3322" width="24" style="20" customWidth="1"/>
    <col min="3323" max="3323" width="10" style="20" customWidth="1"/>
    <col min="3324" max="3324" width="12.140625" style="20" customWidth="1"/>
    <col min="3325" max="3576" width="9.7109375" style="20"/>
    <col min="3577" max="3578" width="24" style="20" customWidth="1"/>
    <col min="3579" max="3579" width="10" style="20" customWidth="1"/>
    <col min="3580" max="3580" width="12.140625" style="20" customWidth="1"/>
    <col min="3581" max="3832" width="9.7109375" style="20"/>
    <col min="3833" max="3834" width="24" style="20" customWidth="1"/>
    <col min="3835" max="3835" width="10" style="20" customWidth="1"/>
    <col min="3836" max="3836" width="12.140625" style="20" customWidth="1"/>
    <col min="3837" max="4088" width="9.7109375" style="20"/>
    <col min="4089" max="4090" width="24" style="20" customWidth="1"/>
    <col min="4091" max="4091" width="10" style="20" customWidth="1"/>
    <col min="4092" max="4092" width="12.140625" style="20" customWidth="1"/>
    <col min="4093" max="4344" width="9.7109375" style="20"/>
    <col min="4345" max="4346" width="24" style="20" customWidth="1"/>
    <col min="4347" max="4347" width="10" style="20" customWidth="1"/>
    <col min="4348" max="4348" width="12.140625" style="20" customWidth="1"/>
    <col min="4349" max="4600" width="9.7109375" style="20"/>
    <col min="4601" max="4602" width="24" style="20" customWidth="1"/>
    <col min="4603" max="4603" width="10" style="20" customWidth="1"/>
    <col min="4604" max="4604" width="12.140625" style="20" customWidth="1"/>
    <col min="4605" max="4856" width="9.7109375" style="20"/>
    <col min="4857" max="4858" width="24" style="20" customWidth="1"/>
    <col min="4859" max="4859" width="10" style="20" customWidth="1"/>
    <col min="4860" max="4860" width="12.140625" style="20" customWidth="1"/>
    <col min="4861" max="5112" width="9.7109375" style="20"/>
    <col min="5113" max="5114" width="24" style="20" customWidth="1"/>
    <col min="5115" max="5115" width="10" style="20" customWidth="1"/>
    <col min="5116" max="5116" width="12.140625" style="20" customWidth="1"/>
    <col min="5117" max="5368" width="9.7109375" style="20"/>
    <col min="5369" max="5370" width="24" style="20" customWidth="1"/>
    <col min="5371" max="5371" width="10" style="20" customWidth="1"/>
    <col min="5372" max="5372" width="12.140625" style="20" customWidth="1"/>
    <col min="5373" max="5624" width="9.7109375" style="20"/>
    <col min="5625" max="5626" width="24" style="20" customWidth="1"/>
    <col min="5627" max="5627" width="10" style="20" customWidth="1"/>
    <col min="5628" max="5628" width="12.140625" style="20" customWidth="1"/>
    <col min="5629" max="5880" width="9.7109375" style="20"/>
    <col min="5881" max="5882" width="24" style="20" customWidth="1"/>
    <col min="5883" max="5883" width="10" style="20" customWidth="1"/>
    <col min="5884" max="5884" width="12.140625" style="20" customWidth="1"/>
    <col min="5885" max="6136" width="9.7109375" style="20"/>
    <col min="6137" max="6138" width="24" style="20" customWidth="1"/>
    <col min="6139" max="6139" width="10" style="20" customWidth="1"/>
    <col min="6140" max="6140" width="12.140625" style="20" customWidth="1"/>
    <col min="6141" max="6392" width="9.7109375" style="20"/>
    <col min="6393" max="6394" width="24" style="20" customWidth="1"/>
    <col min="6395" max="6395" width="10" style="20" customWidth="1"/>
    <col min="6396" max="6396" width="12.140625" style="20" customWidth="1"/>
    <col min="6397" max="6648" width="9.7109375" style="20"/>
    <col min="6649" max="6650" width="24" style="20" customWidth="1"/>
    <col min="6651" max="6651" width="10" style="20" customWidth="1"/>
    <col min="6652" max="6652" width="12.140625" style="20" customWidth="1"/>
    <col min="6653" max="6904" width="9.7109375" style="20"/>
    <col min="6905" max="6906" width="24" style="20" customWidth="1"/>
    <col min="6907" max="6907" width="10" style="20" customWidth="1"/>
    <col min="6908" max="6908" width="12.140625" style="20" customWidth="1"/>
    <col min="6909" max="7160" width="9.7109375" style="20"/>
    <col min="7161" max="7162" width="24" style="20" customWidth="1"/>
    <col min="7163" max="7163" width="10" style="20" customWidth="1"/>
    <col min="7164" max="7164" width="12.140625" style="20" customWidth="1"/>
    <col min="7165" max="7416" width="9.7109375" style="20"/>
    <col min="7417" max="7418" width="24" style="20" customWidth="1"/>
    <col min="7419" max="7419" width="10" style="20" customWidth="1"/>
    <col min="7420" max="7420" width="12.140625" style="20" customWidth="1"/>
    <col min="7421" max="7672" width="9.7109375" style="20"/>
    <col min="7673" max="7674" width="24" style="20" customWidth="1"/>
    <col min="7675" max="7675" width="10" style="20" customWidth="1"/>
    <col min="7676" max="7676" width="12.140625" style="20" customWidth="1"/>
    <col min="7677" max="7928" width="9.7109375" style="20"/>
    <col min="7929" max="7930" width="24" style="20" customWidth="1"/>
    <col min="7931" max="7931" width="10" style="20" customWidth="1"/>
    <col min="7932" max="7932" width="12.140625" style="20" customWidth="1"/>
    <col min="7933" max="8184" width="9.7109375" style="20"/>
    <col min="8185" max="8186" width="24" style="20" customWidth="1"/>
    <col min="8187" max="8187" width="10" style="20" customWidth="1"/>
    <col min="8188" max="8188" width="12.140625" style="20" customWidth="1"/>
    <col min="8189" max="8440" width="9.7109375" style="20"/>
    <col min="8441" max="8442" width="24" style="20" customWidth="1"/>
    <col min="8443" max="8443" width="10" style="20" customWidth="1"/>
    <col min="8444" max="8444" width="12.140625" style="20" customWidth="1"/>
    <col min="8445" max="8696" width="9.7109375" style="20"/>
    <col min="8697" max="8698" width="24" style="20" customWidth="1"/>
    <col min="8699" max="8699" width="10" style="20" customWidth="1"/>
    <col min="8700" max="8700" width="12.140625" style="20" customWidth="1"/>
    <col min="8701" max="8952" width="9.7109375" style="20"/>
    <col min="8953" max="8954" width="24" style="20" customWidth="1"/>
    <col min="8955" max="8955" width="10" style="20" customWidth="1"/>
    <col min="8956" max="8956" width="12.140625" style="20" customWidth="1"/>
    <col min="8957" max="9208" width="9.7109375" style="20"/>
    <col min="9209" max="9210" width="24" style="20" customWidth="1"/>
    <col min="9211" max="9211" width="10" style="20" customWidth="1"/>
    <col min="9212" max="9212" width="12.140625" style="20" customWidth="1"/>
    <col min="9213" max="9464" width="9.7109375" style="20"/>
    <col min="9465" max="9466" width="24" style="20" customWidth="1"/>
    <col min="9467" max="9467" width="10" style="20" customWidth="1"/>
    <col min="9468" max="9468" width="12.140625" style="20" customWidth="1"/>
    <col min="9469" max="9720" width="9.7109375" style="20"/>
    <col min="9721" max="9722" width="24" style="20" customWidth="1"/>
    <col min="9723" max="9723" width="10" style="20" customWidth="1"/>
    <col min="9724" max="9724" width="12.140625" style="20" customWidth="1"/>
    <col min="9725" max="9976" width="9.7109375" style="20"/>
    <col min="9977" max="9978" width="24" style="20" customWidth="1"/>
    <col min="9979" max="9979" width="10" style="20" customWidth="1"/>
    <col min="9980" max="9980" width="12.140625" style="20" customWidth="1"/>
    <col min="9981" max="10232" width="9.7109375" style="20"/>
    <col min="10233" max="10234" width="24" style="20" customWidth="1"/>
    <col min="10235" max="10235" width="10" style="20" customWidth="1"/>
    <col min="10236" max="10236" width="12.140625" style="20" customWidth="1"/>
    <col min="10237" max="10488" width="9.7109375" style="20"/>
    <col min="10489" max="10490" width="24" style="20" customWidth="1"/>
    <col min="10491" max="10491" width="10" style="20" customWidth="1"/>
    <col min="10492" max="10492" width="12.140625" style="20" customWidth="1"/>
    <col min="10493" max="10744" width="9.7109375" style="20"/>
    <col min="10745" max="10746" width="24" style="20" customWidth="1"/>
    <col min="10747" max="10747" width="10" style="20" customWidth="1"/>
    <col min="10748" max="10748" width="12.140625" style="20" customWidth="1"/>
    <col min="10749" max="11000" width="9.7109375" style="20"/>
    <col min="11001" max="11002" width="24" style="20" customWidth="1"/>
    <col min="11003" max="11003" width="10" style="20" customWidth="1"/>
    <col min="11004" max="11004" width="12.140625" style="20" customWidth="1"/>
    <col min="11005" max="11256" width="9.7109375" style="20"/>
    <col min="11257" max="11258" width="24" style="20" customWidth="1"/>
    <col min="11259" max="11259" width="10" style="20" customWidth="1"/>
    <col min="11260" max="11260" width="12.140625" style="20" customWidth="1"/>
    <col min="11261" max="11512" width="9.7109375" style="20"/>
    <col min="11513" max="11514" width="24" style="20" customWidth="1"/>
    <col min="11515" max="11515" width="10" style="20" customWidth="1"/>
    <col min="11516" max="11516" width="12.140625" style="20" customWidth="1"/>
    <col min="11517" max="11768" width="9.7109375" style="20"/>
    <col min="11769" max="11770" width="24" style="20" customWidth="1"/>
    <col min="11771" max="11771" width="10" style="20" customWidth="1"/>
    <col min="11772" max="11772" width="12.140625" style="20" customWidth="1"/>
    <col min="11773" max="12024" width="9.7109375" style="20"/>
    <col min="12025" max="12026" width="24" style="20" customWidth="1"/>
    <col min="12027" max="12027" width="10" style="20" customWidth="1"/>
    <col min="12028" max="12028" width="12.140625" style="20" customWidth="1"/>
    <col min="12029" max="12280" width="9.7109375" style="20"/>
    <col min="12281" max="12282" width="24" style="20" customWidth="1"/>
    <col min="12283" max="12283" width="10" style="20" customWidth="1"/>
    <col min="12284" max="12284" width="12.140625" style="20" customWidth="1"/>
    <col min="12285" max="12536" width="9.7109375" style="20"/>
    <col min="12537" max="12538" width="24" style="20" customWidth="1"/>
    <col min="12539" max="12539" width="10" style="20" customWidth="1"/>
    <col min="12540" max="12540" width="12.140625" style="20" customWidth="1"/>
    <col min="12541" max="12792" width="9.7109375" style="20"/>
    <col min="12793" max="12794" width="24" style="20" customWidth="1"/>
    <col min="12795" max="12795" width="10" style="20" customWidth="1"/>
    <col min="12796" max="12796" width="12.140625" style="20" customWidth="1"/>
    <col min="12797" max="13048" width="9.7109375" style="20"/>
    <col min="13049" max="13050" width="24" style="20" customWidth="1"/>
    <col min="13051" max="13051" width="10" style="20" customWidth="1"/>
    <col min="13052" max="13052" width="12.140625" style="20" customWidth="1"/>
    <col min="13053" max="13304" width="9.7109375" style="20"/>
    <col min="13305" max="13306" width="24" style="20" customWidth="1"/>
    <col min="13307" max="13307" width="10" style="20" customWidth="1"/>
    <col min="13308" max="13308" width="12.140625" style="20" customWidth="1"/>
    <col min="13309" max="13560" width="9.7109375" style="20"/>
    <col min="13561" max="13562" width="24" style="20" customWidth="1"/>
    <col min="13563" max="13563" width="10" style="20" customWidth="1"/>
    <col min="13564" max="13564" width="12.140625" style="20" customWidth="1"/>
    <col min="13565" max="13816" width="9.7109375" style="20"/>
    <col min="13817" max="13818" width="24" style="20" customWidth="1"/>
    <col min="13819" max="13819" width="10" style="20" customWidth="1"/>
    <col min="13820" max="13820" width="12.140625" style="20" customWidth="1"/>
    <col min="13821" max="14072" width="9.7109375" style="20"/>
    <col min="14073" max="14074" width="24" style="20" customWidth="1"/>
    <col min="14075" max="14075" width="10" style="20" customWidth="1"/>
    <col min="14076" max="14076" width="12.140625" style="20" customWidth="1"/>
    <col min="14077" max="14328" width="9.7109375" style="20"/>
    <col min="14329" max="14330" width="24" style="20" customWidth="1"/>
    <col min="14331" max="14331" width="10" style="20" customWidth="1"/>
    <col min="14332" max="14332" width="12.140625" style="20" customWidth="1"/>
    <col min="14333" max="14584" width="9.7109375" style="20"/>
    <col min="14585" max="14586" width="24" style="20" customWidth="1"/>
    <col min="14587" max="14587" width="10" style="20" customWidth="1"/>
    <col min="14588" max="14588" width="12.140625" style="20" customWidth="1"/>
    <col min="14589" max="14840" width="9.7109375" style="20"/>
    <col min="14841" max="14842" width="24" style="20" customWidth="1"/>
    <col min="14843" max="14843" width="10" style="20" customWidth="1"/>
    <col min="14844" max="14844" width="12.140625" style="20" customWidth="1"/>
    <col min="14845" max="15096" width="9.7109375" style="20"/>
    <col min="15097" max="15098" width="24" style="20" customWidth="1"/>
    <col min="15099" max="15099" width="10" style="20" customWidth="1"/>
    <col min="15100" max="15100" width="12.140625" style="20" customWidth="1"/>
    <col min="15101" max="15352" width="9.7109375" style="20"/>
    <col min="15353" max="15354" width="24" style="20" customWidth="1"/>
    <col min="15355" max="15355" width="10" style="20" customWidth="1"/>
    <col min="15356" max="15356" width="12.140625" style="20" customWidth="1"/>
    <col min="15357" max="15608" width="9.7109375" style="20"/>
    <col min="15609" max="15610" width="24" style="20" customWidth="1"/>
    <col min="15611" max="15611" width="10" style="20" customWidth="1"/>
    <col min="15612" max="15612" width="12.140625" style="20" customWidth="1"/>
    <col min="15613" max="15864" width="9.7109375" style="20"/>
    <col min="15865" max="15866" width="24" style="20" customWidth="1"/>
    <col min="15867" max="15867" width="10" style="20" customWidth="1"/>
    <col min="15868" max="15868" width="12.140625" style="20" customWidth="1"/>
    <col min="15869" max="16120" width="9.7109375" style="20"/>
    <col min="16121" max="16122" width="24" style="20" customWidth="1"/>
    <col min="16123" max="16123" width="10" style="20" customWidth="1"/>
    <col min="16124" max="16124" width="12.140625" style="20" customWidth="1"/>
    <col min="16125" max="16384" width="9.7109375" style="20"/>
  </cols>
  <sheetData>
    <row r="1" spans="1:4" ht="25.5">
      <c r="A1" s="8" t="s">
        <v>469</v>
      </c>
    </row>
    <row r="3" spans="1:4" ht="15.75">
      <c r="A3" s="26" t="s">
        <v>69</v>
      </c>
    </row>
    <row r="4" spans="1:4" ht="15">
      <c r="A4" s="10"/>
    </row>
    <row r="5" spans="1:4" ht="13.5" thickBot="1">
      <c r="A5" s="1826" t="s">
        <v>470</v>
      </c>
      <c r="B5" s="1827"/>
      <c r="C5" s="1827"/>
      <c r="D5" s="1827"/>
    </row>
    <row r="6" spans="1:4" ht="13.5" thickBot="1">
      <c r="A6" s="1961" t="s">
        <v>71</v>
      </c>
      <c r="B6" s="1954"/>
      <c r="C6" s="1364" t="s">
        <v>102</v>
      </c>
      <c r="D6" s="1364" t="s">
        <v>82</v>
      </c>
    </row>
    <row r="7" spans="1:4" ht="13.5" thickBot="1">
      <c r="A7" s="1959" t="s">
        <v>471</v>
      </c>
      <c r="B7" s="456" t="s">
        <v>109</v>
      </c>
      <c r="C7" s="185">
        <v>84.476204082722091</v>
      </c>
      <c r="D7" s="185">
        <v>89.472492628111439</v>
      </c>
    </row>
    <row r="8" spans="1:4">
      <c r="A8" s="1774"/>
      <c r="B8" s="441" t="s">
        <v>75</v>
      </c>
      <c r="C8" s="15">
        <v>29492.139000000338</v>
      </c>
      <c r="D8" s="15">
        <v>3845.3509999999965</v>
      </c>
    </row>
    <row r="9" spans="1:4">
      <c r="A9" s="1774"/>
      <c r="B9" s="441" t="s">
        <v>92</v>
      </c>
      <c r="C9" s="15">
        <v>29407</v>
      </c>
      <c r="D9" s="15">
        <v>4544</v>
      </c>
    </row>
    <row r="10" spans="1:4">
      <c r="A10" s="1774"/>
      <c r="B10" s="441" t="s">
        <v>110</v>
      </c>
      <c r="C10" s="45">
        <v>60</v>
      </c>
      <c r="D10" s="45">
        <v>64</v>
      </c>
    </row>
    <row r="11" spans="1:4">
      <c r="A11" s="1774"/>
      <c r="B11" s="441" t="s">
        <v>121</v>
      </c>
      <c r="C11" s="45">
        <v>92.68115099193227</v>
      </c>
      <c r="D11" s="45">
        <v>98.114683769092494</v>
      </c>
    </row>
    <row r="12" spans="1:4" ht="13.5" thickBot="1">
      <c r="A12" s="1960"/>
      <c r="B12" s="341" t="s">
        <v>112</v>
      </c>
      <c r="C12" s="459">
        <v>1.0089902785608202</v>
      </c>
      <c r="D12" s="459">
        <v>2.9581126853413169</v>
      </c>
    </row>
    <row r="13" spans="1:4" ht="50.25" customHeight="1">
      <c r="A13" s="1773" t="s">
        <v>450</v>
      </c>
      <c r="B13" s="1774"/>
      <c r="C13" s="1774"/>
      <c r="D13" s="1774"/>
    </row>
    <row r="14" spans="1:4" ht="15">
      <c r="A14" s="10"/>
    </row>
    <row r="15" spans="1:4" ht="13.5" thickBot="1">
      <c r="A15" s="1826" t="s">
        <v>472</v>
      </c>
      <c r="B15" s="1827"/>
      <c r="C15" s="1827"/>
      <c r="D15" s="1827"/>
    </row>
    <row r="16" spans="1:4" ht="13.5" thickBot="1">
      <c r="A16" s="1961" t="s">
        <v>71</v>
      </c>
      <c r="B16" s="1954"/>
      <c r="C16" s="1364" t="s">
        <v>102</v>
      </c>
      <c r="D16" s="1364" t="s">
        <v>82</v>
      </c>
    </row>
    <row r="17" spans="1:4" ht="13.5" thickBot="1">
      <c r="A17" s="1959" t="s">
        <v>473</v>
      </c>
      <c r="B17" s="456" t="s">
        <v>109</v>
      </c>
      <c r="C17" s="185">
        <v>88.42102084839965</v>
      </c>
      <c r="D17" s="185">
        <v>95.486983145614033</v>
      </c>
    </row>
    <row r="18" spans="1:4">
      <c r="A18" s="1774"/>
      <c r="B18" s="441" t="s">
        <v>75</v>
      </c>
      <c r="C18" s="15">
        <v>33390.000000000109</v>
      </c>
      <c r="D18" s="15">
        <v>4297.5243213777921</v>
      </c>
    </row>
    <row r="19" spans="1:4">
      <c r="A19" s="1774"/>
      <c r="B19" s="441" t="s">
        <v>92</v>
      </c>
      <c r="C19" s="15">
        <v>33390</v>
      </c>
      <c r="D19" s="15">
        <v>4606</v>
      </c>
    </row>
    <row r="20" spans="1:4">
      <c r="A20" s="1774"/>
      <c r="B20" s="441" t="s">
        <v>110</v>
      </c>
      <c r="C20" s="45">
        <v>62</v>
      </c>
      <c r="D20" s="45">
        <v>65</v>
      </c>
    </row>
    <row r="21" spans="1:4">
      <c r="A21" s="1774"/>
      <c r="B21" s="441" t="s">
        <v>121</v>
      </c>
      <c r="C21" s="45">
        <v>95.949103041209256</v>
      </c>
      <c r="D21" s="45">
        <v>105.92699502819491</v>
      </c>
    </row>
    <row r="22" spans="1:4" ht="13.5" thickBot="1">
      <c r="A22" s="1960"/>
      <c r="B22" s="341" t="s">
        <v>112</v>
      </c>
      <c r="C22" s="458">
        <v>0.98170591797810391</v>
      </c>
      <c r="D22" s="459">
        <v>3.0209683829451883</v>
      </c>
    </row>
    <row r="23" spans="1:4" ht="50.25" customHeight="1">
      <c r="A23" s="1773" t="s">
        <v>452</v>
      </c>
      <c r="B23" s="1774"/>
      <c r="C23" s="1774"/>
      <c r="D23" s="1774"/>
    </row>
    <row r="24" spans="1:4" ht="15">
      <c r="A24" s="10"/>
    </row>
    <row r="25" spans="1:4" ht="13.5" thickBot="1">
      <c r="A25" s="1826" t="s">
        <v>474</v>
      </c>
      <c r="B25" s="1827"/>
      <c r="C25" s="1827"/>
      <c r="D25" s="1827"/>
    </row>
    <row r="26" spans="1:4" ht="13.5" thickBot="1">
      <c r="A26" s="1961" t="s">
        <v>71</v>
      </c>
      <c r="B26" s="1954"/>
      <c r="C26" s="1364" t="s">
        <v>102</v>
      </c>
      <c r="D26" s="1364" t="s">
        <v>82</v>
      </c>
    </row>
    <row r="27" spans="1:4" ht="13.5" thickBot="1">
      <c r="A27" s="1959" t="s">
        <v>471</v>
      </c>
      <c r="B27" s="456" t="s">
        <v>109</v>
      </c>
      <c r="C27" s="185">
        <v>83.372001863839913</v>
      </c>
      <c r="D27" s="185">
        <v>86.335111662028339</v>
      </c>
    </row>
    <row r="28" spans="1:4">
      <c r="A28" s="1774"/>
      <c r="B28" s="441" t="s">
        <v>75</v>
      </c>
      <c r="C28" s="15">
        <v>62867.999999999716</v>
      </c>
      <c r="D28" s="15">
        <v>7837.3388026065459</v>
      </c>
    </row>
    <row r="29" spans="1:4">
      <c r="A29" s="1774"/>
      <c r="B29" s="441" t="s">
        <v>92</v>
      </c>
      <c r="C29" s="15">
        <v>62868</v>
      </c>
      <c r="D29" s="15">
        <v>8336</v>
      </c>
    </row>
    <row r="30" spans="1:4">
      <c r="A30" s="1774"/>
      <c r="B30" s="441" t="s">
        <v>110</v>
      </c>
      <c r="C30" s="45">
        <v>62</v>
      </c>
      <c r="D30" s="45">
        <v>63</v>
      </c>
    </row>
    <row r="31" spans="1:4">
      <c r="A31" s="1774"/>
      <c r="B31" s="441" t="s">
        <v>121</v>
      </c>
      <c r="C31" s="45">
        <v>86.364045248561851</v>
      </c>
      <c r="D31" s="45">
        <v>90.249744630875853</v>
      </c>
    </row>
    <row r="32" spans="1:4" ht="13.5" thickBot="1">
      <c r="A32" s="1960"/>
      <c r="B32" s="341" t="s">
        <v>112</v>
      </c>
      <c r="C32" s="458">
        <v>0.64397180550136179</v>
      </c>
      <c r="D32" s="459">
        <v>1.9059450279505403</v>
      </c>
    </row>
    <row r="33" spans="1:6" ht="51.75" customHeight="1">
      <c r="A33" s="1773" t="s">
        <v>460</v>
      </c>
      <c r="B33" s="1774"/>
      <c r="C33" s="1774"/>
      <c r="D33" s="1774"/>
    </row>
    <row r="34" spans="1:6" ht="15">
      <c r="A34" s="10"/>
    </row>
    <row r="35" spans="1:6" ht="13.5" thickBot="1">
      <c r="A35" s="1826" t="s">
        <v>475</v>
      </c>
      <c r="B35" s="1827"/>
      <c r="C35" s="1827"/>
      <c r="D35" s="1827"/>
    </row>
    <row r="36" spans="1:6" ht="13.5" thickBot="1">
      <c r="A36" s="1961" t="s">
        <v>71</v>
      </c>
      <c r="B36" s="1954"/>
      <c r="C36" s="1364" t="s">
        <v>102</v>
      </c>
      <c r="D36" s="1364" t="s">
        <v>82</v>
      </c>
    </row>
    <row r="37" spans="1:6" ht="13.5" thickBot="1">
      <c r="A37" s="1959" t="s">
        <v>471</v>
      </c>
      <c r="B37" s="456" t="s">
        <v>109</v>
      </c>
      <c r="C37" s="463">
        <v>82.249760921384976</v>
      </c>
      <c r="D37" s="463">
        <v>84.661754904532671</v>
      </c>
    </row>
    <row r="38" spans="1:6">
      <c r="A38" s="1774"/>
      <c r="B38" s="441" t="s">
        <v>75</v>
      </c>
      <c r="C38" s="460">
        <v>57090.000000000458</v>
      </c>
      <c r="D38" s="460">
        <v>7030.1970587444539</v>
      </c>
    </row>
    <row r="39" spans="1:6">
      <c r="A39" s="1774"/>
      <c r="B39" s="441" t="s">
        <v>92</v>
      </c>
      <c r="C39" s="460">
        <v>57090</v>
      </c>
      <c r="D39" s="460">
        <v>4484</v>
      </c>
    </row>
    <row r="40" spans="1:6">
      <c r="A40" s="1774"/>
      <c r="B40" s="441" t="s">
        <v>110</v>
      </c>
      <c r="C40" s="473">
        <v>62</v>
      </c>
      <c r="D40" s="473">
        <v>64</v>
      </c>
    </row>
    <row r="41" spans="1:6">
      <c r="A41" s="1774"/>
      <c r="B41" s="441" t="s">
        <v>121</v>
      </c>
      <c r="C41" s="46">
        <v>82.618864374075415</v>
      </c>
      <c r="D41" s="46">
        <v>83.23408034029255</v>
      </c>
    </row>
    <row r="42" spans="1:6" ht="13.5" thickBot="1">
      <c r="A42" s="1960"/>
      <c r="B42" s="341" t="s">
        <v>112</v>
      </c>
      <c r="C42" s="458">
        <f>1.14*1.64*C41/SQRT(C39)</f>
        <v>0.64646929019376531</v>
      </c>
      <c r="D42" s="459">
        <f>1.14*1.64*D41/SQRT(D39)</f>
        <v>2.3238981101429652</v>
      </c>
      <c r="E42" s="461"/>
      <c r="F42" s="461"/>
    </row>
    <row r="43" spans="1:6" ht="61.5" customHeight="1">
      <c r="A43" s="1963" t="s">
        <v>476</v>
      </c>
      <c r="B43" s="1774"/>
      <c r="C43" s="1774"/>
      <c r="D43" s="1774"/>
    </row>
    <row r="44" spans="1:6" ht="15">
      <c r="A44" s="10"/>
    </row>
  </sheetData>
  <mergeCells count="16">
    <mergeCell ref="A16:B16"/>
    <mergeCell ref="A5:D5"/>
    <mergeCell ref="A6:B6"/>
    <mergeCell ref="A7:A12"/>
    <mergeCell ref="A13:D13"/>
    <mergeCell ref="A15:D15"/>
    <mergeCell ref="A35:D35"/>
    <mergeCell ref="A36:B36"/>
    <mergeCell ref="A37:A42"/>
    <mergeCell ref="A43:D43"/>
    <mergeCell ref="A17:A22"/>
    <mergeCell ref="A23:D23"/>
    <mergeCell ref="A25:D25"/>
    <mergeCell ref="A26:B26"/>
    <mergeCell ref="A27:A32"/>
    <mergeCell ref="A33:D33"/>
  </mergeCells>
  <hyperlinks>
    <hyperlink ref="A3" location="Übersicht!A1" display="&lt;&lt; Zurück zur Übersicht"/>
  </hyperlinks>
  <pageMargins left="0.7" right="0.7" top="0.78740157499999996" bottom="0.78740157499999996"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workbookViewId="0">
      <selection activeCell="A3" sqref="A3"/>
    </sheetView>
  </sheetViews>
  <sheetFormatPr baseColWidth="10" defaultColWidth="9.7109375" defaultRowHeight="12.75"/>
  <cols>
    <col min="1" max="2" width="24" style="20" customWidth="1"/>
    <col min="3" max="3" width="10" style="20" customWidth="1"/>
    <col min="4" max="4" width="12.140625" style="20" customWidth="1"/>
    <col min="5" max="248" width="9.7109375" style="20"/>
    <col min="249" max="250" width="24" style="20" customWidth="1"/>
    <col min="251" max="251" width="10" style="20" customWidth="1"/>
    <col min="252" max="252" width="12.140625" style="20" customWidth="1"/>
    <col min="253" max="504" width="9.7109375" style="20"/>
    <col min="505" max="506" width="24" style="20" customWidth="1"/>
    <col min="507" max="507" width="10" style="20" customWidth="1"/>
    <col min="508" max="508" width="12.140625" style="20" customWidth="1"/>
    <col min="509" max="760" width="9.7109375" style="20"/>
    <col min="761" max="762" width="24" style="20" customWidth="1"/>
    <col min="763" max="763" width="10" style="20" customWidth="1"/>
    <col min="764" max="764" width="12.140625" style="20" customWidth="1"/>
    <col min="765" max="1016" width="9.7109375" style="20"/>
    <col min="1017" max="1018" width="24" style="20" customWidth="1"/>
    <col min="1019" max="1019" width="10" style="20" customWidth="1"/>
    <col min="1020" max="1020" width="12.140625" style="20" customWidth="1"/>
    <col min="1021" max="1272" width="9.7109375" style="20"/>
    <col min="1273" max="1274" width="24" style="20" customWidth="1"/>
    <col min="1275" max="1275" width="10" style="20" customWidth="1"/>
    <col min="1276" max="1276" width="12.140625" style="20" customWidth="1"/>
    <col min="1277" max="1528" width="9.7109375" style="20"/>
    <col min="1529" max="1530" width="24" style="20" customWidth="1"/>
    <col min="1531" max="1531" width="10" style="20" customWidth="1"/>
    <col min="1532" max="1532" width="12.140625" style="20" customWidth="1"/>
    <col min="1533" max="1784" width="9.7109375" style="20"/>
    <col min="1785" max="1786" width="24" style="20" customWidth="1"/>
    <col min="1787" max="1787" width="10" style="20" customWidth="1"/>
    <col min="1788" max="1788" width="12.140625" style="20" customWidth="1"/>
    <col min="1789" max="2040" width="9.7109375" style="20"/>
    <col min="2041" max="2042" width="24" style="20" customWidth="1"/>
    <col min="2043" max="2043" width="10" style="20" customWidth="1"/>
    <col min="2044" max="2044" width="12.140625" style="20" customWidth="1"/>
    <col min="2045" max="2296" width="9.7109375" style="20"/>
    <col min="2297" max="2298" width="24" style="20" customWidth="1"/>
    <col min="2299" max="2299" width="10" style="20" customWidth="1"/>
    <col min="2300" max="2300" width="12.140625" style="20" customWidth="1"/>
    <col min="2301" max="2552" width="9.7109375" style="20"/>
    <col min="2553" max="2554" width="24" style="20" customWidth="1"/>
    <col min="2555" max="2555" width="10" style="20" customWidth="1"/>
    <col min="2556" max="2556" width="12.140625" style="20" customWidth="1"/>
    <col min="2557" max="2808" width="9.7109375" style="20"/>
    <col min="2809" max="2810" width="24" style="20" customWidth="1"/>
    <col min="2811" max="2811" width="10" style="20" customWidth="1"/>
    <col min="2812" max="2812" width="12.140625" style="20" customWidth="1"/>
    <col min="2813" max="3064" width="9.7109375" style="20"/>
    <col min="3065" max="3066" width="24" style="20" customWidth="1"/>
    <col min="3067" max="3067" width="10" style="20" customWidth="1"/>
    <col min="3068" max="3068" width="12.140625" style="20" customWidth="1"/>
    <col min="3069" max="3320" width="9.7109375" style="20"/>
    <col min="3321" max="3322" width="24" style="20" customWidth="1"/>
    <col min="3323" max="3323" width="10" style="20" customWidth="1"/>
    <col min="3324" max="3324" width="12.140625" style="20" customWidth="1"/>
    <col min="3325" max="3576" width="9.7109375" style="20"/>
    <col min="3577" max="3578" width="24" style="20" customWidth="1"/>
    <col min="3579" max="3579" width="10" style="20" customWidth="1"/>
    <col min="3580" max="3580" width="12.140625" style="20" customWidth="1"/>
    <col min="3581" max="3832" width="9.7109375" style="20"/>
    <col min="3833" max="3834" width="24" style="20" customWidth="1"/>
    <col min="3835" max="3835" width="10" style="20" customWidth="1"/>
    <col min="3836" max="3836" width="12.140625" style="20" customWidth="1"/>
    <col min="3837" max="4088" width="9.7109375" style="20"/>
    <col min="4089" max="4090" width="24" style="20" customWidth="1"/>
    <col min="4091" max="4091" width="10" style="20" customWidth="1"/>
    <col min="4092" max="4092" width="12.140625" style="20" customWidth="1"/>
    <col min="4093" max="4344" width="9.7109375" style="20"/>
    <col min="4345" max="4346" width="24" style="20" customWidth="1"/>
    <col min="4347" max="4347" width="10" style="20" customWidth="1"/>
    <col min="4348" max="4348" width="12.140625" style="20" customWidth="1"/>
    <col min="4349" max="4600" width="9.7109375" style="20"/>
    <col min="4601" max="4602" width="24" style="20" customWidth="1"/>
    <col min="4603" max="4603" width="10" style="20" customWidth="1"/>
    <col min="4604" max="4604" width="12.140625" style="20" customWidth="1"/>
    <col min="4605" max="4856" width="9.7109375" style="20"/>
    <col min="4857" max="4858" width="24" style="20" customWidth="1"/>
    <col min="4859" max="4859" width="10" style="20" customWidth="1"/>
    <col min="4860" max="4860" width="12.140625" style="20" customWidth="1"/>
    <col min="4861" max="5112" width="9.7109375" style="20"/>
    <col min="5113" max="5114" width="24" style="20" customWidth="1"/>
    <col min="5115" max="5115" width="10" style="20" customWidth="1"/>
    <col min="5116" max="5116" width="12.140625" style="20" customWidth="1"/>
    <col min="5117" max="5368" width="9.7109375" style="20"/>
    <col min="5369" max="5370" width="24" style="20" customWidth="1"/>
    <col min="5371" max="5371" width="10" style="20" customWidth="1"/>
    <col min="5372" max="5372" width="12.140625" style="20" customWidth="1"/>
    <col min="5373" max="5624" width="9.7109375" style="20"/>
    <col min="5625" max="5626" width="24" style="20" customWidth="1"/>
    <col min="5627" max="5627" width="10" style="20" customWidth="1"/>
    <col min="5628" max="5628" width="12.140625" style="20" customWidth="1"/>
    <col min="5629" max="5880" width="9.7109375" style="20"/>
    <col min="5881" max="5882" width="24" style="20" customWidth="1"/>
    <col min="5883" max="5883" width="10" style="20" customWidth="1"/>
    <col min="5884" max="5884" width="12.140625" style="20" customWidth="1"/>
    <col min="5885" max="6136" width="9.7109375" style="20"/>
    <col min="6137" max="6138" width="24" style="20" customWidth="1"/>
    <col min="6139" max="6139" width="10" style="20" customWidth="1"/>
    <col min="6140" max="6140" width="12.140625" style="20" customWidth="1"/>
    <col min="6141" max="6392" width="9.7109375" style="20"/>
    <col min="6393" max="6394" width="24" style="20" customWidth="1"/>
    <col min="6395" max="6395" width="10" style="20" customWidth="1"/>
    <col min="6396" max="6396" width="12.140625" style="20" customWidth="1"/>
    <col min="6397" max="6648" width="9.7109375" style="20"/>
    <col min="6649" max="6650" width="24" style="20" customWidth="1"/>
    <col min="6651" max="6651" width="10" style="20" customWidth="1"/>
    <col min="6652" max="6652" width="12.140625" style="20" customWidth="1"/>
    <col min="6653" max="6904" width="9.7109375" style="20"/>
    <col min="6905" max="6906" width="24" style="20" customWidth="1"/>
    <col min="6907" max="6907" width="10" style="20" customWidth="1"/>
    <col min="6908" max="6908" width="12.140625" style="20" customWidth="1"/>
    <col min="6909" max="7160" width="9.7109375" style="20"/>
    <col min="7161" max="7162" width="24" style="20" customWidth="1"/>
    <col min="7163" max="7163" width="10" style="20" customWidth="1"/>
    <col min="7164" max="7164" width="12.140625" style="20" customWidth="1"/>
    <col min="7165" max="7416" width="9.7109375" style="20"/>
    <col min="7417" max="7418" width="24" style="20" customWidth="1"/>
    <col min="7419" max="7419" width="10" style="20" customWidth="1"/>
    <col min="7420" max="7420" width="12.140625" style="20" customWidth="1"/>
    <col min="7421" max="7672" width="9.7109375" style="20"/>
    <col min="7673" max="7674" width="24" style="20" customWidth="1"/>
    <col min="7675" max="7675" width="10" style="20" customWidth="1"/>
    <col min="7676" max="7676" width="12.140625" style="20" customWidth="1"/>
    <col min="7677" max="7928" width="9.7109375" style="20"/>
    <col min="7929" max="7930" width="24" style="20" customWidth="1"/>
    <col min="7931" max="7931" width="10" style="20" customWidth="1"/>
    <col min="7932" max="7932" width="12.140625" style="20" customWidth="1"/>
    <col min="7933" max="8184" width="9.7109375" style="20"/>
    <col min="8185" max="8186" width="24" style="20" customWidth="1"/>
    <col min="8187" max="8187" width="10" style="20" customWidth="1"/>
    <col min="8188" max="8188" width="12.140625" style="20" customWidth="1"/>
    <col min="8189" max="8440" width="9.7109375" style="20"/>
    <col min="8441" max="8442" width="24" style="20" customWidth="1"/>
    <col min="8443" max="8443" width="10" style="20" customWidth="1"/>
    <col min="8444" max="8444" width="12.140625" style="20" customWidth="1"/>
    <col min="8445" max="8696" width="9.7109375" style="20"/>
    <col min="8697" max="8698" width="24" style="20" customWidth="1"/>
    <col min="8699" max="8699" width="10" style="20" customWidth="1"/>
    <col min="8700" max="8700" width="12.140625" style="20" customWidth="1"/>
    <col min="8701" max="8952" width="9.7109375" style="20"/>
    <col min="8953" max="8954" width="24" style="20" customWidth="1"/>
    <col min="8955" max="8955" width="10" style="20" customWidth="1"/>
    <col min="8956" max="8956" width="12.140625" style="20" customWidth="1"/>
    <col min="8957" max="9208" width="9.7109375" style="20"/>
    <col min="9209" max="9210" width="24" style="20" customWidth="1"/>
    <col min="9211" max="9211" width="10" style="20" customWidth="1"/>
    <col min="9212" max="9212" width="12.140625" style="20" customWidth="1"/>
    <col min="9213" max="9464" width="9.7109375" style="20"/>
    <col min="9465" max="9466" width="24" style="20" customWidth="1"/>
    <col min="9467" max="9467" width="10" style="20" customWidth="1"/>
    <col min="9468" max="9468" width="12.140625" style="20" customWidth="1"/>
    <col min="9469" max="9720" width="9.7109375" style="20"/>
    <col min="9721" max="9722" width="24" style="20" customWidth="1"/>
    <col min="9723" max="9723" width="10" style="20" customWidth="1"/>
    <col min="9724" max="9724" width="12.140625" style="20" customWidth="1"/>
    <col min="9725" max="9976" width="9.7109375" style="20"/>
    <col min="9977" max="9978" width="24" style="20" customWidth="1"/>
    <col min="9979" max="9979" width="10" style="20" customWidth="1"/>
    <col min="9980" max="9980" width="12.140625" style="20" customWidth="1"/>
    <col min="9981" max="10232" width="9.7109375" style="20"/>
    <col min="10233" max="10234" width="24" style="20" customWidth="1"/>
    <col min="10235" max="10235" width="10" style="20" customWidth="1"/>
    <col min="10236" max="10236" width="12.140625" style="20" customWidth="1"/>
    <col min="10237" max="10488" width="9.7109375" style="20"/>
    <col min="10489" max="10490" width="24" style="20" customWidth="1"/>
    <col min="10491" max="10491" width="10" style="20" customWidth="1"/>
    <col min="10492" max="10492" width="12.140625" style="20" customWidth="1"/>
    <col min="10493" max="10744" width="9.7109375" style="20"/>
    <col min="10745" max="10746" width="24" style="20" customWidth="1"/>
    <col min="10747" max="10747" width="10" style="20" customWidth="1"/>
    <col min="10748" max="10748" width="12.140625" style="20" customWidth="1"/>
    <col min="10749" max="11000" width="9.7109375" style="20"/>
    <col min="11001" max="11002" width="24" style="20" customWidth="1"/>
    <col min="11003" max="11003" width="10" style="20" customWidth="1"/>
    <col min="11004" max="11004" width="12.140625" style="20" customWidth="1"/>
    <col min="11005" max="11256" width="9.7109375" style="20"/>
    <col min="11257" max="11258" width="24" style="20" customWidth="1"/>
    <col min="11259" max="11259" width="10" style="20" customWidth="1"/>
    <col min="11260" max="11260" width="12.140625" style="20" customWidth="1"/>
    <col min="11261" max="11512" width="9.7109375" style="20"/>
    <col min="11513" max="11514" width="24" style="20" customWidth="1"/>
    <col min="11515" max="11515" width="10" style="20" customWidth="1"/>
    <col min="11516" max="11516" width="12.140625" style="20" customWidth="1"/>
    <col min="11517" max="11768" width="9.7109375" style="20"/>
    <col min="11769" max="11770" width="24" style="20" customWidth="1"/>
    <col min="11771" max="11771" width="10" style="20" customWidth="1"/>
    <col min="11772" max="11772" width="12.140625" style="20" customWidth="1"/>
    <col min="11773" max="12024" width="9.7109375" style="20"/>
    <col min="12025" max="12026" width="24" style="20" customWidth="1"/>
    <col min="12027" max="12027" width="10" style="20" customWidth="1"/>
    <col min="12028" max="12028" width="12.140625" style="20" customWidth="1"/>
    <col min="12029" max="12280" width="9.7109375" style="20"/>
    <col min="12281" max="12282" width="24" style="20" customWidth="1"/>
    <col min="12283" max="12283" width="10" style="20" customWidth="1"/>
    <col min="12284" max="12284" width="12.140625" style="20" customWidth="1"/>
    <col min="12285" max="12536" width="9.7109375" style="20"/>
    <col min="12537" max="12538" width="24" style="20" customWidth="1"/>
    <col min="12539" max="12539" width="10" style="20" customWidth="1"/>
    <col min="12540" max="12540" width="12.140625" style="20" customWidth="1"/>
    <col min="12541" max="12792" width="9.7109375" style="20"/>
    <col min="12793" max="12794" width="24" style="20" customWidth="1"/>
    <col min="12795" max="12795" width="10" style="20" customWidth="1"/>
    <col min="12796" max="12796" width="12.140625" style="20" customWidth="1"/>
    <col min="12797" max="13048" width="9.7109375" style="20"/>
    <col min="13049" max="13050" width="24" style="20" customWidth="1"/>
    <col min="13051" max="13051" width="10" style="20" customWidth="1"/>
    <col min="13052" max="13052" width="12.140625" style="20" customWidth="1"/>
    <col min="13053" max="13304" width="9.7109375" style="20"/>
    <col min="13305" max="13306" width="24" style="20" customWidth="1"/>
    <col min="13307" max="13307" width="10" style="20" customWidth="1"/>
    <col min="13308" max="13308" width="12.140625" style="20" customWidth="1"/>
    <col min="13309" max="13560" width="9.7109375" style="20"/>
    <col min="13561" max="13562" width="24" style="20" customWidth="1"/>
    <col min="13563" max="13563" width="10" style="20" customWidth="1"/>
    <col min="13564" max="13564" width="12.140625" style="20" customWidth="1"/>
    <col min="13565" max="13816" width="9.7109375" style="20"/>
    <col min="13817" max="13818" width="24" style="20" customWidth="1"/>
    <col min="13819" max="13819" width="10" style="20" customWidth="1"/>
    <col min="13820" max="13820" width="12.140625" style="20" customWidth="1"/>
    <col min="13821" max="14072" width="9.7109375" style="20"/>
    <col min="14073" max="14074" width="24" style="20" customWidth="1"/>
    <col min="14075" max="14075" width="10" style="20" customWidth="1"/>
    <col min="14076" max="14076" width="12.140625" style="20" customWidth="1"/>
    <col min="14077" max="14328" width="9.7109375" style="20"/>
    <col min="14329" max="14330" width="24" style="20" customWidth="1"/>
    <col min="14331" max="14331" width="10" style="20" customWidth="1"/>
    <col min="14332" max="14332" width="12.140625" style="20" customWidth="1"/>
    <col min="14333" max="14584" width="9.7109375" style="20"/>
    <col min="14585" max="14586" width="24" style="20" customWidth="1"/>
    <col min="14587" max="14587" width="10" style="20" customWidth="1"/>
    <col min="14588" max="14588" width="12.140625" style="20" customWidth="1"/>
    <col min="14589" max="14840" width="9.7109375" style="20"/>
    <col min="14841" max="14842" width="24" style="20" customWidth="1"/>
    <col min="14843" max="14843" width="10" style="20" customWidth="1"/>
    <col min="14844" max="14844" width="12.140625" style="20" customWidth="1"/>
    <col min="14845" max="15096" width="9.7109375" style="20"/>
    <col min="15097" max="15098" width="24" style="20" customWidth="1"/>
    <col min="15099" max="15099" width="10" style="20" customWidth="1"/>
    <col min="15100" max="15100" width="12.140625" style="20" customWidth="1"/>
    <col min="15101" max="15352" width="9.7109375" style="20"/>
    <col min="15353" max="15354" width="24" style="20" customWidth="1"/>
    <col min="15355" max="15355" width="10" style="20" customWidth="1"/>
    <col min="15356" max="15356" width="12.140625" style="20" customWidth="1"/>
    <col min="15357" max="15608" width="9.7109375" style="20"/>
    <col min="15609" max="15610" width="24" style="20" customWidth="1"/>
    <col min="15611" max="15611" width="10" style="20" customWidth="1"/>
    <col min="15612" max="15612" width="12.140625" style="20" customWidth="1"/>
    <col min="15613" max="15864" width="9.7109375" style="20"/>
    <col min="15865" max="15866" width="24" style="20" customWidth="1"/>
    <col min="15867" max="15867" width="10" style="20" customWidth="1"/>
    <col min="15868" max="15868" width="12.140625" style="20" customWidth="1"/>
    <col min="15869" max="16120" width="9.7109375" style="20"/>
    <col min="16121" max="16122" width="24" style="20" customWidth="1"/>
    <col min="16123" max="16123" width="10" style="20" customWidth="1"/>
    <col min="16124" max="16124" width="12.140625" style="20" customWidth="1"/>
    <col min="16125" max="16384" width="9.7109375" style="20"/>
  </cols>
  <sheetData>
    <row r="1" spans="1:4" ht="25.5">
      <c r="A1" s="8" t="s">
        <v>477</v>
      </c>
    </row>
    <row r="3" spans="1:4" ht="15.75">
      <c r="A3" s="26" t="s">
        <v>69</v>
      </c>
    </row>
    <row r="4" spans="1:4" ht="15">
      <c r="A4" s="10"/>
    </row>
    <row r="5" spans="1:4" ht="13.5" thickBot="1">
      <c r="A5" s="1826" t="s">
        <v>478</v>
      </c>
      <c r="B5" s="1827"/>
      <c r="C5" s="1827"/>
      <c r="D5" s="1827"/>
    </row>
    <row r="6" spans="1:4" ht="13.5" thickBot="1">
      <c r="A6" s="1961" t="s">
        <v>71</v>
      </c>
      <c r="B6" s="1954"/>
      <c r="C6" s="1364" t="s">
        <v>102</v>
      </c>
      <c r="D6" s="1364" t="s">
        <v>82</v>
      </c>
    </row>
    <row r="7" spans="1:4" ht="13.5" thickBot="1">
      <c r="A7" s="1959" t="s">
        <v>471</v>
      </c>
      <c r="B7" s="456" t="s">
        <v>109</v>
      </c>
      <c r="C7" s="463">
        <v>3.57710755</v>
      </c>
      <c r="D7" s="463">
        <v>3.5964438599999999</v>
      </c>
    </row>
    <row r="8" spans="1:4">
      <c r="A8" s="1774"/>
      <c r="B8" s="441" t="s">
        <v>75</v>
      </c>
      <c r="C8" s="460">
        <v>29492</v>
      </c>
      <c r="D8" s="460">
        <v>3845</v>
      </c>
    </row>
    <row r="9" spans="1:4">
      <c r="A9" s="1774"/>
      <c r="B9" s="441" t="s">
        <v>92</v>
      </c>
      <c r="C9" s="460">
        <v>29407</v>
      </c>
      <c r="D9" s="460">
        <v>4544</v>
      </c>
    </row>
    <row r="10" spans="1:4">
      <c r="A10" s="1774"/>
      <c r="B10" s="441" t="s">
        <v>110</v>
      </c>
      <c r="C10" s="473" t="s">
        <v>479</v>
      </c>
      <c r="D10" s="473" t="s">
        <v>479</v>
      </c>
    </row>
    <row r="11" spans="1:4">
      <c r="A11" s="1774"/>
      <c r="B11" s="441" t="s">
        <v>121</v>
      </c>
      <c r="C11" s="46" t="s">
        <v>479</v>
      </c>
      <c r="D11" s="46" t="s">
        <v>479</v>
      </c>
    </row>
    <row r="12" spans="1:4" ht="13.5" thickBot="1">
      <c r="A12" s="1960"/>
      <c r="B12" s="341" t="s">
        <v>112</v>
      </c>
      <c r="C12" s="459" t="s">
        <v>479</v>
      </c>
      <c r="D12" s="459" t="s">
        <v>479</v>
      </c>
    </row>
    <row r="13" spans="1:4" ht="63" customHeight="1">
      <c r="A13" s="1963" t="s">
        <v>480</v>
      </c>
      <c r="B13" s="1774"/>
      <c r="C13" s="1774"/>
      <c r="D13" s="1774"/>
    </row>
    <row r="14" spans="1:4" ht="15">
      <c r="A14" s="10"/>
    </row>
    <row r="15" spans="1:4" ht="13.5" thickBot="1">
      <c r="A15" s="1826" t="s">
        <v>481</v>
      </c>
      <c r="B15" s="1827"/>
      <c r="C15" s="1827"/>
      <c r="D15" s="1827"/>
    </row>
    <row r="16" spans="1:4" ht="13.5" thickBot="1">
      <c r="A16" s="1961" t="s">
        <v>71</v>
      </c>
      <c r="B16" s="1954"/>
      <c r="C16" s="1364" t="s">
        <v>102</v>
      </c>
      <c r="D16" s="1364" t="s">
        <v>82</v>
      </c>
    </row>
    <row r="17" spans="1:4" ht="13.5" thickBot="1">
      <c r="A17" s="1959" t="s">
        <v>471</v>
      </c>
      <c r="B17" s="456" t="s">
        <v>109</v>
      </c>
      <c r="C17" s="463">
        <v>3.2753063350061646</v>
      </c>
      <c r="D17" s="463">
        <v>3.2329630165789083</v>
      </c>
    </row>
    <row r="18" spans="1:4">
      <c r="A18" s="1774"/>
      <c r="B18" s="441" t="s">
        <v>75</v>
      </c>
      <c r="C18" s="460">
        <v>33390.000000000211</v>
      </c>
      <c r="D18" s="460">
        <v>4297.5243213778049</v>
      </c>
    </row>
    <row r="19" spans="1:4">
      <c r="A19" s="1774"/>
      <c r="B19" s="441" t="s">
        <v>92</v>
      </c>
      <c r="C19" s="460">
        <v>33390.000000000211</v>
      </c>
      <c r="D19" s="460">
        <v>4606</v>
      </c>
    </row>
    <row r="20" spans="1:4">
      <c r="A20" s="1774"/>
      <c r="B20" s="441" t="s">
        <v>110</v>
      </c>
      <c r="C20" s="473">
        <v>3</v>
      </c>
      <c r="D20" s="473">
        <v>3</v>
      </c>
    </row>
    <row r="21" spans="1:4">
      <c r="A21" s="1774"/>
      <c r="B21" s="441" t="s">
        <v>121</v>
      </c>
      <c r="C21" s="46">
        <v>2.121293940654382</v>
      </c>
      <c r="D21" s="46">
        <v>2.0822681547049879</v>
      </c>
    </row>
    <row r="22" spans="1:4" ht="13.5" thickBot="1">
      <c r="A22" s="1960"/>
      <c r="B22" s="341" t="s">
        <v>112</v>
      </c>
      <c r="C22" s="458">
        <f>1.14*1.64*C21/SQRT(C19)</f>
        <v>2.1704077988275595E-2</v>
      </c>
      <c r="D22" s="458">
        <f>1.14*1.64*D21/SQRT(D19)</f>
        <v>5.7361881744619397E-2</v>
      </c>
    </row>
    <row r="23" spans="1:4" ht="49.5" customHeight="1">
      <c r="A23" s="1963" t="s">
        <v>482</v>
      </c>
      <c r="B23" s="1774"/>
      <c r="C23" s="1774"/>
      <c r="D23" s="1774"/>
    </row>
    <row r="24" spans="1:4" ht="15">
      <c r="A24" s="10"/>
    </row>
    <row r="25" spans="1:4" ht="13.5" thickBot="1">
      <c r="A25" s="1826" t="s">
        <v>483</v>
      </c>
      <c r="B25" s="1827"/>
      <c r="C25" s="1827"/>
      <c r="D25" s="1827"/>
    </row>
    <row r="26" spans="1:4" ht="13.5" thickBot="1">
      <c r="A26" s="1961" t="s">
        <v>71</v>
      </c>
      <c r="B26" s="1954"/>
      <c r="C26" s="1364" t="s">
        <v>102</v>
      </c>
      <c r="D26" s="1364" t="s">
        <v>82</v>
      </c>
    </row>
    <row r="27" spans="1:4" ht="13.5" thickBot="1">
      <c r="A27" s="1959" t="s">
        <v>471</v>
      </c>
      <c r="B27" s="456" t="s">
        <v>109</v>
      </c>
      <c r="C27" s="185">
        <v>3.4340813537093</v>
      </c>
      <c r="D27" s="185">
        <v>3.3625062590046402</v>
      </c>
    </row>
    <row r="28" spans="1:4">
      <c r="A28" s="1774"/>
      <c r="B28" s="441" t="s">
        <v>75</v>
      </c>
      <c r="C28" s="15">
        <v>68867.999999998006</v>
      </c>
      <c r="D28" s="15">
        <v>7837.3388026065304</v>
      </c>
    </row>
    <row r="29" spans="1:4">
      <c r="A29" s="1774"/>
      <c r="B29" s="441" t="s">
        <v>92</v>
      </c>
      <c r="C29" s="15">
        <v>62868</v>
      </c>
      <c r="D29" s="15">
        <v>8336</v>
      </c>
    </row>
    <row r="30" spans="1:4">
      <c r="A30" s="1774"/>
      <c r="B30" s="441" t="s">
        <v>110</v>
      </c>
      <c r="C30" s="45">
        <v>3</v>
      </c>
      <c r="D30" s="45">
        <v>3</v>
      </c>
    </row>
    <row r="31" spans="1:4">
      <c r="A31" s="1774"/>
      <c r="B31" s="441" t="s">
        <v>121</v>
      </c>
      <c r="C31" s="45">
        <v>2.2619885602619298</v>
      </c>
      <c r="D31" s="45">
        <v>2.2128022598849402</v>
      </c>
    </row>
    <row r="32" spans="1:4" ht="13.5" thickBot="1">
      <c r="A32" s="1960"/>
      <c r="B32" s="341" t="s">
        <v>112</v>
      </c>
      <c r="C32" s="458">
        <f>1.14*1.64*C31/SQRT(C29)</f>
        <v>1.6866473229489608E-2</v>
      </c>
      <c r="D32" s="458">
        <f>1.14*1.64*D31/SQRT(D29)</f>
        <v>4.5311918726797601E-2</v>
      </c>
    </row>
    <row r="33" spans="1:4" ht="51" customHeight="1">
      <c r="A33" s="1963" t="s">
        <v>460</v>
      </c>
      <c r="B33" s="1774"/>
      <c r="C33" s="1774"/>
      <c r="D33" s="1774"/>
    </row>
    <row r="34" spans="1:4" ht="15">
      <c r="A34" s="10"/>
    </row>
    <row r="35" spans="1:4" ht="13.5" thickBot="1">
      <c r="A35" s="1826" t="s">
        <v>484</v>
      </c>
      <c r="B35" s="1827"/>
      <c r="C35" s="1827"/>
      <c r="D35" s="1827"/>
    </row>
    <row r="36" spans="1:4" ht="13.5" thickBot="1">
      <c r="A36" s="1961" t="s">
        <v>71</v>
      </c>
      <c r="B36" s="1954"/>
      <c r="C36" s="1364" t="s">
        <v>102</v>
      </c>
      <c r="D36" s="1364" t="s">
        <v>82</v>
      </c>
    </row>
    <row r="37" spans="1:4" ht="13.5" thickBot="1">
      <c r="A37" s="1959" t="s">
        <v>471</v>
      </c>
      <c r="B37" s="456" t="s">
        <v>109</v>
      </c>
      <c r="C37" s="463">
        <v>3.3694090500382359</v>
      </c>
      <c r="D37" s="463">
        <v>3.3170671077069533</v>
      </c>
    </row>
    <row r="38" spans="1:4">
      <c r="A38" s="1774"/>
      <c r="B38" s="441" t="s">
        <v>75</v>
      </c>
      <c r="C38" s="460">
        <v>57090.000000000458</v>
      </c>
      <c r="D38" s="460">
        <v>7030.1970587444539</v>
      </c>
    </row>
    <row r="39" spans="1:4">
      <c r="A39" s="1774"/>
      <c r="B39" s="441" t="s">
        <v>92</v>
      </c>
      <c r="C39" s="460">
        <v>57090</v>
      </c>
      <c r="D39" s="460">
        <v>4484</v>
      </c>
    </row>
    <row r="40" spans="1:4">
      <c r="A40" s="1774"/>
      <c r="B40" s="441" t="s">
        <v>110</v>
      </c>
      <c r="C40" s="473">
        <v>3</v>
      </c>
      <c r="D40" s="473">
        <v>3</v>
      </c>
    </row>
    <row r="41" spans="1:4">
      <c r="A41" s="1774"/>
      <c r="B41" s="441" t="s">
        <v>121</v>
      </c>
      <c r="C41" s="46">
        <v>2.2351797370663649</v>
      </c>
      <c r="D41" s="46">
        <v>2.2064492875261963</v>
      </c>
    </row>
    <row r="42" spans="1:4" ht="13.5" thickBot="1">
      <c r="A42" s="1960"/>
      <c r="B42" s="341" t="s">
        <v>112</v>
      </c>
      <c r="C42" s="458">
        <f>1.14*1.64*C41/SQRT(C39)</f>
        <v>1.7489650445137225E-2</v>
      </c>
      <c r="D42" s="458">
        <f>1.14*1.64*D41/SQRT(D39)</f>
        <v>6.1604132687536055E-2</v>
      </c>
    </row>
    <row r="43" spans="1:4" ht="64.5" customHeight="1">
      <c r="A43" s="1963" t="s">
        <v>485</v>
      </c>
      <c r="B43" s="1774"/>
      <c r="C43" s="1774"/>
      <c r="D43" s="1774"/>
    </row>
    <row r="44" spans="1:4" ht="15">
      <c r="A44" s="10"/>
    </row>
    <row r="53" ht="67.7" customHeight="1"/>
  </sheetData>
  <mergeCells count="16">
    <mergeCell ref="A16:B16"/>
    <mergeCell ref="A5:D5"/>
    <mergeCell ref="A6:B6"/>
    <mergeCell ref="A7:A12"/>
    <mergeCell ref="A13:D13"/>
    <mergeCell ref="A15:D15"/>
    <mergeCell ref="A35:D35"/>
    <mergeCell ref="A36:B36"/>
    <mergeCell ref="A37:A42"/>
    <mergeCell ref="A43:D43"/>
    <mergeCell ref="A17:A22"/>
    <mergeCell ref="A23:D23"/>
    <mergeCell ref="A25:D25"/>
    <mergeCell ref="A26:B26"/>
    <mergeCell ref="A27:A32"/>
    <mergeCell ref="A33:D33"/>
  </mergeCells>
  <hyperlinks>
    <hyperlink ref="A3" location="Übersicht!A1" display="&lt;&lt; Zurück zur Übersicht"/>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workbookViewId="0">
      <selection activeCell="A3" sqref="A3"/>
    </sheetView>
  </sheetViews>
  <sheetFormatPr baseColWidth="10" defaultRowHeight="12.75"/>
  <cols>
    <col min="1" max="1" width="32.7109375" customWidth="1"/>
    <col min="2" max="2" width="35.42578125" customWidth="1"/>
  </cols>
  <sheetData>
    <row r="1" spans="1:2" ht="25.5">
      <c r="A1" s="8" t="s">
        <v>3</v>
      </c>
      <c r="B1" s="49"/>
    </row>
    <row r="2" spans="1:2">
      <c r="A2" s="50"/>
      <c r="B2" s="50"/>
    </row>
    <row r="3" spans="1:2" ht="15.75">
      <c r="A3" s="26" t="s">
        <v>69</v>
      </c>
      <c r="B3" s="51"/>
    </row>
    <row r="4" spans="1:2">
      <c r="A4" s="51"/>
      <c r="B4" s="51"/>
    </row>
    <row r="5" spans="1:2" ht="13.5" thickBot="1">
      <c r="A5" s="1797" t="s">
        <v>131</v>
      </c>
      <c r="B5" s="1797"/>
    </row>
    <row r="6" spans="1:2" ht="13.5" thickBot="1">
      <c r="A6" s="52" t="s">
        <v>132</v>
      </c>
      <c r="B6" s="53" t="s">
        <v>133</v>
      </c>
    </row>
    <row r="7" spans="1:2">
      <c r="A7" s="54" t="s">
        <v>134</v>
      </c>
      <c r="B7" s="55">
        <v>1.008</v>
      </c>
    </row>
    <row r="8" spans="1:2">
      <c r="A8" s="56" t="s">
        <v>135</v>
      </c>
      <c r="B8" s="57">
        <v>0.91500000000000004</v>
      </c>
    </row>
    <row r="9" spans="1:2">
      <c r="A9" s="56" t="s">
        <v>136</v>
      </c>
      <c r="B9" s="57">
        <v>0.86993427924393996</v>
      </c>
    </row>
    <row r="10" spans="1:2">
      <c r="A10" s="56" t="s">
        <v>137</v>
      </c>
      <c r="B10" s="57">
        <v>0.89337976199556002</v>
      </c>
    </row>
    <row r="11" spans="1:2" ht="13.5" thickBot="1">
      <c r="A11" s="58" t="s">
        <v>138</v>
      </c>
      <c r="B11" s="59">
        <v>0.98076666666667001</v>
      </c>
    </row>
    <row r="12" spans="1:2">
      <c r="A12" s="60" t="s">
        <v>139</v>
      </c>
      <c r="B12" s="61">
        <v>0.97264459343908005</v>
      </c>
    </row>
    <row r="13" spans="1:2">
      <c r="A13" s="62" t="s">
        <v>140</v>
      </c>
      <c r="B13" s="63">
        <v>0.94013096351730996</v>
      </c>
    </row>
    <row r="14" spans="1:2">
      <c r="A14" s="62" t="s">
        <v>141</v>
      </c>
      <c r="B14" s="63">
        <v>0.88000288949654004</v>
      </c>
    </row>
    <row r="15" spans="1:2">
      <c r="A15" s="62" t="s">
        <v>142</v>
      </c>
      <c r="B15" s="63">
        <v>0.79720000000000002</v>
      </c>
    </row>
    <row r="16" spans="1:2" ht="13.5" thickBot="1">
      <c r="A16" s="64" t="s">
        <v>143</v>
      </c>
      <c r="B16" s="65">
        <v>0.93596909111369997</v>
      </c>
    </row>
    <row r="17" spans="1:2">
      <c r="A17" s="66" t="s">
        <v>144</v>
      </c>
      <c r="B17" s="67">
        <v>0.93644301842466005</v>
      </c>
    </row>
    <row r="18" spans="1:2">
      <c r="A18" s="56" t="s">
        <v>145</v>
      </c>
      <c r="B18" s="57">
        <v>0.87397988769622004</v>
      </c>
    </row>
    <row r="19" spans="1:2">
      <c r="A19" s="56" t="s">
        <v>146</v>
      </c>
      <c r="B19" s="57">
        <v>0.74559845862596996</v>
      </c>
    </row>
    <row r="20" spans="1:2" ht="13.5" thickBot="1">
      <c r="A20" s="58" t="s">
        <v>147</v>
      </c>
      <c r="B20" s="59">
        <v>0.89111333333332998</v>
      </c>
    </row>
    <row r="21" spans="1:2" ht="27" customHeight="1">
      <c r="A21" s="1798" t="s">
        <v>243</v>
      </c>
      <c r="B21" s="1798"/>
    </row>
  </sheetData>
  <mergeCells count="2">
    <mergeCell ref="A5:B5"/>
    <mergeCell ref="A21:B21"/>
  </mergeCells>
  <hyperlinks>
    <hyperlink ref="A3" location="Übersicht!A1" display="&lt;&lt; Zurück zur Übersicht"/>
  </hyperlink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topLeftCell="A4" workbookViewId="0">
      <selection activeCell="A3" sqref="A3"/>
    </sheetView>
  </sheetViews>
  <sheetFormatPr baseColWidth="10" defaultColWidth="9.7109375" defaultRowHeight="12.75"/>
  <cols>
    <col min="1" max="2" width="24" style="20" customWidth="1"/>
    <col min="3" max="8" width="11.28515625" style="20" customWidth="1"/>
    <col min="9" max="255" width="9.7109375" style="20"/>
    <col min="256" max="256" width="24" style="20" customWidth="1"/>
    <col min="257" max="262" width="11.28515625" style="20" customWidth="1"/>
    <col min="263" max="511" width="9.7109375" style="20"/>
    <col min="512" max="512" width="24" style="20" customWidth="1"/>
    <col min="513" max="518" width="11.28515625" style="20" customWidth="1"/>
    <col min="519" max="767" width="9.7109375" style="20"/>
    <col min="768" max="768" width="24" style="20" customWidth="1"/>
    <col min="769" max="774" width="11.28515625" style="20" customWidth="1"/>
    <col min="775" max="1023" width="9.7109375" style="20"/>
    <col min="1024" max="1024" width="24" style="20" customWidth="1"/>
    <col min="1025" max="1030" width="11.28515625" style="20" customWidth="1"/>
    <col min="1031" max="1279" width="9.7109375" style="20"/>
    <col min="1280" max="1280" width="24" style="20" customWidth="1"/>
    <col min="1281" max="1286" width="11.28515625" style="20" customWidth="1"/>
    <col min="1287" max="1535" width="9.7109375" style="20"/>
    <col min="1536" max="1536" width="24" style="20" customWidth="1"/>
    <col min="1537" max="1542" width="11.28515625" style="20" customWidth="1"/>
    <col min="1543" max="1791" width="9.7109375" style="20"/>
    <col min="1792" max="1792" width="24" style="20" customWidth="1"/>
    <col min="1793" max="1798" width="11.28515625" style="20" customWidth="1"/>
    <col min="1799" max="2047" width="9.7109375" style="20"/>
    <col min="2048" max="2048" width="24" style="20" customWidth="1"/>
    <col min="2049" max="2054" width="11.28515625" style="20" customWidth="1"/>
    <col min="2055" max="2303" width="9.7109375" style="20"/>
    <col min="2304" max="2304" width="24" style="20" customWidth="1"/>
    <col min="2305" max="2310" width="11.28515625" style="20" customWidth="1"/>
    <col min="2311" max="2559" width="9.7109375" style="20"/>
    <col min="2560" max="2560" width="24" style="20" customWidth="1"/>
    <col min="2561" max="2566" width="11.28515625" style="20" customWidth="1"/>
    <col min="2567" max="2815" width="9.7109375" style="20"/>
    <col min="2816" max="2816" width="24" style="20" customWidth="1"/>
    <col min="2817" max="2822" width="11.28515625" style="20" customWidth="1"/>
    <col min="2823" max="3071" width="9.7109375" style="20"/>
    <col min="3072" max="3072" width="24" style="20" customWidth="1"/>
    <col min="3073" max="3078" width="11.28515625" style="20" customWidth="1"/>
    <col min="3079" max="3327" width="9.7109375" style="20"/>
    <col min="3328" max="3328" width="24" style="20" customWidth="1"/>
    <col min="3329" max="3334" width="11.28515625" style="20" customWidth="1"/>
    <col min="3335" max="3583" width="9.7109375" style="20"/>
    <col min="3584" max="3584" width="24" style="20" customWidth="1"/>
    <col min="3585" max="3590" width="11.28515625" style="20" customWidth="1"/>
    <col min="3591" max="3839" width="9.7109375" style="20"/>
    <col min="3840" max="3840" width="24" style="20" customWidth="1"/>
    <col min="3841" max="3846" width="11.28515625" style="20" customWidth="1"/>
    <col min="3847" max="4095" width="9.7109375" style="20"/>
    <col min="4096" max="4096" width="24" style="20" customWidth="1"/>
    <col min="4097" max="4102" width="11.28515625" style="20" customWidth="1"/>
    <col min="4103" max="4351" width="9.7109375" style="20"/>
    <col min="4352" max="4352" width="24" style="20" customWidth="1"/>
    <col min="4353" max="4358" width="11.28515625" style="20" customWidth="1"/>
    <col min="4359" max="4607" width="9.7109375" style="20"/>
    <col min="4608" max="4608" width="24" style="20" customWidth="1"/>
    <col min="4609" max="4614" width="11.28515625" style="20" customWidth="1"/>
    <col min="4615" max="4863" width="9.7109375" style="20"/>
    <col min="4864" max="4864" width="24" style="20" customWidth="1"/>
    <col min="4865" max="4870" width="11.28515625" style="20" customWidth="1"/>
    <col min="4871" max="5119" width="9.7109375" style="20"/>
    <col min="5120" max="5120" width="24" style="20" customWidth="1"/>
    <col min="5121" max="5126" width="11.28515625" style="20" customWidth="1"/>
    <col min="5127" max="5375" width="9.7109375" style="20"/>
    <col min="5376" max="5376" width="24" style="20" customWidth="1"/>
    <col min="5377" max="5382" width="11.28515625" style="20" customWidth="1"/>
    <col min="5383" max="5631" width="9.7109375" style="20"/>
    <col min="5632" max="5632" width="24" style="20" customWidth="1"/>
    <col min="5633" max="5638" width="11.28515625" style="20" customWidth="1"/>
    <col min="5639" max="5887" width="9.7109375" style="20"/>
    <col min="5888" max="5888" width="24" style="20" customWidth="1"/>
    <col min="5889" max="5894" width="11.28515625" style="20" customWidth="1"/>
    <col min="5895" max="6143" width="9.7109375" style="20"/>
    <col min="6144" max="6144" width="24" style="20" customWidth="1"/>
    <col min="6145" max="6150" width="11.28515625" style="20" customWidth="1"/>
    <col min="6151" max="6399" width="9.7109375" style="20"/>
    <col min="6400" max="6400" width="24" style="20" customWidth="1"/>
    <col min="6401" max="6406" width="11.28515625" style="20" customWidth="1"/>
    <col min="6407" max="6655" width="9.7109375" style="20"/>
    <col min="6656" max="6656" width="24" style="20" customWidth="1"/>
    <col min="6657" max="6662" width="11.28515625" style="20" customWidth="1"/>
    <col min="6663" max="6911" width="9.7109375" style="20"/>
    <col min="6912" max="6912" width="24" style="20" customWidth="1"/>
    <col min="6913" max="6918" width="11.28515625" style="20" customWidth="1"/>
    <col min="6919" max="7167" width="9.7109375" style="20"/>
    <col min="7168" max="7168" width="24" style="20" customWidth="1"/>
    <col min="7169" max="7174" width="11.28515625" style="20" customWidth="1"/>
    <col min="7175" max="7423" width="9.7109375" style="20"/>
    <col min="7424" max="7424" width="24" style="20" customWidth="1"/>
    <col min="7425" max="7430" width="11.28515625" style="20" customWidth="1"/>
    <col min="7431" max="7679" width="9.7109375" style="20"/>
    <col min="7680" max="7680" width="24" style="20" customWidth="1"/>
    <col min="7681" max="7686" width="11.28515625" style="20" customWidth="1"/>
    <col min="7687" max="7935" width="9.7109375" style="20"/>
    <col min="7936" max="7936" width="24" style="20" customWidth="1"/>
    <col min="7937" max="7942" width="11.28515625" style="20" customWidth="1"/>
    <col min="7943" max="8191" width="9.7109375" style="20"/>
    <col min="8192" max="8192" width="24" style="20" customWidth="1"/>
    <col min="8193" max="8198" width="11.28515625" style="20" customWidth="1"/>
    <col min="8199" max="8447" width="9.7109375" style="20"/>
    <col min="8448" max="8448" width="24" style="20" customWidth="1"/>
    <col min="8449" max="8454" width="11.28515625" style="20" customWidth="1"/>
    <col min="8455" max="8703" width="9.7109375" style="20"/>
    <col min="8704" max="8704" width="24" style="20" customWidth="1"/>
    <col min="8705" max="8710" width="11.28515625" style="20" customWidth="1"/>
    <col min="8711" max="8959" width="9.7109375" style="20"/>
    <col min="8960" max="8960" width="24" style="20" customWidth="1"/>
    <col min="8961" max="8966" width="11.28515625" style="20" customWidth="1"/>
    <col min="8967" max="9215" width="9.7109375" style="20"/>
    <col min="9216" max="9216" width="24" style="20" customWidth="1"/>
    <col min="9217" max="9222" width="11.28515625" style="20" customWidth="1"/>
    <col min="9223" max="9471" width="9.7109375" style="20"/>
    <col min="9472" max="9472" width="24" style="20" customWidth="1"/>
    <col min="9473" max="9478" width="11.28515625" style="20" customWidth="1"/>
    <col min="9479" max="9727" width="9.7109375" style="20"/>
    <col min="9728" max="9728" width="24" style="20" customWidth="1"/>
    <col min="9729" max="9734" width="11.28515625" style="20" customWidth="1"/>
    <col min="9735" max="9983" width="9.7109375" style="20"/>
    <col min="9984" max="9984" width="24" style="20" customWidth="1"/>
    <col min="9985" max="9990" width="11.28515625" style="20" customWidth="1"/>
    <col min="9991" max="10239" width="9.7109375" style="20"/>
    <col min="10240" max="10240" width="24" style="20" customWidth="1"/>
    <col min="10241" max="10246" width="11.28515625" style="20" customWidth="1"/>
    <col min="10247" max="10495" width="9.7109375" style="20"/>
    <col min="10496" max="10496" width="24" style="20" customWidth="1"/>
    <col min="10497" max="10502" width="11.28515625" style="20" customWidth="1"/>
    <col min="10503" max="10751" width="9.7109375" style="20"/>
    <col min="10752" max="10752" width="24" style="20" customWidth="1"/>
    <col min="10753" max="10758" width="11.28515625" style="20" customWidth="1"/>
    <col min="10759" max="11007" width="9.7109375" style="20"/>
    <col min="11008" max="11008" width="24" style="20" customWidth="1"/>
    <col min="11009" max="11014" width="11.28515625" style="20" customWidth="1"/>
    <col min="11015" max="11263" width="9.7109375" style="20"/>
    <col min="11264" max="11264" width="24" style="20" customWidth="1"/>
    <col min="11265" max="11270" width="11.28515625" style="20" customWidth="1"/>
    <col min="11271" max="11519" width="9.7109375" style="20"/>
    <col min="11520" max="11520" width="24" style="20" customWidth="1"/>
    <col min="11521" max="11526" width="11.28515625" style="20" customWidth="1"/>
    <col min="11527" max="11775" width="9.7109375" style="20"/>
    <col min="11776" max="11776" width="24" style="20" customWidth="1"/>
    <col min="11777" max="11782" width="11.28515625" style="20" customWidth="1"/>
    <col min="11783" max="12031" width="9.7109375" style="20"/>
    <col min="12032" max="12032" width="24" style="20" customWidth="1"/>
    <col min="12033" max="12038" width="11.28515625" style="20" customWidth="1"/>
    <col min="12039" max="12287" width="9.7109375" style="20"/>
    <col min="12288" max="12288" width="24" style="20" customWidth="1"/>
    <col min="12289" max="12294" width="11.28515625" style="20" customWidth="1"/>
    <col min="12295" max="12543" width="9.7109375" style="20"/>
    <col min="12544" max="12544" width="24" style="20" customWidth="1"/>
    <col min="12545" max="12550" width="11.28515625" style="20" customWidth="1"/>
    <col min="12551" max="12799" width="9.7109375" style="20"/>
    <col min="12800" max="12800" width="24" style="20" customWidth="1"/>
    <col min="12801" max="12806" width="11.28515625" style="20" customWidth="1"/>
    <col min="12807" max="13055" width="9.7109375" style="20"/>
    <col min="13056" max="13056" width="24" style="20" customWidth="1"/>
    <col min="13057" max="13062" width="11.28515625" style="20" customWidth="1"/>
    <col min="13063" max="13311" width="9.7109375" style="20"/>
    <col min="13312" max="13312" width="24" style="20" customWidth="1"/>
    <col min="13313" max="13318" width="11.28515625" style="20" customWidth="1"/>
    <col min="13319" max="13567" width="9.7109375" style="20"/>
    <col min="13568" max="13568" width="24" style="20" customWidth="1"/>
    <col min="13569" max="13574" width="11.28515625" style="20" customWidth="1"/>
    <col min="13575" max="13823" width="9.7109375" style="20"/>
    <col min="13824" max="13824" width="24" style="20" customWidth="1"/>
    <col min="13825" max="13830" width="11.28515625" style="20" customWidth="1"/>
    <col min="13831" max="14079" width="9.7109375" style="20"/>
    <col min="14080" max="14080" width="24" style="20" customWidth="1"/>
    <col min="14081" max="14086" width="11.28515625" style="20" customWidth="1"/>
    <col min="14087" max="14335" width="9.7109375" style="20"/>
    <col min="14336" max="14336" width="24" style="20" customWidth="1"/>
    <col min="14337" max="14342" width="11.28515625" style="20" customWidth="1"/>
    <col min="14343" max="14591" width="9.7109375" style="20"/>
    <col min="14592" max="14592" width="24" style="20" customWidth="1"/>
    <col min="14593" max="14598" width="11.28515625" style="20" customWidth="1"/>
    <col min="14599" max="14847" width="9.7109375" style="20"/>
    <col min="14848" max="14848" width="24" style="20" customWidth="1"/>
    <col min="14849" max="14854" width="11.28515625" style="20" customWidth="1"/>
    <col min="14855" max="15103" width="9.7109375" style="20"/>
    <col min="15104" max="15104" width="24" style="20" customWidth="1"/>
    <col min="15105" max="15110" width="11.28515625" style="20" customWidth="1"/>
    <col min="15111" max="15359" width="9.7109375" style="20"/>
    <col min="15360" max="15360" width="24" style="20" customWidth="1"/>
    <col min="15361" max="15366" width="11.28515625" style="20" customWidth="1"/>
    <col min="15367" max="15615" width="9.7109375" style="20"/>
    <col min="15616" max="15616" width="24" style="20" customWidth="1"/>
    <col min="15617" max="15622" width="11.28515625" style="20" customWidth="1"/>
    <col min="15623" max="15871" width="9.7109375" style="20"/>
    <col min="15872" max="15872" width="24" style="20" customWidth="1"/>
    <col min="15873" max="15878" width="11.28515625" style="20" customWidth="1"/>
    <col min="15879" max="16127" width="9.7109375" style="20"/>
    <col min="16128" max="16128" width="24" style="20" customWidth="1"/>
    <col min="16129" max="16134" width="11.28515625" style="20" customWidth="1"/>
    <col min="16135" max="16384" width="9.7109375" style="20"/>
  </cols>
  <sheetData>
    <row r="1" spans="1:8" ht="25.5">
      <c r="A1" s="8" t="s">
        <v>494</v>
      </c>
      <c r="B1" s="8"/>
    </row>
    <row r="3" spans="1:8" ht="15.75">
      <c r="A3" s="26" t="s">
        <v>69</v>
      </c>
      <c r="B3" s="10"/>
    </row>
    <row r="4" spans="1:8" ht="15">
      <c r="A4" s="10"/>
      <c r="B4" s="10"/>
    </row>
    <row r="5" spans="1:8" ht="13.5" thickBot="1">
      <c r="A5" s="1826" t="s">
        <v>495</v>
      </c>
      <c r="B5" s="1826"/>
      <c r="C5" s="1827"/>
      <c r="D5" s="1827"/>
      <c r="E5" s="1827"/>
      <c r="F5" s="1827"/>
      <c r="G5" s="1827"/>
      <c r="H5" s="1827"/>
    </row>
    <row r="6" spans="1:8">
      <c r="A6" s="1954"/>
      <c r="B6" s="475"/>
      <c r="C6" s="1823" t="s">
        <v>496</v>
      </c>
      <c r="D6" s="1965"/>
      <c r="E6" s="1965"/>
      <c r="F6" s="1965"/>
      <c r="G6" s="1965"/>
      <c r="H6" s="1965"/>
    </row>
    <row r="7" spans="1:8" ht="24.75" thickBot="1">
      <c r="A7" s="1774"/>
      <c r="B7" s="442"/>
      <c r="C7" s="1345" t="s">
        <v>109</v>
      </c>
      <c r="D7" s="1345" t="s">
        <v>75</v>
      </c>
      <c r="E7" s="1345" t="s">
        <v>497</v>
      </c>
      <c r="F7" s="1345" t="s">
        <v>110</v>
      </c>
      <c r="G7" s="1345" t="s">
        <v>111</v>
      </c>
      <c r="H7" s="1345" t="s">
        <v>112</v>
      </c>
    </row>
    <row r="8" spans="1:8" ht="14.45" customHeight="1">
      <c r="A8" s="1966" t="s">
        <v>102</v>
      </c>
      <c r="B8" s="1966"/>
      <c r="C8" s="463">
        <v>36.831753064576503</v>
      </c>
      <c r="D8" s="476">
        <v>57090.000000000458</v>
      </c>
      <c r="E8" s="476">
        <v>57090</v>
      </c>
      <c r="F8" s="477">
        <v>15.28</v>
      </c>
      <c r="G8" s="477">
        <v>58.636669573397555</v>
      </c>
      <c r="H8" s="478">
        <f>1.14*1.64*G8/SQRT(E8)</f>
        <v>0.45881538611822503</v>
      </c>
    </row>
    <row r="9" spans="1:8">
      <c r="A9" s="1784" t="s">
        <v>82</v>
      </c>
      <c r="B9" s="1784"/>
      <c r="C9" s="479">
        <v>39.577388663719518</v>
      </c>
      <c r="D9" s="460">
        <v>7030.1970587444539</v>
      </c>
      <c r="E9" s="460">
        <v>4484</v>
      </c>
      <c r="F9" s="46">
        <v>15.24</v>
      </c>
      <c r="G9" s="46">
        <v>62.738335199349549</v>
      </c>
      <c r="H9" s="480">
        <f t="shared" ref="H9:H17" si="0">1.14*1.64*G9/SQRT(E9)</f>
        <v>1.7516562687688588</v>
      </c>
    </row>
    <row r="10" spans="1:8">
      <c r="A10" s="1773" t="s">
        <v>402</v>
      </c>
      <c r="B10" s="481" t="s">
        <v>391</v>
      </c>
      <c r="C10" s="479">
        <v>39.51692241909177</v>
      </c>
      <c r="D10" s="460">
        <v>400.97801141240916</v>
      </c>
      <c r="E10" s="460">
        <v>247</v>
      </c>
      <c r="F10" s="46">
        <v>12.511434081670593</v>
      </c>
      <c r="G10" s="46">
        <v>64.509741492498321</v>
      </c>
      <c r="H10" s="480">
        <f t="shared" si="0"/>
        <v>7.6740658999362106</v>
      </c>
    </row>
    <row r="11" spans="1:8">
      <c r="A11" s="1773"/>
      <c r="B11" s="481" t="s">
        <v>394</v>
      </c>
      <c r="C11" s="479">
        <v>37.909952397050624</v>
      </c>
      <c r="D11" s="460">
        <v>1135.5587278429282</v>
      </c>
      <c r="E11" s="460">
        <v>846</v>
      </c>
      <c r="F11" s="46">
        <v>13.212184562468721</v>
      </c>
      <c r="G11" s="46">
        <v>62.276460022138892</v>
      </c>
      <c r="H11" s="480">
        <f t="shared" si="0"/>
        <v>4.0030170130172245</v>
      </c>
    </row>
    <row r="12" spans="1:8">
      <c r="A12" s="1773"/>
      <c r="B12" s="481" t="s">
        <v>77</v>
      </c>
      <c r="C12" s="479">
        <v>34.630881822606966</v>
      </c>
      <c r="D12" s="460">
        <v>544.10653601553304</v>
      </c>
      <c r="E12" s="460">
        <v>273</v>
      </c>
      <c r="F12" s="46">
        <v>14.434149156175435</v>
      </c>
      <c r="G12" s="46">
        <v>47.565127457483776</v>
      </c>
      <c r="H12" s="480">
        <f t="shared" si="0"/>
        <v>5.3821530159265052</v>
      </c>
    </row>
    <row r="13" spans="1:8">
      <c r="A13" s="1773"/>
      <c r="B13" s="481" t="s">
        <v>78</v>
      </c>
      <c r="C13" s="479">
        <v>43.428301850980603</v>
      </c>
      <c r="D13" s="460">
        <v>704.12905114141029</v>
      </c>
      <c r="E13" s="460">
        <v>505</v>
      </c>
      <c r="F13" s="46">
        <v>17.941825649421087</v>
      </c>
      <c r="G13" s="46">
        <v>67.124424357251286</v>
      </c>
      <c r="H13" s="480">
        <f t="shared" si="0"/>
        <v>5.5844908621735421</v>
      </c>
    </row>
    <row r="14" spans="1:8">
      <c r="A14" s="1773"/>
      <c r="B14" s="481" t="s">
        <v>79</v>
      </c>
      <c r="C14" s="479">
        <v>39.754419531349704</v>
      </c>
      <c r="D14" s="460">
        <v>2803.5880097663435</v>
      </c>
      <c r="E14" s="460">
        <v>1462</v>
      </c>
      <c r="F14" s="46">
        <v>15.577854646480962</v>
      </c>
      <c r="G14" s="46">
        <v>65.180728134461305</v>
      </c>
      <c r="H14" s="480">
        <f t="shared" si="0"/>
        <v>3.187089215362485</v>
      </c>
    </row>
    <row r="15" spans="1:8">
      <c r="A15" s="1773"/>
      <c r="B15" s="481" t="s">
        <v>99</v>
      </c>
      <c r="C15" s="479">
        <v>41.817534631937136</v>
      </c>
      <c r="D15" s="460">
        <v>742.5350491580316</v>
      </c>
      <c r="E15" s="460">
        <v>586</v>
      </c>
      <c r="F15" s="46">
        <v>16.317897390046674</v>
      </c>
      <c r="G15" s="46">
        <v>63.131502068258975</v>
      </c>
      <c r="H15" s="480">
        <f t="shared" si="0"/>
        <v>4.8758014688644487</v>
      </c>
    </row>
    <row r="16" spans="1:8">
      <c r="A16" s="1773"/>
      <c r="B16" s="481" t="s">
        <v>160</v>
      </c>
      <c r="C16" s="479">
        <v>40.10353799585333</v>
      </c>
      <c r="D16" s="460">
        <v>344.45466423148599</v>
      </c>
      <c r="E16" s="460">
        <v>212</v>
      </c>
      <c r="F16" s="46">
        <v>16.225910919982759</v>
      </c>
      <c r="G16" s="46">
        <v>58.646789096217873</v>
      </c>
      <c r="H16" s="480">
        <f t="shared" si="0"/>
        <v>7.530520731269144</v>
      </c>
    </row>
    <row r="17" spans="1:8" ht="13.5" thickBot="1">
      <c r="A17" s="1967"/>
      <c r="B17" s="482" t="s">
        <v>161</v>
      </c>
      <c r="C17" s="466">
        <v>38.328008507870507</v>
      </c>
      <c r="D17" s="483">
        <v>354.84700917635263</v>
      </c>
      <c r="E17" s="483">
        <v>353</v>
      </c>
      <c r="F17" s="466">
        <v>14.086451164836577</v>
      </c>
      <c r="G17" s="466">
        <v>56.537203171491917</v>
      </c>
      <c r="H17" s="484">
        <f t="shared" si="0"/>
        <v>5.625947399289716</v>
      </c>
    </row>
    <row r="18" spans="1:8" ht="51" customHeight="1">
      <c r="A18" s="1964" t="s">
        <v>498</v>
      </c>
      <c r="B18" s="1964"/>
      <c r="C18" s="1964"/>
      <c r="D18" s="1964"/>
      <c r="E18" s="1964"/>
      <c r="F18" s="1964"/>
      <c r="G18" s="1964"/>
      <c r="H18" s="1964"/>
    </row>
  </sheetData>
  <mergeCells count="7">
    <mergeCell ref="A18:H18"/>
    <mergeCell ref="A5:H5"/>
    <mergeCell ref="A6:A7"/>
    <mergeCell ref="C6:H6"/>
    <mergeCell ref="A8:B8"/>
    <mergeCell ref="A9:B9"/>
    <mergeCell ref="A10:A17"/>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A3" sqref="A3"/>
    </sheetView>
  </sheetViews>
  <sheetFormatPr baseColWidth="10" defaultColWidth="9.7109375" defaultRowHeight="12.75"/>
  <cols>
    <col min="1" max="2" width="24" style="20" customWidth="1"/>
    <col min="3" max="8" width="11.28515625" style="20" customWidth="1"/>
    <col min="9" max="256" width="9.7109375" style="20"/>
    <col min="257" max="258" width="24" style="20" customWidth="1"/>
    <col min="259" max="264" width="11.28515625" style="20" customWidth="1"/>
    <col min="265" max="512" width="9.7109375" style="20"/>
    <col min="513" max="514" width="24" style="20" customWidth="1"/>
    <col min="515" max="520" width="11.28515625" style="20" customWidth="1"/>
    <col min="521" max="768" width="9.7109375" style="20"/>
    <col min="769" max="770" width="24" style="20" customWidth="1"/>
    <col min="771" max="776" width="11.28515625" style="20" customWidth="1"/>
    <col min="777" max="1024" width="9.7109375" style="20"/>
    <col min="1025" max="1026" width="24" style="20" customWidth="1"/>
    <col min="1027" max="1032" width="11.28515625" style="20" customWidth="1"/>
    <col min="1033" max="1280" width="9.7109375" style="20"/>
    <col min="1281" max="1282" width="24" style="20" customWidth="1"/>
    <col min="1283" max="1288" width="11.28515625" style="20" customWidth="1"/>
    <col min="1289" max="1536" width="9.7109375" style="20"/>
    <col min="1537" max="1538" width="24" style="20" customWidth="1"/>
    <col min="1539" max="1544" width="11.28515625" style="20" customWidth="1"/>
    <col min="1545" max="1792" width="9.7109375" style="20"/>
    <col min="1793" max="1794" width="24" style="20" customWidth="1"/>
    <col min="1795" max="1800" width="11.28515625" style="20" customWidth="1"/>
    <col min="1801" max="2048" width="9.7109375" style="20"/>
    <col min="2049" max="2050" width="24" style="20" customWidth="1"/>
    <col min="2051" max="2056" width="11.28515625" style="20" customWidth="1"/>
    <col min="2057" max="2304" width="9.7109375" style="20"/>
    <col min="2305" max="2306" width="24" style="20" customWidth="1"/>
    <col min="2307" max="2312" width="11.28515625" style="20" customWidth="1"/>
    <col min="2313" max="2560" width="9.7109375" style="20"/>
    <col min="2561" max="2562" width="24" style="20" customWidth="1"/>
    <col min="2563" max="2568" width="11.28515625" style="20" customWidth="1"/>
    <col min="2569" max="2816" width="9.7109375" style="20"/>
    <col min="2817" max="2818" width="24" style="20" customWidth="1"/>
    <col min="2819" max="2824" width="11.28515625" style="20" customWidth="1"/>
    <col min="2825" max="3072" width="9.7109375" style="20"/>
    <col min="3073" max="3074" width="24" style="20" customWidth="1"/>
    <col min="3075" max="3080" width="11.28515625" style="20" customWidth="1"/>
    <col min="3081" max="3328" width="9.7109375" style="20"/>
    <col min="3329" max="3330" width="24" style="20" customWidth="1"/>
    <col min="3331" max="3336" width="11.28515625" style="20" customWidth="1"/>
    <col min="3337" max="3584" width="9.7109375" style="20"/>
    <col min="3585" max="3586" width="24" style="20" customWidth="1"/>
    <col min="3587" max="3592" width="11.28515625" style="20" customWidth="1"/>
    <col min="3593" max="3840" width="9.7109375" style="20"/>
    <col min="3841" max="3842" width="24" style="20" customWidth="1"/>
    <col min="3843" max="3848" width="11.28515625" style="20" customWidth="1"/>
    <col min="3849" max="4096" width="9.7109375" style="20"/>
    <col min="4097" max="4098" width="24" style="20" customWidth="1"/>
    <col min="4099" max="4104" width="11.28515625" style="20" customWidth="1"/>
    <col min="4105" max="4352" width="9.7109375" style="20"/>
    <col min="4353" max="4354" width="24" style="20" customWidth="1"/>
    <col min="4355" max="4360" width="11.28515625" style="20" customWidth="1"/>
    <col min="4361" max="4608" width="9.7109375" style="20"/>
    <col min="4609" max="4610" width="24" style="20" customWidth="1"/>
    <col min="4611" max="4616" width="11.28515625" style="20" customWidth="1"/>
    <col min="4617" max="4864" width="9.7109375" style="20"/>
    <col min="4865" max="4866" width="24" style="20" customWidth="1"/>
    <col min="4867" max="4872" width="11.28515625" style="20" customWidth="1"/>
    <col min="4873" max="5120" width="9.7109375" style="20"/>
    <col min="5121" max="5122" width="24" style="20" customWidth="1"/>
    <col min="5123" max="5128" width="11.28515625" style="20" customWidth="1"/>
    <col min="5129" max="5376" width="9.7109375" style="20"/>
    <col min="5377" max="5378" width="24" style="20" customWidth="1"/>
    <col min="5379" max="5384" width="11.28515625" style="20" customWidth="1"/>
    <col min="5385" max="5632" width="9.7109375" style="20"/>
    <col min="5633" max="5634" width="24" style="20" customWidth="1"/>
    <col min="5635" max="5640" width="11.28515625" style="20" customWidth="1"/>
    <col min="5641" max="5888" width="9.7109375" style="20"/>
    <col min="5889" max="5890" width="24" style="20" customWidth="1"/>
    <col min="5891" max="5896" width="11.28515625" style="20" customWidth="1"/>
    <col min="5897" max="6144" width="9.7109375" style="20"/>
    <col min="6145" max="6146" width="24" style="20" customWidth="1"/>
    <col min="6147" max="6152" width="11.28515625" style="20" customWidth="1"/>
    <col min="6153" max="6400" width="9.7109375" style="20"/>
    <col min="6401" max="6402" width="24" style="20" customWidth="1"/>
    <col min="6403" max="6408" width="11.28515625" style="20" customWidth="1"/>
    <col min="6409" max="6656" width="9.7109375" style="20"/>
    <col min="6657" max="6658" width="24" style="20" customWidth="1"/>
    <col min="6659" max="6664" width="11.28515625" style="20" customWidth="1"/>
    <col min="6665" max="6912" width="9.7109375" style="20"/>
    <col min="6913" max="6914" width="24" style="20" customWidth="1"/>
    <col min="6915" max="6920" width="11.28515625" style="20" customWidth="1"/>
    <col min="6921" max="7168" width="9.7109375" style="20"/>
    <col min="7169" max="7170" width="24" style="20" customWidth="1"/>
    <col min="7171" max="7176" width="11.28515625" style="20" customWidth="1"/>
    <col min="7177" max="7424" width="9.7109375" style="20"/>
    <col min="7425" max="7426" width="24" style="20" customWidth="1"/>
    <col min="7427" max="7432" width="11.28515625" style="20" customWidth="1"/>
    <col min="7433" max="7680" width="9.7109375" style="20"/>
    <col min="7681" max="7682" width="24" style="20" customWidth="1"/>
    <col min="7683" max="7688" width="11.28515625" style="20" customWidth="1"/>
    <col min="7689" max="7936" width="9.7109375" style="20"/>
    <col min="7937" max="7938" width="24" style="20" customWidth="1"/>
    <col min="7939" max="7944" width="11.28515625" style="20" customWidth="1"/>
    <col min="7945" max="8192" width="9.7109375" style="20"/>
    <col min="8193" max="8194" width="24" style="20" customWidth="1"/>
    <col min="8195" max="8200" width="11.28515625" style="20" customWidth="1"/>
    <col min="8201" max="8448" width="9.7109375" style="20"/>
    <col min="8449" max="8450" width="24" style="20" customWidth="1"/>
    <col min="8451" max="8456" width="11.28515625" style="20" customWidth="1"/>
    <col min="8457" max="8704" width="9.7109375" style="20"/>
    <col min="8705" max="8706" width="24" style="20" customWidth="1"/>
    <col min="8707" max="8712" width="11.28515625" style="20" customWidth="1"/>
    <col min="8713" max="8960" width="9.7109375" style="20"/>
    <col min="8961" max="8962" width="24" style="20" customWidth="1"/>
    <col min="8963" max="8968" width="11.28515625" style="20" customWidth="1"/>
    <col min="8969" max="9216" width="9.7109375" style="20"/>
    <col min="9217" max="9218" width="24" style="20" customWidth="1"/>
    <col min="9219" max="9224" width="11.28515625" style="20" customWidth="1"/>
    <col min="9225" max="9472" width="9.7109375" style="20"/>
    <col min="9473" max="9474" width="24" style="20" customWidth="1"/>
    <col min="9475" max="9480" width="11.28515625" style="20" customWidth="1"/>
    <col min="9481" max="9728" width="9.7109375" style="20"/>
    <col min="9729" max="9730" width="24" style="20" customWidth="1"/>
    <col min="9731" max="9736" width="11.28515625" style="20" customWidth="1"/>
    <col min="9737" max="9984" width="9.7109375" style="20"/>
    <col min="9985" max="9986" width="24" style="20" customWidth="1"/>
    <col min="9987" max="9992" width="11.28515625" style="20" customWidth="1"/>
    <col min="9993" max="10240" width="9.7109375" style="20"/>
    <col min="10241" max="10242" width="24" style="20" customWidth="1"/>
    <col min="10243" max="10248" width="11.28515625" style="20" customWidth="1"/>
    <col min="10249" max="10496" width="9.7109375" style="20"/>
    <col min="10497" max="10498" width="24" style="20" customWidth="1"/>
    <col min="10499" max="10504" width="11.28515625" style="20" customWidth="1"/>
    <col min="10505" max="10752" width="9.7109375" style="20"/>
    <col min="10753" max="10754" width="24" style="20" customWidth="1"/>
    <col min="10755" max="10760" width="11.28515625" style="20" customWidth="1"/>
    <col min="10761" max="11008" width="9.7109375" style="20"/>
    <col min="11009" max="11010" width="24" style="20" customWidth="1"/>
    <col min="11011" max="11016" width="11.28515625" style="20" customWidth="1"/>
    <col min="11017" max="11264" width="9.7109375" style="20"/>
    <col min="11265" max="11266" width="24" style="20" customWidth="1"/>
    <col min="11267" max="11272" width="11.28515625" style="20" customWidth="1"/>
    <col min="11273" max="11520" width="9.7109375" style="20"/>
    <col min="11521" max="11522" width="24" style="20" customWidth="1"/>
    <col min="11523" max="11528" width="11.28515625" style="20" customWidth="1"/>
    <col min="11529" max="11776" width="9.7109375" style="20"/>
    <col min="11777" max="11778" width="24" style="20" customWidth="1"/>
    <col min="11779" max="11784" width="11.28515625" style="20" customWidth="1"/>
    <col min="11785" max="12032" width="9.7109375" style="20"/>
    <col min="12033" max="12034" width="24" style="20" customWidth="1"/>
    <col min="12035" max="12040" width="11.28515625" style="20" customWidth="1"/>
    <col min="12041" max="12288" width="9.7109375" style="20"/>
    <col min="12289" max="12290" width="24" style="20" customWidth="1"/>
    <col min="12291" max="12296" width="11.28515625" style="20" customWidth="1"/>
    <col min="12297" max="12544" width="9.7109375" style="20"/>
    <col min="12545" max="12546" width="24" style="20" customWidth="1"/>
    <col min="12547" max="12552" width="11.28515625" style="20" customWidth="1"/>
    <col min="12553" max="12800" width="9.7109375" style="20"/>
    <col min="12801" max="12802" width="24" style="20" customWidth="1"/>
    <col min="12803" max="12808" width="11.28515625" style="20" customWidth="1"/>
    <col min="12809" max="13056" width="9.7109375" style="20"/>
    <col min="13057" max="13058" width="24" style="20" customWidth="1"/>
    <col min="13059" max="13064" width="11.28515625" style="20" customWidth="1"/>
    <col min="13065" max="13312" width="9.7109375" style="20"/>
    <col min="13313" max="13314" width="24" style="20" customWidth="1"/>
    <col min="13315" max="13320" width="11.28515625" style="20" customWidth="1"/>
    <col min="13321" max="13568" width="9.7109375" style="20"/>
    <col min="13569" max="13570" width="24" style="20" customWidth="1"/>
    <col min="13571" max="13576" width="11.28515625" style="20" customWidth="1"/>
    <col min="13577" max="13824" width="9.7109375" style="20"/>
    <col min="13825" max="13826" width="24" style="20" customWidth="1"/>
    <col min="13827" max="13832" width="11.28515625" style="20" customWidth="1"/>
    <col min="13833" max="14080" width="9.7109375" style="20"/>
    <col min="14081" max="14082" width="24" style="20" customWidth="1"/>
    <col min="14083" max="14088" width="11.28515625" style="20" customWidth="1"/>
    <col min="14089" max="14336" width="9.7109375" style="20"/>
    <col min="14337" max="14338" width="24" style="20" customWidth="1"/>
    <col min="14339" max="14344" width="11.28515625" style="20" customWidth="1"/>
    <col min="14345" max="14592" width="9.7109375" style="20"/>
    <col min="14593" max="14594" width="24" style="20" customWidth="1"/>
    <col min="14595" max="14600" width="11.28515625" style="20" customWidth="1"/>
    <col min="14601" max="14848" width="9.7109375" style="20"/>
    <col min="14849" max="14850" width="24" style="20" customWidth="1"/>
    <col min="14851" max="14856" width="11.28515625" style="20" customWidth="1"/>
    <col min="14857" max="15104" width="9.7109375" style="20"/>
    <col min="15105" max="15106" width="24" style="20" customWidth="1"/>
    <col min="15107" max="15112" width="11.28515625" style="20" customWidth="1"/>
    <col min="15113" max="15360" width="9.7109375" style="20"/>
    <col min="15361" max="15362" width="24" style="20" customWidth="1"/>
    <col min="15363" max="15368" width="11.28515625" style="20" customWidth="1"/>
    <col min="15369" max="15616" width="9.7109375" style="20"/>
    <col min="15617" max="15618" width="24" style="20" customWidth="1"/>
    <col min="15619" max="15624" width="11.28515625" style="20" customWidth="1"/>
    <col min="15625" max="15872" width="9.7109375" style="20"/>
    <col min="15873" max="15874" width="24" style="20" customWidth="1"/>
    <col min="15875" max="15880" width="11.28515625" style="20" customWidth="1"/>
    <col min="15881" max="16128" width="9.7109375" style="20"/>
    <col min="16129" max="16130" width="24" style="20" customWidth="1"/>
    <col min="16131" max="16136" width="11.28515625" style="20" customWidth="1"/>
    <col min="16137" max="16384" width="9.7109375" style="20"/>
  </cols>
  <sheetData>
    <row r="1" spans="1:8" ht="25.5">
      <c r="A1" s="8" t="s">
        <v>499</v>
      </c>
    </row>
    <row r="2" spans="1:8">
      <c r="B2" s="92"/>
    </row>
    <row r="3" spans="1:8" ht="15.75">
      <c r="A3" s="26" t="s">
        <v>69</v>
      </c>
      <c r="B3" s="92"/>
    </row>
    <row r="4" spans="1:8" ht="15">
      <c r="A4" s="10"/>
      <c r="B4" s="92"/>
    </row>
    <row r="5" spans="1:8" ht="13.5" thickBot="1">
      <c r="A5" s="1822" t="s">
        <v>500</v>
      </c>
      <c r="B5" s="1822"/>
      <c r="C5" s="1822"/>
      <c r="D5" s="1822"/>
      <c r="E5" s="1822"/>
      <c r="F5" s="1822"/>
      <c r="G5" s="1822"/>
      <c r="H5" s="1822"/>
    </row>
    <row r="6" spans="1:8">
      <c r="A6" s="1953" t="s">
        <v>71</v>
      </c>
      <c r="B6" s="1953"/>
      <c r="C6" s="1823" t="s">
        <v>471</v>
      </c>
      <c r="D6" s="1823"/>
      <c r="E6" s="1823"/>
      <c r="F6" s="1823"/>
      <c r="G6" s="1823"/>
      <c r="H6" s="1823"/>
    </row>
    <row r="7" spans="1:8" ht="24.75" thickBot="1">
      <c r="A7" s="1919"/>
      <c r="B7" s="1919"/>
      <c r="C7" s="1345" t="s">
        <v>109</v>
      </c>
      <c r="D7" s="1345" t="s">
        <v>75</v>
      </c>
      <c r="E7" s="1345" t="s">
        <v>497</v>
      </c>
      <c r="F7" s="1345" t="s">
        <v>110</v>
      </c>
      <c r="G7" s="1345" t="s">
        <v>111</v>
      </c>
      <c r="H7" s="1345" t="s">
        <v>112</v>
      </c>
    </row>
    <row r="8" spans="1:8">
      <c r="A8" s="1955" t="s">
        <v>102</v>
      </c>
      <c r="B8" s="1955"/>
      <c r="C8" s="463">
        <v>82.249760921384976</v>
      </c>
      <c r="D8" s="476">
        <v>57090.000000000458</v>
      </c>
      <c r="E8" s="476">
        <v>57090</v>
      </c>
      <c r="F8" s="477">
        <v>62</v>
      </c>
      <c r="G8" s="477">
        <v>82.618864374075415</v>
      </c>
      <c r="H8" s="478">
        <f>1.14*1.64*G8/SQRT(E8)</f>
        <v>0.64646929019376531</v>
      </c>
    </row>
    <row r="9" spans="1:8">
      <c r="A9" s="1784" t="s">
        <v>82</v>
      </c>
      <c r="B9" s="1784"/>
      <c r="C9" s="479">
        <v>84.661754904532671</v>
      </c>
      <c r="D9" s="460">
        <v>7030.1970587444539</v>
      </c>
      <c r="E9" s="460">
        <v>4484</v>
      </c>
      <c r="F9" s="46">
        <v>64</v>
      </c>
      <c r="G9" s="46">
        <v>83.23408034029255</v>
      </c>
      <c r="H9" s="480">
        <f t="shared" ref="H9:H17" si="0">1.14*1.64*G9/SQRT(E9)</f>
        <v>2.3238981101429652</v>
      </c>
    </row>
    <row r="10" spans="1:8">
      <c r="A10" s="1773" t="s">
        <v>402</v>
      </c>
      <c r="B10" s="481" t="s">
        <v>391</v>
      </c>
      <c r="C10" s="479">
        <v>74.670887006266426</v>
      </c>
      <c r="D10" s="460">
        <v>400.97801141240916</v>
      </c>
      <c r="E10" s="473">
        <v>247</v>
      </c>
      <c r="F10" s="46">
        <v>50</v>
      </c>
      <c r="G10" s="46">
        <v>82.490924928063961</v>
      </c>
      <c r="H10" s="480">
        <f t="shared" si="0"/>
        <v>9.8131038723549739</v>
      </c>
    </row>
    <row r="11" spans="1:8">
      <c r="A11" s="1773"/>
      <c r="B11" s="481" t="s">
        <v>394</v>
      </c>
      <c r="C11" s="479">
        <v>81.690839908925668</v>
      </c>
      <c r="D11" s="460">
        <v>1135.5587278429282</v>
      </c>
      <c r="E11" s="473">
        <v>846</v>
      </c>
      <c r="F11" s="46">
        <v>66</v>
      </c>
      <c r="G11" s="46">
        <v>76.589968891740497</v>
      </c>
      <c r="H11" s="480">
        <f t="shared" si="0"/>
        <v>4.9230631990178315</v>
      </c>
    </row>
    <row r="12" spans="1:8">
      <c r="A12" s="1773"/>
      <c r="B12" s="481" t="s">
        <v>77</v>
      </c>
      <c r="C12" s="479">
        <v>76.393098314446092</v>
      </c>
      <c r="D12" s="460">
        <v>544.10653601553304</v>
      </c>
      <c r="E12" s="473">
        <v>273</v>
      </c>
      <c r="F12" s="46">
        <v>60</v>
      </c>
      <c r="G12" s="46">
        <v>76.420921633419042</v>
      </c>
      <c r="H12" s="480">
        <f t="shared" si="0"/>
        <v>8.647282491082132</v>
      </c>
    </row>
    <row r="13" spans="1:8">
      <c r="A13" s="1773"/>
      <c r="B13" s="481" t="s">
        <v>78</v>
      </c>
      <c r="C13" s="479">
        <v>84.135890477186635</v>
      </c>
      <c r="D13" s="460">
        <v>704.12905114141029</v>
      </c>
      <c r="E13" s="473">
        <v>505</v>
      </c>
      <c r="F13" s="46">
        <v>62</v>
      </c>
      <c r="G13" s="46">
        <v>85.609771280677265</v>
      </c>
      <c r="H13" s="480">
        <f t="shared" si="0"/>
        <v>7.1223997823090839</v>
      </c>
    </row>
    <row r="14" spans="1:8">
      <c r="A14" s="1773"/>
      <c r="B14" s="481" t="s">
        <v>79</v>
      </c>
      <c r="C14" s="479">
        <v>87.052430700114797</v>
      </c>
      <c r="D14" s="460">
        <v>2803.5880097663435</v>
      </c>
      <c r="E14" s="473">
        <v>1462</v>
      </c>
      <c r="F14" s="46">
        <v>66</v>
      </c>
      <c r="G14" s="46">
        <v>82.142250016992705</v>
      </c>
      <c r="H14" s="480">
        <f t="shared" si="0"/>
        <v>4.0164429985303354</v>
      </c>
    </row>
    <row r="15" spans="1:8">
      <c r="A15" s="1773"/>
      <c r="B15" s="481" t="s">
        <v>99</v>
      </c>
      <c r="C15" s="479">
        <v>88.976186987979162</v>
      </c>
      <c r="D15" s="460">
        <v>742.5350491580316</v>
      </c>
      <c r="E15" s="473">
        <v>586</v>
      </c>
      <c r="F15" s="46">
        <v>67</v>
      </c>
      <c r="G15" s="46">
        <v>87.348849868703638</v>
      </c>
      <c r="H15" s="480">
        <f t="shared" si="0"/>
        <v>6.7461669141494358</v>
      </c>
    </row>
    <row r="16" spans="1:8">
      <c r="A16" s="1773"/>
      <c r="B16" s="481" t="s">
        <v>160</v>
      </c>
      <c r="C16" s="479">
        <v>83.415038556786087</v>
      </c>
      <c r="D16" s="460">
        <v>344.45466423148599</v>
      </c>
      <c r="E16" s="473">
        <v>212</v>
      </c>
      <c r="F16" s="46">
        <v>60</v>
      </c>
      <c r="G16" s="46">
        <v>84.316794661853564</v>
      </c>
      <c r="H16" s="480">
        <f t="shared" si="0"/>
        <v>10.826668944373626</v>
      </c>
    </row>
    <row r="17" spans="1:8" ht="13.5" thickBot="1">
      <c r="A17" s="1968"/>
      <c r="B17" s="482" t="s">
        <v>161</v>
      </c>
      <c r="C17" s="485">
        <v>92.474765763912359</v>
      </c>
      <c r="D17" s="483">
        <v>354.84700917635263</v>
      </c>
      <c r="E17" s="486">
        <v>353</v>
      </c>
      <c r="F17" s="466">
        <v>63.086766194214647</v>
      </c>
      <c r="G17" s="466">
        <v>104.26098631975658</v>
      </c>
      <c r="H17" s="484">
        <f t="shared" si="0"/>
        <v>10.374882235575162</v>
      </c>
    </row>
    <row r="18" spans="1:8" ht="54.4" customHeight="1">
      <c r="A18" s="1773" t="s">
        <v>501</v>
      </c>
      <c r="B18" s="1773"/>
      <c r="C18" s="1773"/>
      <c r="D18" s="1773"/>
      <c r="E18" s="1773"/>
      <c r="F18" s="1773"/>
      <c r="G18" s="1773"/>
      <c r="H18" s="1773"/>
    </row>
  </sheetData>
  <mergeCells count="7">
    <mergeCell ref="A18:H18"/>
    <mergeCell ref="A5:H5"/>
    <mergeCell ref="A6:B7"/>
    <mergeCell ref="C6:H6"/>
    <mergeCell ref="A8:B8"/>
    <mergeCell ref="A9:B9"/>
    <mergeCell ref="A10:A17"/>
  </mergeCells>
  <hyperlinks>
    <hyperlink ref="A3" location="Übersicht!A1" display="&lt;&lt; Zurück zur Übersicht"/>
  </hyperlinks>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A3" sqref="A3"/>
    </sheetView>
  </sheetViews>
  <sheetFormatPr baseColWidth="10" defaultColWidth="9.7109375" defaultRowHeight="12.75"/>
  <cols>
    <col min="1" max="2" width="24" style="20" customWidth="1"/>
    <col min="3" max="8" width="11.28515625" style="20" customWidth="1"/>
    <col min="9" max="256" width="9.7109375" style="20"/>
    <col min="257" max="258" width="24" style="20" customWidth="1"/>
    <col min="259" max="264" width="11.28515625" style="20" customWidth="1"/>
    <col min="265" max="512" width="9.7109375" style="20"/>
    <col min="513" max="514" width="24" style="20" customWidth="1"/>
    <col min="515" max="520" width="11.28515625" style="20" customWidth="1"/>
    <col min="521" max="768" width="9.7109375" style="20"/>
    <col min="769" max="770" width="24" style="20" customWidth="1"/>
    <col min="771" max="776" width="11.28515625" style="20" customWidth="1"/>
    <col min="777" max="1024" width="9.7109375" style="20"/>
    <col min="1025" max="1026" width="24" style="20" customWidth="1"/>
    <col min="1027" max="1032" width="11.28515625" style="20" customWidth="1"/>
    <col min="1033" max="1280" width="9.7109375" style="20"/>
    <col min="1281" max="1282" width="24" style="20" customWidth="1"/>
    <col min="1283" max="1288" width="11.28515625" style="20" customWidth="1"/>
    <col min="1289" max="1536" width="9.7109375" style="20"/>
    <col min="1537" max="1538" width="24" style="20" customWidth="1"/>
    <col min="1539" max="1544" width="11.28515625" style="20" customWidth="1"/>
    <col min="1545" max="1792" width="9.7109375" style="20"/>
    <col min="1793" max="1794" width="24" style="20" customWidth="1"/>
    <col min="1795" max="1800" width="11.28515625" style="20" customWidth="1"/>
    <col min="1801" max="2048" width="9.7109375" style="20"/>
    <col min="2049" max="2050" width="24" style="20" customWidth="1"/>
    <col min="2051" max="2056" width="11.28515625" style="20" customWidth="1"/>
    <col min="2057" max="2304" width="9.7109375" style="20"/>
    <col min="2305" max="2306" width="24" style="20" customWidth="1"/>
    <col min="2307" max="2312" width="11.28515625" style="20" customWidth="1"/>
    <col min="2313" max="2560" width="9.7109375" style="20"/>
    <col min="2561" max="2562" width="24" style="20" customWidth="1"/>
    <col min="2563" max="2568" width="11.28515625" style="20" customWidth="1"/>
    <col min="2569" max="2816" width="9.7109375" style="20"/>
    <col min="2817" max="2818" width="24" style="20" customWidth="1"/>
    <col min="2819" max="2824" width="11.28515625" style="20" customWidth="1"/>
    <col min="2825" max="3072" width="9.7109375" style="20"/>
    <col min="3073" max="3074" width="24" style="20" customWidth="1"/>
    <col min="3075" max="3080" width="11.28515625" style="20" customWidth="1"/>
    <col min="3081" max="3328" width="9.7109375" style="20"/>
    <col min="3329" max="3330" width="24" style="20" customWidth="1"/>
    <col min="3331" max="3336" width="11.28515625" style="20" customWidth="1"/>
    <col min="3337" max="3584" width="9.7109375" style="20"/>
    <col min="3585" max="3586" width="24" style="20" customWidth="1"/>
    <col min="3587" max="3592" width="11.28515625" style="20" customWidth="1"/>
    <col min="3593" max="3840" width="9.7109375" style="20"/>
    <col min="3841" max="3842" width="24" style="20" customWidth="1"/>
    <col min="3843" max="3848" width="11.28515625" style="20" customWidth="1"/>
    <col min="3849" max="4096" width="9.7109375" style="20"/>
    <col min="4097" max="4098" width="24" style="20" customWidth="1"/>
    <col min="4099" max="4104" width="11.28515625" style="20" customWidth="1"/>
    <col min="4105" max="4352" width="9.7109375" style="20"/>
    <col min="4353" max="4354" width="24" style="20" customWidth="1"/>
    <col min="4355" max="4360" width="11.28515625" style="20" customWidth="1"/>
    <col min="4361" max="4608" width="9.7109375" style="20"/>
    <col min="4609" max="4610" width="24" style="20" customWidth="1"/>
    <col min="4611" max="4616" width="11.28515625" style="20" customWidth="1"/>
    <col min="4617" max="4864" width="9.7109375" style="20"/>
    <col min="4865" max="4866" width="24" style="20" customWidth="1"/>
    <col min="4867" max="4872" width="11.28515625" style="20" customWidth="1"/>
    <col min="4873" max="5120" width="9.7109375" style="20"/>
    <col min="5121" max="5122" width="24" style="20" customWidth="1"/>
    <col min="5123" max="5128" width="11.28515625" style="20" customWidth="1"/>
    <col min="5129" max="5376" width="9.7109375" style="20"/>
    <col min="5377" max="5378" width="24" style="20" customWidth="1"/>
    <col min="5379" max="5384" width="11.28515625" style="20" customWidth="1"/>
    <col min="5385" max="5632" width="9.7109375" style="20"/>
    <col min="5633" max="5634" width="24" style="20" customWidth="1"/>
    <col min="5635" max="5640" width="11.28515625" style="20" customWidth="1"/>
    <col min="5641" max="5888" width="9.7109375" style="20"/>
    <col min="5889" max="5890" width="24" style="20" customWidth="1"/>
    <col min="5891" max="5896" width="11.28515625" style="20" customWidth="1"/>
    <col min="5897" max="6144" width="9.7109375" style="20"/>
    <col min="6145" max="6146" width="24" style="20" customWidth="1"/>
    <col min="6147" max="6152" width="11.28515625" style="20" customWidth="1"/>
    <col min="6153" max="6400" width="9.7109375" style="20"/>
    <col min="6401" max="6402" width="24" style="20" customWidth="1"/>
    <col min="6403" max="6408" width="11.28515625" style="20" customWidth="1"/>
    <col min="6409" max="6656" width="9.7109375" style="20"/>
    <col min="6657" max="6658" width="24" style="20" customWidth="1"/>
    <col min="6659" max="6664" width="11.28515625" style="20" customWidth="1"/>
    <col min="6665" max="6912" width="9.7109375" style="20"/>
    <col min="6913" max="6914" width="24" style="20" customWidth="1"/>
    <col min="6915" max="6920" width="11.28515625" style="20" customWidth="1"/>
    <col min="6921" max="7168" width="9.7109375" style="20"/>
    <col min="7169" max="7170" width="24" style="20" customWidth="1"/>
    <col min="7171" max="7176" width="11.28515625" style="20" customWidth="1"/>
    <col min="7177" max="7424" width="9.7109375" style="20"/>
    <col min="7425" max="7426" width="24" style="20" customWidth="1"/>
    <col min="7427" max="7432" width="11.28515625" style="20" customWidth="1"/>
    <col min="7433" max="7680" width="9.7109375" style="20"/>
    <col min="7681" max="7682" width="24" style="20" customWidth="1"/>
    <col min="7683" max="7688" width="11.28515625" style="20" customWidth="1"/>
    <col min="7689" max="7936" width="9.7109375" style="20"/>
    <col min="7937" max="7938" width="24" style="20" customWidth="1"/>
    <col min="7939" max="7944" width="11.28515625" style="20" customWidth="1"/>
    <col min="7945" max="8192" width="9.7109375" style="20"/>
    <col min="8193" max="8194" width="24" style="20" customWidth="1"/>
    <col min="8195" max="8200" width="11.28515625" style="20" customWidth="1"/>
    <col min="8201" max="8448" width="9.7109375" style="20"/>
    <col min="8449" max="8450" width="24" style="20" customWidth="1"/>
    <col min="8451" max="8456" width="11.28515625" style="20" customWidth="1"/>
    <col min="8457" max="8704" width="9.7109375" style="20"/>
    <col min="8705" max="8706" width="24" style="20" customWidth="1"/>
    <col min="8707" max="8712" width="11.28515625" style="20" customWidth="1"/>
    <col min="8713" max="8960" width="9.7109375" style="20"/>
    <col min="8961" max="8962" width="24" style="20" customWidth="1"/>
    <col min="8963" max="8968" width="11.28515625" style="20" customWidth="1"/>
    <col min="8969" max="9216" width="9.7109375" style="20"/>
    <col min="9217" max="9218" width="24" style="20" customWidth="1"/>
    <col min="9219" max="9224" width="11.28515625" style="20" customWidth="1"/>
    <col min="9225" max="9472" width="9.7109375" style="20"/>
    <col min="9473" max="9474" width="24" style="20" customWidth="1"/>
    <col min="9475" max="9480" width="11.28515625" style="20" customWidth="1"/>
    <col min="9481" max="9728" width="9.7109375" style="20"/>
    <col min="9729" max="9730" width="24" style="20" customWidth="1"/>
    <col min="9731" max="9736" width="11.28515625" style="20" customWidth="1"/>
    <col min="9737" max="9984" width="9.7109375" style="20"/>
    <col min="9985" max="9986" width="24" style="20" customWidth="1"/>
    <col min="9987" max="9992" width="11.28515625" style="20" customWidth="1"/>
    <col min="9993" max="10240" width="9.7109375" style="20"/>
    <col min="10241" max="10242" width="24" style="20" customWidth="1"/>
    <col min="10243" max="10248" width="11.28515625" style="20" customWidth="1"/>
    <col min="10249" max="10496" width="9.7109375" style="20"/>
    <col min="10497" max="10498" width="24" style="20" customWidth="1"/>
    <col min="10499" max="10504" width="11.28515625" style="20" customWidth="1"/>
    <col min="10505" max="10752" width="9.7109375" style="20"/>
    <col min="10753" max="10754" width="24" style="20" customWidth="1"/>
    <col min="10755" max="10760" width="11.28515625" style="20" customWidth="1"/>
    <col min="10761" max="11008" width="9.7109375" style="20"/>
    <col min="11009" max="11010" width="24" style="20" customWidth="1"/>
    <col min="11011" max="11016" width="11.28515625" style="20" customWidth="1"/>
    <col min="11017" max="11264" width="9.7109375" style="20"/>
    <col min="11265" max="11266" width="24" style="20" customWidth="1"/>
    <col min="11267" max="11272" width="11.28515625" style="20" customWidth="1"/>
    <col min="11273" max="11520" width="9.7109375" style="20"/>
    <col min="11521" max="11522" width="24" style="20" customWidth="1"/>
    <col min="11523" max="11528" width="11.28515625" style="20" customWidth="1"/>
    <col min="11529" max="11776" width="9.7109375" style="20"/>
    <col min="11777" max="11778" width="24" style="20" customWidth="1"/>
    <col min="11779" max="11784" width="11.28515625" style="20" customWidth="1"/>
    <col min="11785" max="12032" width="9.7109375" style="20"/>
    <col min="12033" max="12034" width="24" style="20" customWidth="1"/>
    <col min="12035" max="12040" width="11.28515625" style="20" customWidth="1"/>
    <col min="12041" max="12288" width="9.7109375" style="20"/>
    <col min="12289" max="12290" width="24" style="20" customWidth="1"/>
    <col min="12291" max="12296" width="11.28515625" style="20" customWidth="1"/>
    <col min="12297" max="12544" width="9.7109375" style="20"/>
    <col min="12545" max="12546" width="24" style="20" customWidth="1"/>
    <col min="12547" max="12552" width="11.28515625" style="20" customWidth="1"/>
    <col min="12553" max="12800" width="9.7109375" style="20"/>
    <col min="12801" max="12802" width="24" style="20" customWidth="1"/>
    <col min="12803" max="12808" width="11.28515625" style="20" customWidth="1"/>
    <col min="12809" max="13056" width="9.7109375" style="20"/>
    <col min="13057" max="13058" width="24" style="20" customWidth="1"/>
    <col min="13059" max="13064" width="11.28515625" style="20" customWidth="1"/>
    <col min="13065" max="13312" width="9.7109375" style="20"/>
    <col min="13313" max="13314" width="24" style="20" customWidth="1"/>
    <col min="13315" max="13320" width="11.28515625" style="20" customWidth="1"/>
    <col min="13321" max="13568" width="9.7109375" style="20"/>
    <col min="13569" max="13570" width="24" style="20" customWidth="1"/>
    <col min="13571" max="13576" width="11.28515625" style="20" customWidth="1"/>
    <col min="13577" max="13824" width="9.7109375" style="20"/>
    <col min="13825" max="13826" width="24" style="20" customWidth="1"/>
    <col min="13827" max="13832" width="11.28515625" style="20" customWidth="1"/>
    <col min="13833" max="14080" width="9.7109375" style="20"/>
    <col min="14081" max="14082" width="24" style="20" customWidth="1"/>
    <col min="14083" max="14088" width="11.28515625" style="20" customWidth="1"/>
    <col min="14089" max="14336" width="9.7109375" style="20"/>
    <col min="14337" max="14338" width="24" style="20" customWidth="1"/>
    <col min="14339" max="14344" width="11.28515625" style="20" customWidth="1"/>
    <col min="14345" max="14592" width="9.7109375" style="20"/>
    <col min="14593" max="14594" width="24" style="20" customWidth="1"/>
    <col min="14595" max="14600" width="11.28515625" style="20" customWidth="1"/>
    <col min="14601" max="14848" width="9.7109375" style="20"/>
    <col min="14849" max="14850" width="24" style="20" customWidth="1"/>
    <col min="14851" max="14856" width="11.28515625" style="20" customWidth="1"/>
    <col min="14857" max="15104" width="9.7109375" style="20"/>
    <col min="15105" max="15106" width="24" style="20" customWidth="1"/>
    <col min="15107" max="15112" width="11.28515625" style="20" customWidth="1"/>
    <col min="15113" max="15360" width="9.7109375" style="20"/>
    <col min="15361" max="15362" width="24" style="20" customWidth="1"/>
    <col min="15363" max="15368" width="11.28515625" style="20" customWidth="1"/>
    <col min="15369" max="15616" width="9.7109375" style="20"/>
    <col min="15617" max="15618" width="24" style="20" customWidth="1"/>
    <col min="15619" max="15624" width="11.28515625" style="20" customWidth="1"/>
    <col min="15625" max="15872" width="9.7109375" style="20"/>
    <col min="15873" max="15874" width="24" style="20" customWidth="1"/>
    <col min="15875" max="15880" width="11.28515625" style="20" customWidth="1"/>
    <col min="15881" max="16128" width="9.7109375" style="20"/>
    <col min="16129" max="16130" width="24" style="20" customWidth="1"/>
    <col min="16131" max="16136" width="11.28515625" style="20" customWidth="1"/>
    <col min="16137" max="16384" width="9.7109375" style="20"/>
  </cols>
  <sheetData>
    <row r="1" spans="1:8" ht="25.5">
      <c r="A1" s="8" t="s">
        <v>502</v>
      </c>
    </row>
    <row r="2" spans="1:8">
      <c r="A2" s="92"/>
      <c r="B2" s="92"/>
    </row>
    <row r="3" spans="1:8" ht="15.75">
      <c r="A3" s="26" t="s">
        <v>69</v>
      </c>
      <c r="B3" s="92"/>
    </row>
    <row r="4" spans="1:8" ht="15">
      <c r="A4" s="93"/>
      <c r="B4" s="92"/>
    </row>
    <row r="5" spans="1:8" ht="13.5" thickBot="1">
      <c r="A5" s="1822" t="s">
        <v>503</v>
      </c>
      <c r="B5" s="1822"/>
      <c r="C5" s="1822"/>
      <c r="D5" s="1822"/>
      <c r="E5" s="1822"/>
      <c r="F5" s="1822"/>
      <c r="G5" s="1822"/>
      <c r="H5" s="1822"/>
    </row>
    <row r="6" spans="1:8">
      <c r="A6" s="1953" t="s">
        <v>71</v>
      </c>
      <c r="B6" s="1953"/>
      <c r="C6" s="1823" t="s">
        <v>504</v>
      </c>
      <c r="D6" s="1823"/>
      <c r="E6" s="1823"/>
      <c r="F6" s="1823"/>
      <c r="G6" s="1823"/>
      <c r="H6" s="1823"/>
    </row>
    <row r="7" spans="1:8" ht="24.75" thickBot="1">
      <c r="A7" s="1919"/>
      <c r="B7" s="1919"/>
      <c r="C7" s="1345" t="s">
        <v>109</v>
      </c>
      <c r="D7" s="1345" t="s">
        <v>75</v>
      </c>
      <c r="E7" s="1345" t="s">
        <v>497</v>
      </c>
      <c r="F7" s="1345" t="s">
        <v>110</v>
      </c>
      <c r="G7" s="1345" t="s">
        <v>111</v>
      </c>
      <c r="H7" s="1345" t="s">
        <v>112</v>
      </c>
    </row>
    <row r="8" spans="1:8">
      <c r="A8" s="1955" t="s">
        <v>102</v>
      </c>
      <c r="B8" s="1955"/>
      <c r="C8" s="463">
        <v>3.3694090500382359</v>
      </c>
      <c r="D8" s="476">
        <v>57090.000000000458</v>
      </c>
      <c r="E8" s="476">
        <v>57090</v>
      </c>
      <c r="F8" s="477">
        <v>3</v>
      </c>
      <c r="G8" s="477">
        <v>2.2351797370663649</v>
      </c>
      <c r="H8" s="478">
        <f>1.14*1.64*G8/SQRT(E8)</f>
        <v>1.7489650445137225E-2</v>
      </c>
    </row>
    <row r="9" spans="1:8">
      <c r="A9" s="1784" t="s">
        <v>82</v>
      </c>
      <c r="B9" s="1784"/>
      <c r="C9" s="479">
        <v>3.3170671077069533</v>
      </c>
      <c r="D9" s="460">
        <v>7030.1970587444539</v>
      </c>
      <c r="E9" s="460">
        <v>4484</v>
      </c>
      <c r="F9" s="46">
        <v>3</v>
      </c>
      <c r="G9" s="46">
        <v>2.2064492875261963</v>
      </c>
      <c r="H9" s="487">
        <f t="shared" ref="H9:H17" si="0">1.14*1.64*G9/SQRT(E9)</f>
        <v>6.1604132687536055E-2</v>
      </c>
    </row>
    <row r="10" spans="1:8">
      <c r="A10" s="1773" t="s">
        <v>402</v>
      </c>
      <c r="B10" s="481" t="s">
        <v>391</v>
      </c>
      <c r="C10" s="479">
        <v>3.316803469215662</v>
      </c>
      <c r="D10" s="460">
        <v>400.97801141240916</v>
      </c>
      <c r="E10" s="473">
        <v>247</v>
      </c>
      <c r="F10" s="46">
        <v>3</v>
      </c>
      <c r="G10" s="46">
        <v>2.238273166946612</v>
      </c>
      <c r="H10" s="487">
        <f t="shared" si="0"/>
        <v>0.26626452668709971</v>
      </c>
    </row>
    <row r="11" spans="1:8">
      <c r="A11" s="1773"/>
      <c r="B11" s="481" t="s">
        <v>394</v>
      </c>
      <c r="C11" s="479">
        <v>3.4148141195767767</v>
      </c>
      <c r="D11" s="460">
        <v>1135.5587278429282</v>
      </c>
      <c r="E11" s="473">
        <v>846</v>
      </c>
      <c r="F11" s="46">
        <v>3</v>
      </c>
      <c r="G11" s="46">
        <v>2.2830861922358432</v>
      </c>
      <c r="H11" s="487">
        <f t="shared" si="0"/>
        <v>0.14675260710798033</v>
      </c>
    </row>
    <row r="12" spans="1:8">
      <c r="A12" s="1773"/>
      <c r="B12" s="481" t="s">
        <v>77</v>
      </c>
      <c r="C12" s="479">
        <v>3.3640485033442533</v>
      </c>
      <c r="D12" s="460">
        <v>544.10653601553304</v>
      </c>
      <c r="E12" s="473">
        <v>273</v>
      </c>
      <c r="F12" s="46">
        <v>3</v>
      </c>
      <c r="G12" s="46">
        <v>2.3495424450893752</v>
      </c>
      <c r="H12" s="487">
        <f t="shared" si="0"/>
        <v>0.26585857397708895</v>
      </c>
    </row>
    <row r="13" spans="1:8">
      <c r="A13" s="1773"/>
      <c r="B13" s="481" t="s">
        <v>78</v>
      </c>
      <c r="C13" s="479">
        <v>3.0699416910625716</v>
      </c>
      <c r="D13" s="460">
        <v>704.12905114141029</v>
      </c>
      <c r="E13" s="473">
        <v>505</v>
      </c>
      <c r="F13" s="46">
        <v>3</v>
      </c>
      <c r="G13" s="46">
        <v>2.1888507295275845</v>
      </c>
      <c r="H13" s="487">
        <f t="shared" si="0"/>
        <v>0.18210386181715088</v>
      </c>
    </row>
    <row r="14" spans="1:8">
      <c r="A14" s="1773"/>
      <c r="B14" s="481" t="s">
        <v>79</v>
      </c>
      <c r="C14" s="479">
        <v>3.3266654170415859</v>
      </c>
      <c r="D14" s="460">
        <v>2803.5880097663435</v>
      </c>
      <c r="E14" s="473">
        <v>1462</v>
      </c>
      <c r="F14" s="46">
        <v>3</v>
      </c>
      <c r="G14" s="46">
        <v>2.124715641423617</v>
      </c>
      <c r="H14" s="487">
        <f t="shared" si="0"/>
        <v>0.10389049800922663</v>
      </c>
    </row>
    <row r="15" spans="1:8">
      <c r="A15" s="1773"/>
      <c r="B15" s="481" t="s">
        <v>99</v>
      </c>
      <c r="C15" s="479">
        <v>3.3318173081564377</v>
      </c>
      <c r="D15" s="460">
        <v>742.5350491580316</v>
      </c>
      <c r="E15" s="473">
        <v>586</v>
      </c>
      <c r="F15" s="46">
        <v>3</v>
      </c>
      <c r="G15" s="46">
        <v>2.2271708209670873</v>
      </c>
      <c r="H15" s="487">
        <f t="shared" si="0"/>
        <v>0.17200989053835822</v>
      </c>
    </row>
    <row r="16" spans="1:8">
      <c r="A16" s="1773"/>
      <c r="B16" s="481" t="s">
        <v>160</v>
      </c>
      <c r="C16" s="479">
        <v>3.3034860935373369</v>
      </c>
      <c r="D16" s="460">
        <v>344.45466423148599</v>
      </c>
      <c r="E16" s="473">
        <v>212</v>
      </c>
      <c r="F16" s="46">
        <v>3</v>
      </c>
      <c r="G16" s="46">
        <v>2.4710213578138043</v>
      </c>
      <c r="H16" s="487">
        <f t="shared" si="0"/>
        <v>0.31729064539060531</v>
      </c>
    </row>
    <row r="17" spans="1:8" ht="13.5" thickBot="1">
      <c r="A17" s="1968"/>
      <c r="B17" s="482" t="s">
        <v>161</v>
      </c>
      <c r="C17" s="485">
        <v>3.3293804125067501</v>
      </c>
      <c r="D17" s="483">
        <v>354.84700917635263</v>
      </c>
      <c r="E17" s="486">
        <v>353</v>
      </c>
      <c r="F17" s="466">
        <v>3</v>
      </c>
      <c r="G17" s="466">
        <v>2.0267534352206442</v>
      </c>
      <c r="H17" s="488">
        <f t="shared" si="0"/>
        <v>0.20167973614284804</v>
      </c>
    </row>
    <row r="18" spans="1:8" ht="54.4" customHeight="1">
      <c r="A18" s="1957" t="s">
        <v>505</v>
      </c>
      <c r="B18" s="1957"/>
      <c r="C18" s="1957"/>
      <c r="D18" s="1957"/>
      <c r="E18" s="1957"/>
      <c r="F18" s="1957"/>
      <c r="G18" s="1957"/>
      <c r="H18" s="1957"/>
    </row>
  </sheetData>
  <mergeCells count="7">
    <mergeCell ref="A18:H18"/>
    <mergeCell ref="A5:H5"/>
    <mergeCell ref="A6:B7"/>
    <mergeCell ref="C6:H6"/>
    <mergeCell ref="A8:B8"/>
    <mergeCell ref="A9:B9"/>
    <mergeCell ref="A10:A17"/>
  </mergeCells>
  <hyperlinks>
    <hyperlink ref="A3" location="Übersicht!A1" display="&lt;&lt; Zurück zur Übersicht"/>
  </hyperlink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workbookViewId="0">
      <selection activeCell="A3" sqref="A3"/>
    </sheetView>
  </sheetViews>
  <sheetFormatPr baseColWidth="10" defaultColWidth="9.7109375" defaultRowHeight="12.75"/>
  <cols>
    <col min="1" max="1" width="22.28515625" style="20" customWidth="1"/>
    <col min="2" max="2" width="24" style="20" customWidth="1"/>
    <col min="3" max="5" width="14.28515625" style="20" customWidth="1"/>
    <col min="6" max="255" width="9.7109375" style="20"/>
    <col min="256" max="256" width="22.28515625" style="20" customWidth="1"/>
    <col min="257" max="257" width="24" style="20" customWidth="1"/>
    <col min="258" max="260" width="14.28515625" style="20" customWidth="1"/>
    <col min="261" max="511" width="9.7109375" style="20"/>
    <col min="512" max="512" width="22.28515625" style="20" customWidth="1"/>
    <col min="513" max="513" width="24" style="20" customWidth="1"/>
    <col min="514" max="516" width="14.28515625" style="20" customWidth="1"/>
    <col min="517" max="767" width="9.7109375" style="20"/>
    <col min="768" max="768" width="22.28515625" style="20" customWidth="1"/>
    <col min="769" max="769" width="24" style="20" customWidth="1"/>
    <col min="770" max="772" width="14.28515625" style="20" customWidth="1"/>
    <col min="773" max="1023" width="9.7109375" style="20"/>
    <col min="1024" max="1024" width="22.28515625" style="20" customWidth="1"/>
    <col min="1025" max="1025" width="24" style="20" customWidth="1"/>
    <col min="1026" max="1028" width="14.28515625" style="20" customWidth="1"/>
    <col min="1029" max="1279" width="9.7109375" style="20"/>
    <col min="1280" max="1280" width="22.28515625" style="20" customWidth="1"/>
    <col min="1281" max="1281" width="24" style="20" customWidth="1"/>
    <col min="1282" max="1284" width="14.28515625" style="20" customWidth="1"/>
    <col min="1285" max="1535" width="9.7109375" style="20"/>
    <col min="1536" max="1536" width="22.28515625" style="20" customWidth="1"/>
    <col min="1537" max="1537" width="24" style="20" customWidth="1"/>
    <col min="1538" max="1540" width="14.28515625" style="20" customWidth="1"/>
    <col min="1541" max="1791" width="9.7109375" style="20"/>
    <col min="1792" max="1792" width="22.28515625" style="20" customWidth="1"/>
    <col min="1793" max="1793" width="24" style="20" customWidth="1"/>
    <col min="1794" max="1796" width="14.28515625" style="20" customWidth="1"/>
    <col min="1797" max="2047" width="9.7109375" style="20"/>
    <col min="2048" max="2048" width="22.28515625" style="20" customWidth="1"/>
    <col min="2049" max="2049" width="24" style="20" customWidth="1"/>
    <col min="2050" max="2052" width="14.28515625" style="20" customWidth="1"/>
    <col min="2053" max="2303" width="9.7109375" style="20"/>
    <col min="2304" max="2304" width="22.28515625" style="20" customWidth="1"/>
    <col min="2305" max="2305" width="24" style="20" customWidth="1"/>
    <col min="2306" max="2308" width="14.28515625" style="20" customWidth="1"/>
    <col min="2309" max="2559" width="9.7109375" style="20"/>
    <col min="2560" max="2560" width="22.28515625" style="20" customWidth="1"/>
    <col min="2561" max="2561" width="24" style="20" customWidth="1"/>
    <col min="2562" max="2564" width="14.28515625" style="20" customWidth="1"/>
    <col min="2565" max="2815" width="9.7109375" style="20"/>
    <col min="2816" max="2816" width="22.28515625" style="20" customWidth="1"/>
    <col min="2817" max="2817" width="24" style="20" customWidth="1"/>
    <col min="2818" max="2820" width="14.28515625" style="20" customWidth="1"/>
    <col min="2821" max="3071" width="9.7109375" style="20"/>
    <col min="3072" max="3072" width="22.28515625" style="20" customWidth="1"/>
    <col min="3073" max="3073" width="24" style="20" customWidth="1"/>
    <col min="3074" max="3076" width="14.28515625" style="20" customWidth="1"/>
    <col min="3077" max="3327" width="9.7109375" style="20"/>
    <col min="3328" max="3328" width="22.28515625" style="20" customWidth="1"/>
    <col min="3329" max="3329" width="24" style="20" customWidth="1"/>
    <col min="3330" max="3332" width="14.28515625" style="20" customWidth="1"/>
    <col min="3333" max="3583" width="9.7109375" style="20"/>
    <col min="3584" max="3584" width="22.28515625" style="20" customWidth="1"/>
    <col min="3585" max="3585" width="24" style="20" customWidth="1"/>
    <col min="3586" max="3588" width="14.28515625" style="20" customWidth="1"/>
    <col min="3589" max="3839" width="9.7109375" style="20"/>
    <col min="3840" max="3840" width="22.28515625" style="20" customWidth="1"/>
    <col min="3841" max="3841" width="24" style="20" customWidth="1"/>
    <col min="3842" max="3844" width="14.28515625" style="20" customWidth="1"/>
    <col min="3845" max="4095" width="9.7109375" style="20"/>
    <col min="4096" max="4096" width="22.28515625" style="20" customWidth="1"/>
    <col min="4097" max="4097" width="24" style="20" customWidth="1"/>
    <col min="4098" max="4100" width="14.28515625" style="20" customWidth="1"/>
    <col min="4101" max="4351" width="9.7109375" style="20"/>
    <col min="4352" max="4352" width="22.28515625" style="20" customWidth="1"/>
    <col min="4353" max="4353" width="24" style="20" customWidth="1"/>
    <col min="4354" max="4356" width="14.28515625" style="20" customWidth="1"/>
    <col min="4357" max="4607" width="9.7109375" style="20"/>
    <col min="4608" max="4608" width="22.28515625" style="20" customWidth="1"/>
    <col min="4609" max="4609" width="24" style="20" customWidth="1"/>
    <col min="4610" max="4612" width="14.28515625" style="20" customWidth="1"/>
    <col min="4613" max="4863" width="9.7109375" style="20"/>
    <col min="4864" max="4864" width="22.28515625" style="20" customWidth="1"/>
    <col min="4865" max="4865" width="24" style="20" customWidth="1"/>
    <col min="4866" max="4868" width="14.28515625" style="20" customWidth="1"/>
    <col min="4869" max="5119" width="9.7109375" style="20"/>
    <col min="5120" max="5120" width="22.28515625" style="20" customWidth="1"/>
    <col min="5121" max="5121" width="24" style="20" customWidth="1"/>
    <col min="5122" max="5124" width="14.28515625" style="20" customWidth="1"/>
    <col min="5125" max="5375" width="9.7109375" style="20"/>
    <col min="5376" max="5376" width="22.28515625" style="20" customWidth="1"/>
    <col min="5377" max="5377" width="24" style="20" customWidth="1"/>
    <col min="5378" max="5380" width="14.28515625" style="20" customWidth="1"/>
    <col min="5381" max="5631" width="9.7109375" style="20"/>
    <col min="5632" max="5632" width="22.28515625" style="20" customWidth="1"/>
    <col min="5633" max="5633" width="24" style="20" customWidth="1"/>
    <col min="5634" max="5636" width="14.28515625" style="20" customWidth="1"/>
    <col min="5637" max="5887" width="9.7109375" style="20"/>
    <col min="5888" max="5888" width="22.28515625" style="20" customWidth="1"/>
    <col min="5889" max="5889" width="24" style="20" customWidth="1"/>
    <col min="5890" max="5892" width="14.28515625" style="20" customWidth="1"/>
    <col min="5893" max="6143" width="9.7109375" style="20"/>
    <col min="6144" max="6144" width="22.28515625" style="20" customWidth="1"/>
    <col min="6145" max="6145" width="24" style="20" customWidth="1"/>
    <col min="6146" max="6148" width="14.28515625" style="20" customWidth="1"/>
    <col min="6149" max="6399" width="9.7109375" style="20"/>
    <col min="6400" max="6400" width="22.28515625" style="20" customWidth="1"/>
    <col min="6401" max="6401" width="24" style="20" customWidth="1"/>
    <col min="6402" max="6404" width="14.28515625" style="20" customWidth="1"/>
    <col min="6405" max="6655" width="9.7109375" style="20"/>
    <col min="6656" max="6656" width="22.28515625" style="20" customWidth="1"/>
    <col min="6657" max="6657" width="24" style="20" customWidth="1"/>
    <col min="6658" max="6660" width="14.28515625" style="20" customWidth="1"/>
    <col min="6661" max="6911" width="9.7109375" style="20"/>
    <col min="6912" max="6912" width="22.28515625" style="20" customWidth="1"/>
    <col min="6913" max="6913" width="24" style="20" customWidth="1"/>
    <col min="6914" max="6916" width="14.28515625" style="20" customWidth="1"/>
    <col min="6917" max="7167" width="9.7109375" style="20"/>
    <col min="7168" max="7168" width="22.28515625" style="20" customWidth="1"/>
    <col min="7169" max="7169" width="24" style="20" customWidth="1"/>
    <col min="7170" max="7172" width="14.28515625" style="20" customWidth="1"/>
    <col min="7173" max="7423" width="9.7109375" style="20"/>
    <col min="7424" max="7424" width="22.28515625" style="20" customWidth="1"/>
    <col min="7425" max="7425" width="24" style="20" customWidth="1"/>
    <col min="7426" max="7428" width="14.28515625" style="20" customWidth="1"/>
    <col min="7429" max="7679" width="9.7109375" style="20"/>
    <col min="7680" max="7680" width="22.28515625" style="20" customWidth="1"/>
    <col min="7681" max="7681" width="24" style="20" customWidth="1"/>
    <col min="7682" max="7684" width="14.28515625" style="20" customWidth="1"/>
    <col min="7685" max="7935" width="9.7109375" style="20"/>
    <col min="7936" max="7936" width="22.28515625" style="20" customWidth="1"/>
    <col min="7937" max="7937" width="24" style="20" customWidth="1"/>
    <col min="7938" max="7940" width="14.28515625" style="20" customWidth="1"/>
    <col min="7941" max="8191" width="9.7109375" style="20"/>
    <col min="8192" max="8192" width="22.28515625" style="20" customWidth="1"/>
    <col min="8193" max="8193" width="24" style="20" customWidth="1"/>
    <col min="8194" max="8196" width="14.28515625" style="20" customWidth="1"/>
    <col min="8197" max="8447" width="9.7109375" style="20"/>
    <col min="8448" max="8448" width="22.28515625" style="20" customWidth="1"/>
    <col min="8449" max="8449" width="24" style="20" customWidth="1"/>
    <col min="8450" max="8452" width="14.28515625" style="20" customWidth="1"/>
    <col min="8453" max="8703" width="9.7109375" style="20"/>
    <col min="8704" max="8704" width="22.28515625" style="20" customWidth="1"/>
    <col min="8705" max="8705" width="24" style="20" customWidth="1"/>
    <col min="8706" max="8708" width="14.28515625" style="20" customWidth="1"/>
    <col min="8709" max="8959" width="9.7109375" style="20"/>
    <col min="8960" max="8960" width="22.28515625" style="20" customWidth="1"/>
    <col min="8961" max="8961" width="24" style="20" customWidth="1"/>
    <col min="8962" max="8964" width="14.28515625" style="20" customWidth="1"/>
    <col min="8965" max="9215" width="9.7109375" style="20"/>
    <col min="9216" max="9216" width="22.28515625" style="20" customWidth="1"/>
    <col min="9217" max="9217" width="24" style="20" customWidth="1"/>
    <col min="9218" max="9220" width="14.28515625" style="20" customWidth="1"/>
    <col min="9221" max="9471" width="9.7109375" style="20"/>
    <col min="9472" max="9472" width="22.28515625" style="20" customWidth="1"/>
    <col min="9473" max="9473" width="24" style="20" customWidth="1"/>
    <col min="9474" max="9476" width="14.28515625" style="20" customWidth="1"/>
    <col min="9477" max="9727" width="9.7109375" style="20"/>
    <col min="9728" max="9728" width="22.28515625" style="20" customWidth="1"/>
    <col min="9729" max="9729" width="24" style="20" customWidth="1"/>
    <col min="9730" max="9732" width="14.28515625" style="20" customWidth="1"/>
    <col min="9733" max="9983" width="9.7109375" style="20"/>
    <col min="9984" max="9984" width="22.28515625" style="20" customWidth="1"/>
    <col min="9985" max="9985" width="24" style="20" customWidth="1"/>
    <col min="9986" max="9988" width="14.28515625" style="20" customWidth="1"/>
    <col min="9989" max="10239" width="9.7109375" style="20"/>
    <col min="10240" max="10240" width="22.28515625" style="20" customWidth="1"/>
    <col min="10241" max="10241" width="24" style="20" customWidth="1"/>
    <col min="10242" max="10244" width="14.28515625" style="20" customWidth="1"/>
    <col min="10245" max="10495" width="9.7109375" style="20"/>
    <col min="10496" max="10496" width="22.28515625" style="20" customWidth="1"/>
    <col min="10497" max="10497" width="24" style="20" customWidth="1"/>
    <col min="10498" max="10500" width="14.28515625" style="20" customWidth="1"/>
    <col min="10501" max="10751" width="9.7109375" style="20"/>
    <col min="10752" max="10752" width="22.28515625" style="20" customWidth="1"/>
    <col min="10753" max="10753" width="24" style="20" customWidth="1"/>
    <col min="10754" max="10756" width="14.28515625" style="20" customWidth="1"/>
    <col min="10757" max="11007" width="9.7109375" style="20"/>
    <col min="11008" max="11008" width="22.28515625" style="20" customWidth="1"/>
    <col min="11009" max="11009" width="24" style="20" customWidth="1"/>
    <col min="11010" max="11012" width="14.28515625" style="20" customWidth="1"/>
    <col min="11013" max="11263" width="9.7109375" style="20"/>
    <col min="11264" max="11264" width="22.28515625" style="20" customWidth="1"/>
    <col min="11265" max="11265" width="24" style="20" customWidth="1"/>
    <col min="11266" max="11268" width="14.28515625" style="20" customWidth="1"/>
    <col min="11269" max="11519" width="9.7109375" style="20"/>
    <col min="11520" max="11520" width="22.28515625" style="20" customWidth="1"/>
    <col min="11521" max="11521" width="24" style="20" customWidth="1"/>
    <col min="11522" max="11524" width="14.28515625" style="20" customWidth="1"/>
    <col min="11525" max="11775" width="9.7109375" style="20"/>
    <col min="11776" max="11776" width="22.28515625" style="20" customWidth="1"/>
    <col min="11777" max="11777" width="24" style="20" customWidth="1"/>
    <col min="11778" max="11780" width="14.28515625" style="20" customWidth="1"/>
    <col min="11781" max="12031" width="9.7109375" style="20"/>
    <col min="12032" max="12032" width="22.28515625" style="20" customWidth="1"/>
    <col min="12033" max="12033" width="24" style="20" customWidth="1"/>
    <col min="12034" max="12036" width="14.28515625" style="20" customWidth="1"/>
    <col min="12037" max="12287" width="9.7109375" style="20"/>
    <col min="12288" max="12288" width="22.28515625" style="20" customWidth="1"/>
    <col min="12289" max="12289" width="24" style="20" customWidth="1"/>
    <col min="12290" max="12292" width="14.28515625" style="20" customWidth="1"/>
    <col min="12293" max="12543" width="9.7109375" style="20"/>
    <col min="12544" max="12544" width="22.28515625" style="20" customWidth="1"/>
    <col min="12545" max="12545" width="24" style="20" customWidth="1"/>
    <col min="12546" max="12548" width="14.28515625" style="20" customWidth="1"/>
    <col min="12549" max="12799" width="9.7109375" style="20"/>
    <col min="12800" max="12800" width="22.28515625" style="20" customWidth="1"/>
    <col min="12801" max="12801" width="24" style="20" customWidth="1"/>
    <col min="12802" max="12804" width="14.28515625" style="20" customWidth="1"/>
    <col min="12805" max="13055" width="9.7109375" style="20"/>
    <col min="13056" max="13056" width="22.28515625" style="20" customWidth="1"/>
    <col min="13057" max="13057" width="24" style="20" customWidth="1"/>
    <col min="13058" max="13060" width="14.28515625" style="20" customWidth="1"/>
    <col min="13061" max="13311" width="9.7109375" style="20"/>
    <col min="13312" max="13312" width="22.28515625" style="20" customWidth="1"/>
    <col min="13313" max="13313" width="24" style="20" customWidth="1"/>
    <col min="13314" max="13316" width="14.28515625" style="20" customWidth="1"/>
    <col min="13317" max="13567" width="9.7109375" style="20"/>
    <col min="13568" max="13568" width="22.28515625" style="20" customWidth="1"/>
    <col min="13569" max="13569" width="24" style="20" customWidth="1"/>
    <col min="13570" max="13572" width="14.28515625" style="20" customWidth="1"/>
    <col min="13573" max="13823" width="9.7109375" style="20"/>
    <col min="13824" max="13824" width="22.28515625" style="20" customWidth="1"/>
    <col min="13825" max="13825" width="24" style="20" customWidth="1"/>
    <col min="13826" max="13828" width="14.28515625" style="20" customWidth="1"/>
    <col min="13829" max="14079" width="9.7109375" style="20"/>
    <col min="14080" max="14080" width="22.28515625" style="20" customWidth="1"/>
    <col min="14081" max="14081" width="24" style="20" customWidth="1"/>
    <col min="14082" max="14084" width="14.28515625" style="20" customWidth="1"/>
    <col min="14085" max="14335" width="9.7109375" style="20"/>
    <col min="14336" max="14336" width="22.28515625" style="20" customWidth="1"/>
    <col min="14337" max="14337" width="24" style="20" customWidth="1"/>
    <col min="14338" max="14340" width="14.28515625" style="20" customWidth="1"/>
    <col min="14341" max="14591" width="9.7109375" style="20"/>
    <col min="14592" max="14592" width="22.28515625" style="20" customWidth="1"/>
    <col min="14593" max="14593" width="24" style="20" customWidth="1"/>
    <col min="14594" max="14596" width="14.28515625" style="20" customWidth="1"/>
    <col min="14597" max="14847" width="9.7109375" style="20"/>
    <col min="14848" max="14848" width="22.28515625" style="20" customWidth="1"/>
    <col min="14849" max="14849" width="24" style="20" customWidth="1"/>
    <col min="14850" max="14852" width="14.28515625" style="20" customWidth="1"/>
    <col min="14853" max="15103" width="9.7109375" style="20"/>
    <col min="15104" max="15104" width="22.28515625" style="20" customWidth="1"/>
    <col min="15105" max="15105" width="24" style="20" customWidth="1"/>
    <col min="15106" max="15108" width="14.28515625" style="20" customWidth="1"/>
    <col min="15109" max="15359" width="9.7109375" style="20"/>
    <col min="15360" max="15360" width="22.28515625" style="20" customWidth="1"/>
    <col min="15361" max="15361" width="24" style="20" customWidth="1"/>
    <col min="15362" max="15364" width="14.28515625" style="20" customWidth="1"/>
    <col min="15365" max="15615" width="9.7109375" style="20"/>
    <col min="15616" max="15616" width="22.28515625" style="20" customWidth="1"/>
    <col min="15617" max="15617" width="24" style="20" customWidth="1"/>
    <col min="15618" max="15620" width="14.28515625" style="20" customWidth="1"/>
    <col min="15621" max="15871" width="9.7109375" style="20"/>
    <col min="15872" max="15872" width="22.28515625" style="20" customWidth="1"/>
    <col min="15873" max="15873" width="24" style="20" customWidth="1"/>
    <col min="15874" max="15876" width="14.28515625" style="20" customWidth="1"/>
    <col min="15877" max="16127" width="9.7109375" style="20"/>
    <col min="16128" max="16128" width="22.28515625" style="20" customWidth="1"/>
    <col min="16129" max="16129" width="24" style="20" customWidth="1"/>
    <col min="16130" max="16132" width="14.28515625" style="20" customWidth="1"/>
    <col min="16133" max="16384" width="9.7109375" style="20"/>
  </cols>
  <sheetData>
    <row r="1" spans="1:5" ht="25.5">
      <c r="A1" s="8" t="s">
        <v>506</v>
      </c>
    </row>
    <row r="2" spans="1:5">
      <c r="A2" s="92"/>
    </row>
    <row r="3" spans="1:5" ht="15.75">
      <c r="A3" s="26" t="s">
        <v>69</v>
      </c>
    </row>
    <row r="4" spans="1:5" ht="15">
      <c r="A4" s="10"/>
    </row>
    <row r="5" spans="1:5" ht="13.5" thickBot="1">
      <c r="A5" s="1826" t="s">
        <v>507</v>
      </c>
      <c r="B5" s="1827"/>
      <c r="C5" s="1827"/>
      <c r="D5" s="1827"/>
      <c r="E5" s="1827"/>
    </row>
    <row r="6" spans="1:5" ht="13.5" thickBot="1">
      <c r="A6" s="1954"/>
      <c r="B6" s="1954"/>
      <c r="C6" s="1312" t="s">
        <v>508</v>
      </c>
      <c r="D6" s="1355" t="s">
        <v>509</v>
      </c>
      <c r="E6" s="1312" t="s">
        <v>510</v>
      </c>
    </row>
    <row r="7" spans="1:5">
      <c r="A7" s="1955" t="s">
        <v>95</v>
      </c>
      <c r="B7" s="462" t="s">
        <v>109</v>
      </c>
      <c r="C7" s="463">
        <v>3.3231453157761903</v>
      </c>
      <c r="D7" s="463">
        <v>39.296560519587132</v>
      </c>
      <c r="E7" s="463">
        <v>86.879335039122978</v>
      </c>
    </row>
    <row r="8" spans="1:5">
      <c r="A8" s="1774"/>
      <c r="B8" s="441" t="s">
        <v>75</v>
      </c>
      <c r="C8" s="460">
        <v>2831.431870136556</v>
      </c>
      <c r="D8" s="460">
        <v>2831.431870136556</v>
      </c>
      <c r="E8" s="460">
        <v>2831.431870136556</v>
      </c>
    </row>
    <row r="9" spans="1:5">
      <c r="A9" s="1774"/>
      <c r="B9" s="441" t="s">
        <v>92</v>
      </c>
      <c r="C9" s="460">
        <v>1490</v>
      </c>
      <c r="D9" s="460">
        <v>1490</v>
      </c>
      <c r="E9" s="460">
        <v>1490</v>
      </c>
    </row>
    <row r="10" spans="1:5">
      <c r="A10" s="1774"/>
      <c r="B10" s="441" t="s">
        <v>110</v>
      </c>
      <c r="C10" s="46">
        <v>3</v>
      </c>
      <c r="D10" s="46">
        <v>15.4742938</v>
      </c>
      <c r="E10" s="46">
        <v>66</v>
      </c>
    </row>
    <row r="11" spans="1:5">
      <c r="A11" s="1774"/>
      <c r="B11" s="441" t="s">
        <v>121</v>
      </c>
      <c r="C11" s="46">
        <v>2.1407821241104559</v>
      </c>
      <c r="D11" s="46">
        <v>63.860153685144951</v>
      </c>
      <c r="E11" s="46">
        <v>82.334226056879942</v>
      </c>
    </row>
    <row r="12" spans="1:5">
      <c r="A12" s="1774"/>
      <c r="B12" s="441" t="s">
        <v>112</v>
      </c>
      <c r="C12" s="487">
        <f>1.14*1.64*C11/SQRT(C9)</f>
        <v>0.10368788951560604</v>
      </c>
      <c r="D12" s="480">
        <f t="shared" ref="D12:E12" si="0">1.14*1.64*D11/SQRT(D9)</f>
        <v>3.0930399152628976</v>
      </c>
      <c r="E12" s="480">
        <f t="shared" si="0"/>
        <v>3.9878239072488717</v>
      </c>
    </row>
    <row r="13" spans="1:5">
      <c r="A13" s="1755" t="s">
        <v>96</v>
      </c>
      <c r="B13" s="439" t="s">
        <v>109</v>
      </c>
      <c r="C13" s="489">
        <v>3.3931983429498538</v>
      </c>
      <c r="D13" s="489">
        <v>33.402428248206448</v>
      </c>
      <c r="E13" s="489">
        <v>80.373610346156156</v>
      </c>
    </row>
    <row r="14" spans="1:5">
      <c r="A14" s="1774"/>
      <c r="B14" s="441" t="s">
        <v>75</v>
      </c>
      <c r="C14" s="460">
        <v>719.88814635722019</v>
      </c>
      <c r="D14" s="460">
        <v>719.88814635722019</v>
      </c>
      <c r="E14" s="460">
        <v>719.88814635722019</v>
      </c>
    </row>
    <row r="15" spans="1:5">
      <c r="A15" s="1774"/>
      <c r="B15" s="441" t="s">
        <v>92</v>
      </c>
      <c r="C15" s="460">
        <v>576</v>
      </c>
      <c r="D15" s="460">
        <v>576</v>
      </c>
      <c r="E15" s="460">
        <v>576</v>
      </c>
    </row>
    <row r="16" spans="1:5">
      <c r="A16" s="1774"/>
      <c r="B16" s="441" t="s">
        <v>110</v>
      </c>
      <c r="C16" s="46">
        <v>3</v>
      </c>
      <c r="D16" s="46">
        <v>11.543537643424271</v>
      </c>
      <c r="E16" s="46">
        <v>62.15819667586311</v>
      </c>
    </row>
    <row r="17" spans="1:5">
      <c r="A17" s="1774"/>
      <c r="B17" s="441" t="s">
        <v>121</v>
      </c>
      <c r="C17" s="46">
        <v>2.2870144602609903</v>
      </c>
      <c r="D17" s="46">
        <v>59.641502030985791</v>
      </c>
      <c r="E17" s="46">
        <v>77.721248280940301</v>
      </c>
    </row>
    <row r="18" spans="1:5">
      <c r="A18" s="1820"/>
      <c r="B18" s="444" t="s">
        <v>112</v>
      </c>
      <c r="C18" s="490">
        <f>1.14*1.64*C17/SQRT(C15)</f>
        <v>0.17815842645433111</v>
      </c>
      <c r="D18" s="491">
        <f t="shared" ref="D18:E18" si="1">1.14*1.64*D17/SQRT(D15)</f>
        <v>4.6460730082137927</v>
      </c>
      <c r="E18" s="491">
        <f t="shared" si="1"/>
        <v>6.0544852410852483</v>
      </c>
    </row>
    <row r="19" spans="1:5">
      <c r="A19" s="1773" t="s">
        <v>98</v>
      </c>
      <c r="B19" s="441" t="s">
        <v>109</v>
      </c>
      <c r="C19" s="45">
        <v>3.6381778246798535</v>
      </c>
      <c r="D19" s="45">
        <v>43.066609228864564</v>
      </c>
      <c r="E19" s="45">
        <v>86.879194633731842</v>
      </c>
    </row>
    <row r="20" spans="1:5">
      <c r="A20" s="1774"/>
      <c r="B20" s="441" t="s">
        <v>75</v>
      </c>
      <c r="C20" s="460">
        <v>113.67638435449763</v>
      </c>
      <c r="D20" s="460">
        <v>113.67638435449763</v>
      </c>
      <c r="E20" s="460">
        <v>113.67638435449763</v>
      </c>
    </row>
    <row r="21" spans="1:5">
      <c r="A21" s="1774"/>
      <c r="B21" s="441" t="s">
        <v>92</v>
      </c>
      <c r="C21" s="460">
        <v>179</v>
      </c>
      <c r="D21" s="460">
        <v>179</v>
      </c>
      <c r="E21" s="460">
        <v>179</v>
      </c>
    </row>
    <row r="22" spans="1:5">
      <c r="A22" s="1774"/>
      <c r="B22" s="441" t="s">
        <v>110</v>
      </c>
      <c r="C22" s="46">
        <v>4</v>
      </c>
      <c r="D22" s="46">
        <v>12.468087664998983</v>
      </c>
      <c r="E22" s="46">
        <v>60</v>
      </c>
    </row>
    <row r="23" spans="1:5">
      <c r="A23" s="1774"/>
      <c r="B23" s="441" t="s">
        <v>121</v>
      </c>
      <c r="C23" s="46">
        <v>2.0525808061163908</v>
      </c>
      <c r="D23" s="46">
        <v>64.389300604521878</v>
      </c>
      <c r="E23" s="46">
        <v>84.528824301854613</v>
      </c>
    </row>
    <row r="24" spans="1:5">
      <c r="A24" s="1774"/>
      <c r="B24" s="441" t="s">
        <v>112</v>
      </c>
      <c r="C24" s="487">
        <f>1.14*1.64*C23/SQRT(C21)</f>
        <v>0.28682859617547568</v>
      </c>
      <c r="D24" s="480">
        <f t="shared" ref="D24:E24" si="2">1.14*1.64*D23/SQRT(D21)</f>
        <v>8.9977908036953842</v>
      </c>
      <c r="E24" s="480">
        <f t="shared" si="2"/>
        <v>11.81209720884897</v>
      </c>
    </row>
    <row r="25" spans="1:5">
      <c r="A25" s="1755" t="s">
        <v>99</v>
      </c>
      <c r="B25" s="439" t="s">
        <v>109</v>
      </c>
      <c r="C25" s="489">
        <v>3.3697748805461694</v>
      </c>
      <c r="D25" s="489">
        <v>40.074020446434332</v>
      </c>
      <c r="E25" s="489">
        <v>87.374206000132929</v>
      </c>
    </row>
    <row r="26" spans="1:5">
      <c r="A26" s="1774"/>
      <c r="B26" s="441" t="s">
        <v>75</v>
      </c>
      <c r="C26" s="460">
        <v>609.42345596515634</v>
      </c>
      <c r="D26" s="460">
        <v>609.42345596515634</v>
      </c>
      <c r="E26" s="460">
        <v>609.42345596515634</v>
      </c>
    </row>
    <row r="27" spans="1:5">
      <c r="A27" s="1774"/>
      <c r="B27" s="441" t="s">
        <v>92</v>
      </c>
      <c r="C27" s="460">
        <v>548</v>
      </c>
      <c r="D27" s="460">
        <v>548</v>
      </c>
      <c r="E27" s="460">
        <v>548</v>
      </c>
    </row>
    <row r="28" spans="1:5">
      <c r="A28" s="1774"/>
      <c r="B28" s="441" t="s">
        <v>110</v>
      </c>
      <c r="C28" s="46">
        <v>3</v>
      </c>
      <c r="D28" s="46">
        <v>14.323291978501878</v>
      </c>
      <c r="E28" s="46">
        <v>66.380459184557651</v>
      </c>
    </row>
    <row r="29" spans="1:5">
      <c r="A29" s="1774"/>
      <c r="B29" s="441" t="s">
        <v>121</v>
      </c>
      <c r="C29" s="46">
        <v>2.0927511648284218</v>
      </c>
      <c r="D29" s="46">
        <v>61.612061581429238</v>
      </c>
      <c r="E29" s="46">
        <v>90.337115574168109</v>
      </c>
    </row>
    <row r="30" spans="1:5" ht="13.5" thickBot="1">
      <c r="A30" s="1956"/>
      <c r="B30" s="465" t="s">
        <v>112</v>
      </c>
      <c r="C30" s="488">
        <f>1.14*1.64*C29/SQRT(C27)</f>
        <v>0.16713831228513157</v>
      </c>
      <c r="D30" s="484">
        <f t="shared" ref="D30:E30" si="3">1.14*1.64*D29/SQRT(D27)</f>
        <v>4.9206690992199045</v>
      </c>
      <c r="E30" s="484">
        <f t="shared" si="3"/>
        <v>7.2148057005196957</v>
      </c>
    </row>
    <row r="31" spans="1:5" ht="65.25" customHeight="1">
      <c r="A31" s="1963" t="s">
        <v>511</v>
      </c>
      <c r="B31" s="1774"/>
      <c r="C31" s="1774"/>
      <c r="D31" s="1774"/>
      <c r="E31" s="1774"/>
    </row>
    <row r="34" spans="1:5" ht="13.5" thickBot="1">
      <c r="A34" s="1826" t="s">
        <v>512</v>
      </c>
      <c r="B34" s="1827"/>
      <c r="C34" s="1827"/>
      <c r="D34" s="1827"/>
      <c r="E34" s="1827"/>
    </row>
    <row r="35" spans="1:5" ht="13.5" thickBot="1">
      <c r="A35" s="1954"/>
      <c r="B35" s="1954"/>
      <c r="C35" s="1312" t="s">
        <v>508</v>
      </c>
      <c r="D35" s="1355" t="s">
        <v>509</v>
      </c>
      <c r="E35" s="1312" t="s">
        <v>510</v>
      </c>
    </row>
    <row r="36" spans="1:5">
      <c r="A36" s="1955" t="s">
        <v>95</v>
      </c>
      <c r="B36" s="462" t="s">
        <v>109</v>
      </c>
      <c r="C36" s="463">
        <v>3.3554604499687399</v>
      </c>
      <c r="D36" s="463">
        <v>39.058543778071162</v>
      </c>
      <c r="E36" s="463">
        <v>86.360291556502474</v>
      </c>
    </row>
    <row r="37" spans="1:5">
      <c r="A37" s="1774"/>
      <c r="B37" s="441" t="s">
        <v>75</v>
      </c>
      <c r="C37" s="460">
        <v>2507.4658153015203</v>
      </c>
      <c r="D37" s="460">
        <v>2507.4658153015203</v>
      </c>
      <c r="E37" s="460">
        <v>2507.4658153015203</v>
      </c>
    </row>
    <row r="38" spans="1:5">
      <c r="A38" s="1774"/>
      <c r="B38" s="441" t="s">
        <v>92</v>
      </c>
      <c r="C38" s="460">
        <v>1305</v>
      </c>
      <c r="D38" s="460">
        <v>1305</v>
      </c>
      <c r="E38" s="460">
        <v>1305</v>
      </c>
    </row>
    <row r="39" spans="1:5">
      <c r="A39" s="1774"/>
      <c r="B39" s="441" t="s">
        <v>121</v>
      </c>
      <c r="C39" s="46">
        <v>2.1068918123645983</v>
      </c>
      <c r="D39" s="46">
        <v>65.045674555372372</v>
      </c>
      <c r="E39" s="46">
        <v>79.128382591425648</v>
      </c>
    </row>
    <row r="40" spans="1:5">
      <c r="A40" s="1774"/>
      <c r="B40" s="441" t="s">
        <v>112</v>
      </c>
      <c r="C40" s="487">
        <f>1.14*1.64*C39/SQRT(C37)</f>
        <v>7.8663528733526666E-2</v>
      </c>
      <c r="D40" s="480">
        <f t="shared" ref="D40:E40" si="4">1.14*1.64*D39/SQRT(D37)</f>
        <v>2.4285643236875933</v>
      </c>
      <c r="E40" s="480">
        <f t="shared" si="4"/>
        <v>2.9543604285177927</v>
      </c>
    </row>
    <row r="41" spans="1:5">
      <c r="A41" s="1755" t="s">
        <v>96</v>
      </c>
      <c r="B41" s="439" t="s">
        <v>109</v>
      </c>
      <c r="C41" s="489">
        <v>3.4084460884858312</v>
      </c>
      <c r="D41" s="489">
        <v>30.955696490365057</v>
      </c>
      <c r="E41" s="489">
        <v>79.267388849415696</v>
      </c>
    </row>
    <row r="42" spans="1:5">
      <c r="A42" s="1774"/>
      <c r="B42" s="441" t="s">
        <v>75</v>
      </c>
      <c r="C42" s="460">
        <v>665.97014265003395</v>
      </c>
      <c r="D42" s="460">
        <v>665.97014265003395</v>
      </c>
      <c r="E42" s="460">
        <v>665.97014265003395</v>
      </c>
    </row>
    <row r="43" spans="1:5">
      <c r="A43" s="1774"/>
      <c r="B43" s="441" t="s">
        <v>92</v>
      </c>
      <c r="C43" s="460">
        <v>527</v>
      </c>
      <c r="D43" s="460">
        <v>527</v>
      </c>
      <c r="E43" s="460">
        <v>527</v>
      </c>
    </row>
    <row r="44" spans="1:5">
      <c r="A44" s="1774"/>
      <c r="B44" s="441" t="s">
        <v>121</v>
      </c>
      <c r="C44" s="46">
        <v>2.3282414533460627</v>
      </c>
      <c r="D44" s="46">
        <v>51.394679517052154</v>
      </c>
      <c r="E44" s="46">
        <v>75.183356332303163</v>
      </c>
    </row>
    <row r="45" spans="1:5">
      <c r="A45" s="1820"/>
      <c r="B45" s="444" t="s">
        <v>112</v>
      </c>
      <c r="C45" s="490">
        <f>1.14*1.64*C44/SQRT(C42)</f>
        <v>0.16867446343477055</v>
      </c>
      <c r="D45" s="491">
        <f t="shared" ref="D45:E45" si="5">1.14*1.64*D44/SQRT(D42)</f>
        <v>3.7233981804086684</v>
      </c>
      <c r="E45" s="491">
        <f t="shared" si="5"/>
        <v>5.4468200754483567</v>
      </c>
    </row>
    <row r="46" spans="1:5">
      <c r="A46" s="1773" t="s">
        <v>98</v>
      </c>
      <c r="B46" s="441" t="s">
        <v>109</v>
      </c>
      <c r="C46" s="45">
        <v>3.6951381824554601</v>
      </c>
      <c r="D46" s="45">
        <v>41.290670251817154</v>
      </c>
      <c r="E46" s="45">
        <v>90.172348123571879</v>
      </c>
    </row>
    <row r="47" spans="1:5">
      <c r="A47" s="1774"/>
      <c r="B47" s="441" t="s">
        <v>75</v>
      </c>
      <c r="C47" s="460">
        <v>165.91295897232266</v>
      </c>
      <c r="D47" s="460">
        <v>165.91295897232266</v>
      </c>
      <c r="E47" s="460">
        <v>165.91295897232266</v>
      </c>
    </row>
    <row r="48" spans="1:5">
      <c r="A48" s="1774"/>
      <c r="B48" s="441" t="s">
        <v>92</v>
      </c>
      <c r="C48" s="460">
        <v>256</v>
      </c>
      <c r="D48" s="460">
        <v>256</v>
      </c>
      <c r="E48" s="460">
        <v>256</v>
      </c>
    </row>
    <row r="49" spans="1:5" ht="13.5" customHeight="1">
      <c r="A49" s="1774"/>
      <c r="B49" s="441" t="s">
        <v>121</v>
      </c>
      <c r="C49" s="46">
        <v>1.9866665123277389</v>
      </c>
      <c r="D49" s="46">
        <v>62.192049737948949</v>
      </c>
      <c r="E49" s="46">
        <v>96.835880819637467</v>
      </c>
    </row>
    <row r="50" spans="1:5">
      <c r="A50" s="1774"/>
      <c r="B50" s="441" t="s">
        <v>112</v>
      </c>
      <c r="C50" s="487">
        <f>1.14*1.64*C49/SQRT(C47)</f>
        <v>0.2883590036487006</v>
      </c>
      <c r="D50" s="480">
        <f t="shared" ref="D50:E50" si="6">1.14*1.64*D49/SQRT(D47)</f>
        <v>9.0269994415383241</v>
      </c>
      <c r="E50" s="480">
        <f t="shared" si="6"/>
        <v>14.05545316102276</v>
      </c>
    </row>
    <row r="51" spans="1:5">
      <c r="A51" s="1755" t="s">
        <v>99</v>
      </c>
      <c r="B51" s="439" t="s">
        <v>109</v>
      </c>
      <c r="C51" s="489">
        <v>3.3690890045147315</v>
      </c>
      <c r="D51" s="489">
        <v>42.552473206476733</v>
      </c>
      <c r="E51" s="489">
        <v>88.076233880872465</v>
      </c>
    </row>
    <row r="52" spans="1:5">
      <c r="A52" s="1774"/>
      <c r="B52" s="441" t="s">
        <v>75</v>
      </c>
      <c r="C52" s="460">
        <v>685.9650238504986</v>
      </c>
      <c r="D52" s="460">
        <v>685.9650238504986</v>
      </c>
      <c r="E52" s="460">
        <v>685.9650238504986</v>
      </c>
    </row>
    <row r="53" spans="1:5">
      <c r="A53" s="1774"/>
      <c r="B53" s="441" t="s">
        <v>92</v>
      </c>
      <c r="C53" s="460">
        <v>574</v>
      </c>
      <c r="D53" s="460">
        <v>574</v>
      </c>
      <c r="E53" s="460">
        <v>574</v>
      </c>
    </row>
    <row r="54" spans="1:5">
      <c r="A54" s="1774"/>
      <c r="B54" s="441" t="s">
        <v>121</v>
      </c>
      <c r="C54" s="46">
        <v>2.1823457107819211</v>
      </c>
      <c r="D54" s="46">
        <v>65.829101238953228</v>
      </c>
      <c r="E54" s="46">
        <v>86.805034726793409</v>
      </c>
    </row>
    <row r="55" spans="1:5" ht="13.5" thickBot="1">
      <c r="A55" s="1956"/>
      <c r="B55" s="465" t="s">
        <v>112</v>
      </c>
      <c r="C55" s="488">
        <f>1.14*1.64*C54/SQRT(C52)</f>
        <v>0.15578343027801006</v>
      </c>
      <c r="D55" s="484">
        <f t="shared" ref="D55:E55" si="7">1.14*1.64*D54/SQRT(D52)</f>
        <v>4.6991102979042685</v>
      </c>
      <c r="E55" s="484">
        <f t="shared" si="7"/>
        <v>6.1964454157432884</v>
      </c>
    </row>
    <row r="56" spans="1:5">
      <c r="A56" s="1755" t="s">
        <v>97</v>
      </c>
      <c r="B56" s="439" t="s">
        <v>109</v>
      </c>
      <c r="C56" s="489">
        <v>3.080734672991964</v>
      </c>
      <c r="D56" s="489">
        <v>37.871366275579547</v>
      </c>
      <c r="E56" s="489">
        <v>85.751798453403211</v>
      </c>
    </row>
    <row r="57" spans="1:5">
      <c r="A57" s="1774"/>
      <c r="B57" s="441" t="s">
        <v>75</v>
      </c>
      <c r="C57" s="460">
        <v>223.62825579234814</v>
      </c>
      <c r="D57" s="460">
        <v>223.62825579234814</v>
      </c>
      <c r="E57" s="460">
        <v>223.62825579234814</v>
      </c>
    </row>
    <row r="58" spans="1:5">
      <c r="A58" s="1774"/>
      <c r="B58" s="441" t="s">
        <v>92</v>
      </c>
      <c r="C58" s="460">
        <v>243</v>
      </c>
      <c r="D58" s="460">
        <v>243</v>
      </c>
      <c r="E58" s="460">
        <v>243</v>
      </c>
    </row>
    <row r="59" spans="1:5">
      <c r="A59" s="1774"/>
      <c r="B59" s="441" t="s">
        <v>121</v>
      </c>
      <c r="C59" s="46">
        <v>2.186029010857399</v>
      </c>
      <c r="D59" s="46">
        <v>58.836834700489277</v>
      </c>
      <c r="E59" s="46">
        <v>97.703077379226244</v>
      </c>
    </row>
    <row r="60" spans="1:5" ht="13.5" thickBot="1">
      <c r="A60" s="1956"/>
      <c r="B60" s="465" t="s">
        <v>112</v>
      </c>
      <c r="C60" s="488">
        <f>1.14*1.64*C59/SQRT(C57)</f>
        <v>0.27330103873916667</v>
      </c>
      <c r="D60" s="484">
        <f t="shared" ref="D60:E60" si="8">1.14*1.64*D59/SQRT(D57)</f>
        <v>7.3558804388700398</v>
      </c>
      <c r="E60" s="484">
        <f t="shared" si="8"/>
        <v>12.215003736516094</v>
      </c>
    </row>
    <row r="61" spans="1:5" ht="66" customHeight="1">
      <c r="A61" s="1963" t="s">
        <v>513</v>
      </c>
      <c r="B61" s="1774"/>
      <c r="C61" s="1774"/>
      <c r="D61" s="1774"/>
      <c r="E61" s="1774"/>
    </row>
  </sheetData>
  <mergeCells count="15">
    <mergeCell ref="A25:A30"/>
    <mergeCell ref="A5:E5"/>
    <mergeCell ref="A6:B6"/>
    <mergeCell ref="A7:A12"/>
    <mergeCell ref="A13:A18"/>
    <mergeCell ref="A19:A24"/>
    <mergeCell ref="A51:A55"/>
    <mergeCell ref="A56:A60"/>
    <mergeCell ref="A61:E61"/>
    <mergeCell ref="A31:E31"/>
    <mergeCell ref="A34:E34"/>
    <mergeCell ref="A35:B35"/>
    <mergeCell ref="A36:A40"/>
    <mergeCell ref="A41:A45"/>
    <mergeCell ref="A46:A50"/>
  </mergeCells>
  <conditionalFormatting sqref="G12:I12">
    <cfRule type="cellIs" dxfId="156" priority="4" operator="lessThan">
      <formula>0</formula>
    </cfRule>
  </conditionalFormatting>
  <conditionalFormatting sqref="G18:I18">
    <cfRule type="cellIs" dxfId="155" priority="3" operator="lessThan">
      <formula>0</formula>
    </cfRule>
  </conditionalFormatting>
  <conditionalFormatting sqref="G24:I24">
    <cfRule type="cellIs" dxfId="154" priority="2" operator="lessThan">
      <formula>0</formula>
    </cfRule>
  </conditionalFormatting>
  <conditionalFormatting sqref="G30:I30">
    <cfRule type="cellIs" dxfId="153" priority="1" operator="lessThan">
      <formula>0</formula>
    </cfRule>
  </conditionalFormatting>
  <hyperlinks>
    <hyperlink ref="A3" location="Übersicht!A1" display="&lt;&lt; Zurück zur Übersicht"/>
  </hyperlinks>
  <pageMargins left="0.7" right="0.7" top="0.78740157499999996" bottom="0.78740157499999996"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workbookViewId="0">
      <selection activeCell="A3" sqref="A3"/>
    </sheetView>
  </sheetViews>
  <sheetFormatPr baseColWidth="10" defaultColWidth="9.7109375" defaultRowHeight="12.75"/>
  <cols>
    <col min="1" max="1" width="22.28515625" style="20" customWidth="1"/>
    <col min="2" max="2" width="24" style="20" customWidth="1"/>
    <col min="3" max="5" width="14.28515625" style="20" customWidth="1"/>
    <col min="6" max="248" width="9.7109375" style="20"/>
    <col min="249" max="249" width="22.28515625" style="20" customWidth="1"/>
    <col min="250" max="250" width="24" style="20" customWidth="1"/>
    <col min="251" max="253" width="14.28515625" style="20" customWidth="1"/>
    <col min="254" max="504" width="9.7109375" style="20"/>
    <col min="505" max="505" width="22.28515625" style="20" customWidth="1"/>
    <col min="506" max="506" width="24" style="20" customWidth="1"/>
    <col min="507" max="509" width="14.28515625" style="20" customWidth="1"/>
    <col min="510" max="760" width="9.7109375" style="20"/>
    <col min="761" max="761" width="22.28515625" style="20" customWidth="1"/>
    <col min="762" max="762" width="24" style="20" customWidth="1"/>
    <col min="763" max="765" width="14.28515625" style="20" customWidth="1"/>
    <col min="766" max="1016" width="9.7109375" style="20"/>
    <col min="1017" max="1017" width="22.28515625" style="20" customWidth="1"/>
    <col min="1018" max="1018" width="24" style="20" customWidth="1"/>
    <col min="1019" max="1021" width="14.28515625" style="20" customWidth="1"/>
    <col min="1022" max="1272" width="9.7109375" style="20"/>
    <col min="1273" max="1273" width="22.28515625" style="20" customWidth="1"/>
    <col min="1274" max="1274" width="24" style="20" customWidth="1"/>
    <col min="1275" max="1277" width="14.28515625" style="20" customWidth="1"/>
    <col min="1278" max="1528" width="9.7109375" style="20"/>
    <col min="1529" max="1529" width="22.28515625" style="20" customWidth="1"/>
    <col min="1530" max="1530" width="24" style="20" customWidth="1"/>
    <col min="1531" max="1533" width="14.28515625" style="20" customWidth="1"/>
    <col min="1534" max="1784" width="9.7109375" style="20"/>
    <col min="1785" max="1785" width="22.28515625" style="20" customWidth="1"/>
    <col min="1786" max="1786" width="24" style="20" customWidth="1"/>
    <col min="1787" max="1789" width="14.28515625" style="20" customWidth="1"/>
    <col min="1790" max="2040" width="9.7109375" style="20"/>
    <col min="2041" max="2041" width="22.28515625" style="20" customWidth="1"/>
    <col min="2042" max="2042" width="24" style="20" customWidth="1"/>
    <col min="2043" max="2045" width="14.28515625" style="20" customWidth="1"/>
    <col min="2046" max="2296" width="9.7109375" style="20"/>
    <col min="2297" max="2297" width="22.28515625" style="20" customWidth="1"/>
    <col min="2298" max="2298" width="24" style="20" customWidth="1"/>
    <col min="2299" max="2301" width="14.28515625" style="20" customWidth="1"/>
    <col min="2302" max="2552" width="9.7109375" style="20"/>
    <col min="2553" max="2553" width="22.28515625" style="20" customWidth="1"/>
    <col min="2554" max="2554" width="24" style="20" customWidth="1"/>
    <col min="2555" max="2557" width="14.28515625" style="20" customWidth="1"/>
    <col min="2558" max="2808" width="9.7109375" style="20"/>
    <col min="2809" max="2809" width="22.28515625" style="20" customWidth="1"/>
    <col min="2810" max="2810" width="24" style="20" customWidth="1"/>
    <col min="2811" max="2813" width="14.28515625" style="20" customWidth="1"/>
    <col min="2814" max="3064" width="9.7109375" style="20"/>
    <col min="3065" max="3065" width="22.28515625" style="20" customWidth="1"/>
    <col min="3066" max="3066" width="24" style="20" customWidth="1"/>
    <col min="3067" max="3069" width="14.28515625" style="20" customWidth="1"/>
    <col min="3070" max="3320" width="9.7109375" style="20"/>
    <col min="3321" max="3321" width="22.28515625" style="20" customWidth="1"/>
    <col min="3322" max="3322" width="24" style="20" customWidth="1"/>
    <col min="3323" max="3325" width="14.28515625" style="20" customWidth="1"/>
    <col min="3326" max="3576" width="9.7109375" style="20"/>
    <col min="3577" max="3577" width="22.28515625" style="20" customWidth="1"/>
    <col min="3578" max="3578" width="24" style="20" customWidth="1"/>
    <col min="3579" max="3581" width="14.28515625" style="20" customWidth="1"/>
    <col min="3582" max="3832" width="9.7109375" style="20"/>
    <col min="3833" max="3833" width="22.28515625" style="20" customWidth="1"/>
    <col min="3834" max="3834" width="24" style="20" customWidth="1"/>
    <col min="3835" max="3837" width="14.28515625" style="20" customWidth="1"/>
    <col min="3838" max="4088" width="9.7109375" style="20"/>
    <col min="4089" max="4089" width="22.28515625" style="20" customWidth="1"/>
    <col min="4090" max="4090" width="24" style="20" customWidth="1"/>
    <col min="4091" max="4093" width="14.28515625" style="20" customWidth="1"/>
    <col min="4094" max="4344" width="9.7109375" style="20"/>
    <col min="4345" max="4345" width="22.28515625" style="20" customWidth="1"/>
    <col min="4346" max="4346" width="24" style="20" customWidth="1"/>
    <col min="4347" max="4349" width="14.28515625" style="20" customWidth="1"/>
    <col min="4350" max="4600" width="9.7109375" style="20"/>
    <col min="4601" max="4601" width="22.28515625" style="20" customWidth="1"/>
    <col min="4602" max="4602" width="24" style="20" customWidth="1"/>
    <col min="4603" max="4605" width="14.28515625" style="20" customWidth="1"/>
    <col min="4606" max="4856" width="9.7109375" style="20"/>
    <col min="4857" max="4857" width="22.28515625" style="20" customWidth="1"/>
    <col min="4858" max="4858" width="24" style="20" customWidth="1"/>
    <col min="4859" max="4861" width="14.28515625" style="20" customWidth="1"/>
    <col min="4862" max="5112" width="9.7109375" style="20"/>
    <col min="5113" max="5113" width="22.28515625" style="20" customWidth="1"/>
    <col min="5114" max="5114" width="24" style="20" customWidth="1"/>
    <col min="5115" max="5117" width="14.28515625" style="20" customWidth="1"/>
    <col min="5118" max="5368" width="9.7109375" style="20"/>
    <col min="5369" max="5369" width="22.28515625" style="20" customWidth="1"/>
    <col min="5370" max="5370" width="24" style="20" customWidth="1"/>
    <col min="5371" max="5373" width="14.28515625" style="20" customWidth="1"/>
    <col min="5374" max="5624" width="9.7109375" style="20"/>
    <col min="5625" max="5625" width="22.28515625" style="20" customWidth="1"/>
    <col min="5626" max="5626" width="24" style="20" customWidth="1"/>
    <col min="5627" max="5629" width="14.28515625" style="20" customWidth="1"/>
    <col min="5630" max="5880" width="9.7109375" style="20"/>
    <col min="5881" max="5881" width="22.28515625" style="20" customWidth="1"/>
    <col min="5882" max="5882" width="24" style="20" customWidth="1"/>
    <col min="5883" max="5885" width="14.28515625" style="20" customWidth="1"/>
    <col min="5886" max="6136" width="9.7109375" style="20"/>
    <col min="6137" max="6137" width="22.28515625" style="20" customWidth="1"/>
    <col min="6138" max="6138" width="24" style="20" customWidth="1"/>
    <col min="6139" max="6141" width="14.28515625" style="20" customWidth="1"/>
    <col min="6142" max="6392" width="9.7109375" style="20"/>
    <col min="6393" max="6393" width="22.28515625" style="20" customWidth="1"/>
    <col min="6394" max="6394" width="24" style="20" customWidth="1"/>
    <col min="6395" max="6397" width="14.28515625" style="20" customWidth="1"/>
    <col min="6398" max="6648" width="9.7109375" style="20"/>
    <col min="6649" max="6649" width="22.28515625" style="20" customWidth="1"/>
    <col min="6650" max="6650" width="24" style="20" customWidth="1"/>
    <col min="6651" max="6653" width="14.28515625" style="20" customWidth="1"/>
    <col min="6654" max="6904" width="9.7109375" style="20"/>
    <col min="6905" max="6905" width="22.28515625" style="20" customWidth="1"/>
    <col min="6906" max="6906" width="24" style="20" customWidth="1"/>
    <col min="6907" max="6909" width="14.28515625" style="20" customWidth="1"/>
    <col min="6910" max="7160" width="9.7109375" style="20"/>
    <col min="7161" max="7161" width="22.28515625" style="20" customWidth="1"/>
    <col min="7162" max="7162" width="24" style="20" customWidth="1"/>
    <col min="7163" max="7165" width="14.28515625" style="20" customWidth="1"/>
    <col min="7166" max="7416" width="9.7109375" style="20"/>
    <col min="7417" max="7417" width="22.28515625" style="20" customWidth="1"/>
    <col min="7418" max="7418" width="24" style="20" customWidth="1"/>
    <col min="7419" max="7421" width="14.28515625" style="20" customWidth="1"/>
    <col min="7422" max="7672" width="9.7109375" style="20"/>
    <col min="7673" max="7673" width="22.28515625" style="20" customWidth="1"/>
    <col min="7674" max="7674" width="24" style="20" customWidth="1"/>
    <col min="7675" max="7677" width="14.28515625" style="20" customWidth="1"/>
    <col min="7678" max="7928" width="9.7109375" style="20"/>
    <col min="7929" max="7929" width="22.28515625" style="20" customWidth="1"/>
    <col min="7930" max="7930" width="24" style="20" customWidth="1"/>
    <col min="7931" max="7933" width="14.28515625" style="20" customWidth="1"/>
    <col min="7934" max="8184" width="9.7109375" style="20"/>
    <col min="8185" max="8185" width="22.28515625" style="20" customWidth="1"/>
    <col min="8186" max="8186" width="24" style="20" customWidth="1"/>
    <col min="8187" max="8189" width="14.28515625" style="20" customWidth="1"/>
    <col min="8190" max="8440" width="9.7109375" style="20"/>
    <col min="8441" max="8441" width="22.28515625" style="20" customWidth="1"/>
    <col min="8442" max="8442" width="24" style="20" customWidth="1"/>
    <col min="8443" max="8445" width="14.28515625" style="20" customWidth="1"/>
    <col min="8446" max="8696" width="9.7109375" style="20"/>
    <col min="8697" max="8697" width="22.28515625" style="20" customWidth="1"/>
    <col min="8698" max="8698" width="24" style="20" customWidth="1"/>
    <col min="8699" max="8701" width="14.28515625" style="20" customWidth="1"/>
    <col min="8702" max="8952" width="9.7109375" style="20"/>
    <col min="8953" max="8953" width="22.28515625" style="20" customWidth="1"/>
    <col min="8954" max="8954" width="24" style="20" customWidth="1"/>
    <col min="8955" max="8957" width="14.28515625" style="20" customWidth="1"/>
    <col min="8958" max="9208" width="9.7109375" style="20"/>
    <col min="9209" max="9209" width="22.28515625" style="20" customWidth="1"/>
    <col min="9210" max="9210" width="24" style="20" customWidth="1"/>
    <col min="9211" max="9213" width="14.28515625" style="20" customWidth="1"/>
    <col min="9214" max="9464" width="9.7109375" style="20"/>
    <col min="9465" max="9465" width="22.28515625" style="20" customWidth="1"/>
    <col min="9466" max="9466" width="24" style="20" customWidth="1"/>
    <col min="9467" max="9469" width="14.28515625" style="20" customWidth="1"/>
    <col min="9470" max="9720" width="9.7109375" style="20"/>
    <col min="9721" max="9721" width="22.28515625" style="20" customWidth="1"/>
    <col min="9722" max="9722" width="24" style="20" customWidth="1"/>
    <col min="9723" max="9725" width="14.28515625" style="20" customWidth="1"/>
    <col min="9726" max="9976" width="9.7109375" style="20"/>
    <col min="9977" max="9977" width="22.28515625" style="20" customWidth="1"/>
    <col min="9978" max="9978" width="24" style="20" customWidth="1"/>
    <col min="9979" max="9981" width="14.28515625" style="20" customWidth="1"/>
    <col min="9982" max="10232" width="9.7109375" style="20"/>
    <col min="10233" max="10233" width="22.28515625" style="20" customWidth="1"/>
    <col min="10234" max="10234" width="24" style="20" customWidth="1"/>
    <col min="10235" max="10237" width="14.28515625" style="20" customWidth="1"/>
    <col min="10238" max="10488" width="9.7109375" style="20"/>
    <col min="10489" max="10489" width="22.28515625" style="20" customWidth="1"/>
    <col min="10490" max="10490" width="24" style="20" customWidth="1"/>
    <col min="10491" max="10493" width="14.28515625" style="20" customWidth="1"/>
    <col min="10494" max="10744" width="9.7109375" style="20"/>
    <col min="10745" max="10745" width="22.28515625" style="20" customWidth="1"/>
    <col min="10746" max="10746" width="24" style="20" customWidth="1"/>
    <col min="10747" max="10749" width="14.28515625" style="20" customWidth="1"/>
    <col min="10750" max="11000" width="9.7109375" style="20"/>
    <col min="11001" max="11001" width="22.28515625" style="20" customWidth="1"/>
    <col min="11002" max="11002" width="24" style="20" customWidth="1"/>
    <col min="11003" max="11005" width="14.28515625" style="20" customWidth="1"/>
    <col min="11006" max="11256" width="9.7109375" style="20"/>
    <col min="11257" max="11257" width="22.28515625" style="20" customWidth="1"/>
    <col min="11258" max="11258" width="24" style="20" customWidth="1"/>
    <col min="11259" max="11261" width="14.28515625" style="20" customWidth="1"/>
    <col min="11262" max="11512" width="9.7109375" style="20"/>
    <col min="11513" max="11513" width="22.28515625" style="20" customWidth="1"/>
    <col min="11514" max="11514" width="24" style="20" customWidth="1"/>
    <col min="11515" max="11517" width="14.28515625" style="20" customWidth="1"/>
    <col min="11518" max="11768" width="9.7109375" style="20"/>
    <col min="11769" max="11769" width="22.28515625" style="20" customWidth="1"/>
    <col min="11770" max="11770" width="24" style="20" customWidth="1"/>
    <col min="11771" max="11773" width="14.28515625" style="20" customWidth="1"/>
    <col min="11774" max="12024" width="9.7109375" style="20"/>
    <col min="12025" max="12025" width="22.28515625" style="20" customWidth="1"/>
    <col min="12026" max="12026" width="24" style="20" customWidth="1"/>
    <col min="12027" max="12029" width="14.28515625" style="20" customWidth="1"/>
    <col min="12030" max="12280" width="9.7109375" style="20"/>
    <col min="12281" max="12281" width="22.28515625" style="20" customWidth="1"/>
    <col min="12282" max="12282" width="24" style="20" customWidth="1"/>
    <col min="12283" max="12285" width="14.28515625" style="20" customWidth="1"/>
    <col min="12286" max="12536" width="9.7109375" style="20"/>
    <col min="12537" max="12537" width="22.28515625" style="20" customWidth="1"/>
    <col min="12538" max="12538" width="24" style="20" customWidth="1"/>
    <col min="12539" max="12541" width="14.28515625" style="20" customWidth="1"/>
    <col min="12542" max="12792" width="9.7109375" style="20"/>
    <col min="12793" max="12793" width="22.28515625" style="20" customWidth="1"/>
    <col min="12794" max="12794" width="24" style="20" customWidth="1"/>
    <col min="12795" max="12797" width="14.28515625" style="20" customWidth="1"/>
    <col min="12798" max="13048" width="9.7109375" style="20"/>
    <col min="13049" max="13049" width="22.28515625" style="20" customWidth="1"/>
    <col min="13050" max="13050" width="24" style="20" customWidth="1"/>
    <col min="13051" max="13053" width="14.28515625" style="20" customWidth="1"/>
    <col min="13054" max="13304" width="9.7109375" style="20"/>
    <col min="13305" max="13305" width="22.28515625" style="20" customWidth="1"/>
    <col min="13306" max="13306" width="24" style="20" customWidth="1"/>
    <col min="13307" max="13309" width="14.28515625" style="20" customWidth="1"/>
    <col min="13310" max="13560" width="9.7109375" style="20"/>
    <col min="13561" max="13561" width="22.28515625" style="20" customWidth="1"/>
    <col min="13562" max="13562" width="24" style="20" customWidth="1"/>
    <col min="13563" max="13565" width="14.28515625" style="20" customWidth="1"/>
    <col min="13566" max="13816" width="9.7109375" style="20"/>
    <col min="13817" max="13817" width="22.28515625" style="20" customWidth="1"/>
    <col min="13818" max="13818" width="24" style="20" customWidth="1"/>
    <col min="13819" max="13821" width="14.28515625" style="20" customWidth="1"/>
    <col min="13822" max="14072" width="9.7109375" style="20"/>
    <col min="14073" max="14073" width="22.28515625" style="20" customWidth="1"/>
    <col min="14074" max="14074" width="24" style="20" customWidth="1"/>
    <col min="14075" max="14077" width="14.28515625" style="20" customWidth="1"/>
    <col min="14078" max="14328" width="9.7109375" style="20"/>
    <col min="14329" max="14329" width="22.28515625" style="20" customWidth="1"/>
    <col min="14330" max="14330" width="24" style="20" customWidth="1"/>
    <col min="14331" max="14333" width="14.28515625" style="20" customWidth="1"/>
    <col min="14334" max="14584" width="9.7109375" style="20"/>
    <col min="14585" max="14585" width="22.28515625" style="20" customWidth="1"/>
    <col min="14586" max="14586" width="24" style="20" customWidth="1"/>
    <col min="14587" max="14589" width="14.28515625" style="20" customWidth="1"/>
    <col min="14590" max="14840" width="9.7109375" style="20"/>
    <col min="14841" max="14841" width="22.28515625" style="20" customWidth="1"/>
    <col min="14842" max="14842" width="24" style="20" customWidth="1"/>
    <col min="14843" max="14845" width="14.28515625" style="20" customWidth="1"/>
    <col min="14846" max="15096" width="9.7109375" style="20"/>
    <col min="15097" max="15097" width="22.28515625" style="20" customWidth="1"/>
    <col min="15098" max="15098" width="24" style="20" customWidth="1"/>
    <col min="15099" max="15101" width="14.28515625" style="20" customWidth="1"/>
    <col min="15102" max="15352" width="9.7109375" style="20"/>
    <col min="15353" max="15353" width="22.28515625" style="20" customWidth="1"/>
    <col min="15354" max="15354" width="24" style="20" customWidth="1"/>
    <col min="15355" max="15357" width="14.28515625" style="20" customWidth="1"/>
    <col min="15358" max="15608" width="9.7109375" style="20"/>
    <col min="15609" max="15609" width="22.28515625" style="20" customWidth="1"/>
    <col min="15610" max="15610" width="24" style="20" customWidth="1"/>
    <col min="15611" max="15613" width="14.28515625" style="20" customWidth="1"/>
    <col min="15614" max="15864" width="9.7109375" style="20"/>
    <col min="15865" max="15865" width="22.28515625" style="20" customWidth="1"/>
    <col min="15866" max="15866" width="24" style="20" customWidth="1"/>
    <col min="15867" max="15869" width="14.28515625" style="20" customWidth="1"/>
    <col min="15870" max="16120" width="9.7109375" style="20"/>
    <col min="16121" max="16121" width="22.28515625" style="20" customWidth="1"/>
    <col min="16122" max="16122" width="24" style="20" customWidth="1"/>
    <col min="16123" max="16125" width="14.28515625" style="20" customWidth="1"/>
    <col min="16126" max="16384" width="9.7109375" style="20"/>
  </cols>
  <sheetData>
    <row r="1" spans="1:5" ht="25.5">
      <c r="A1" s="8" t="s">
        <v>514</v>
      </c>
    </row>
    <row r="2" spans="1:5">
      <c r="A2" s="92"/>
    </row>
    <row r="3" spans="1:5" ht="15.75">
      <c r="A3" s="26" t="s">
        <v>69</v>
      </c>
    </row>
    <row r="4" spans="1:5" ht="15">
      <c r="A4" s="10"/>
    </row>
    <row r="5" spans="1:5" ht="13.5" thickBot="1">
      <c r="A5" s="1826" t="s">
        <v>515</v>
      </c>
      <c r="B5" s="1827"/>
      <c r="C5" s="1827"/>
      <c r="D5" s="1827"/>
      <c r="E5" s="1827"/>
    </row>
    <row r="6" spans="1:5" ht="13.5" thickBot="1">
      <c r="A6" s="1969"/>
      <c r="B6" s="1969"/>
      <c r="C6" s="1355" t="s">
        <v>508</v>
      </c>
      <c r="D6" s="1355" t="s">
        <v>509</v>
      </c>
      <c r="E6" s="1355" t="s">
        <v>510</v>
      </c>
    </row>
    <row r="7" spans="1:5">
      <c r="A7" s="1951" t="s">
        <v>395</v>
      </c>
      <c r="B7" s="456" t="s">
        <v>109</v>
      </c>
      <c r="C7" s="463">
        <v>3.4219317280189494</v>
      </c>
      <c r="D7" s="463">
        <v>38.062722095558108</v>
      </c>
      <c r="E7" s="463">
        <v>87.330253913033303</v>
      </c>
    </row>
    <row r="8" spans="1:5">
      <c r="A8" s="1774"/>
      <c r="B8" s="441" t="s">
        <v>75</v>
      </c>
      <c r="C8" s="460">
        <v>2947.5624274093716</v>
      </c>
      <c r="D8" s="460">
        <v>2947.5624274093716</v>
      </c>
      <c r="E8" s="460">
        <v>2947.5624274093716</v>
      </c>
    </row>
    <row r="9" spans="1:5">
      <c r="A9" s="1774"/>
      <c r="B9" s="441" t="s">
        <v>92</v>
      </c>
      <c r="C9" s="460">
        <v>1971</v>
      </c>
      <c r="D9" s="460">
        <v>1971</v>
      </c>
      <c r="E9" s="460">
        <v>1971</v>
      </c>
    </row>
    <row r="10" spans="1:5">
      <c r="A10" s="1774"/>
      <c r="B10" s="441" t="s">
        <v>110</v>
      </c>
      <c r="C10" s="46">
        <v>3</v>
      </c>
      <c r="D10" s="46">
        <v>12.574338871793172</v>
      </c>
      <c r="E10" s="46">
        <v>66</v>
      </c>
    </row>
    <row r="11" spans="1:5">
      <c r="A11" s="1774"/>
      <c r="B11" s="441" t="s">
        <v>121</v>
      </c>
      <c r="C11" s="46">
        <v>2.149840056068276</v>
      </c>
      <c r="D11" s="46">
        <v>64.240271374092544</v>
      </c>
      <c r="E11" s="46">
        <v>83.96465533454429</v>
      </c>
    </row>
    <row r="12" spans="1:5">
      <c r="A12" s="1820"/>
      <c r="B12" s="444" t="s">
        <v>112</v>
      </c>
      <c r="C12" s="487">
        <f>1.14*1.64*C11/SQRT(C9)</f>
        <v>9.0533964305587439E-2</v>
      </c>
      <c r="D12" s="480">
        <f t="shared" ref="D12:E12" si="0">1.14*1.64*D11/SQRT(D9)</f>
        <v>2.7052833159131717</v>
      </c>
      <c r="E12" s="480">
        <f t="shared" si="0"/>
        <v>3.5359156545305188</v>
      </c>
    </row>
    <row r="13" spans="1:5">
      <c r="A13" s="1773" t="s">
        <v>397</v>
      </c>
      <c r="B13" s="441" t="s">
        <v>109</v>
      </c>
      <c r="C13" s="489">
        <v>3.2738728898331346</v>
      </c>
      <c r="D13" s="489">
        <v>39.753887409851458</v>
      </c>
      <c r="E13" s="489">
        <v>81.047820345812511</v>
      </c>
    </row>
    <row r="14" spans="1:5">
      <c r="A14" s="1774"/>
      <c r="B14" s="441" t="s">
        <v>75</v>
      </c>
      <c r="C14" s="460">
        <v>2396.2497503649283</v>
      </c>
      <c r="D14" s="460">
        <v>2396.2497503649283</v>
      </c>
      <c r="E14" s="460">
        <v>2396.2497503649283</v>
      </c>
    </row>
    <row r="15" spans="1:5">
      <c r="A15" s="1774"/>
      <c r="B15" s="441" t="s">
        <v>92</v>
      </c>
      <c r="C15" s="460">
        <v>1522</v>
      </c>
      <c r="D15" s="460">
        <v>1522</v>
      </c>
      <c r="E15" s="460">
        <v>1522</v>
      </c>
    </row>
    <row r="16" spans="1:5">
      <c r="A16" s="1774"/>
      <c r="B16" s="441" t="s">
        <v>110</v>
      </c>
      <c r="C16" s="46">
        <v>3</v>
      </c>
      <c r="D16" s="46">
        <v>17.048999999999999</v>
      </c>
      <c r="E16" s="46">
        <v>60</v>
      </c>
    </row>
    <row r="17" spans="1:5">
      <c r="A17" s="1774"/>
      <c r="B17" s="441" t="s">
        <v>121</v>
      </c>
      <c r="C17" s="46">
        <v>2.2276335798758864</v>
      </c>
      <c r="D17" s="46">
        <v>61.412464171362707</v>
      </c>
      <c r="E17" s="46">
        <v>81.014076313486726</v>
      </c>
    </row>
    <row r="18" spans="1:5">
      <c r="A18" s="1820"/>
      <c r="B18" s="444" t="s">
        <v>112</v>
      </c>
      <c r="C18" s="490">
        <f>1.14*1.64*C17/SQRT(C15)</f>
        <v>0.10675423901871769</v>
      </c>
      <c r="D18" s="491">
        <f t="shared" ref="D18:E18" si="1">1.14*1.64*D17/SQRT(D15)</f>
        <v>2.943051737998744</v>
      </c>
      <c r="E18" s="491">
        <f t="shared" si="1"/>
        <v>3.8824141208773022</v>
      </c>
    </row>
    <row r="19" spans="1:5">
      <c r="A19" s="1773" t="s">
        <v>400</v>
      </c>
      <c r="B19" s="441" t="s">
        <v>109</v>
      </c>
      <c r="C19" s="45">
        <v>3.3038543951568982</v>
      </c>
      <c r="D19" s="45">
        <v>43.38577776874471</v>
      </c>
      <c r="E19" s="45">
        <v>88.043733687956461</v>
      </c>
    </row>
    <row r="20" spans="1:5">
      <c r="A20" s="1774"/>
      <c r="B20" s="441" t="s">
        <v>75</v>
      </c>
      <c r="C20" s="460">
        <v>1331.5231949923595</v>
      </c>
      <c r="D20" s="460">
        <v>1331.5231949923595</v>
      </c>
      <c r="E20" s="460">
        <v>1331.5231949923595</v>
      </c>
    </row>
    <row r="21" spans="1:5">
      <c r="A21" s="1774"/>
      <c r="B21" s="441" t="s">
        <v>92</v>
      </c>
      <c r="C21" s="460">
        <v>803</v>
      </c>
      <c r="D21" s="460">
        <v>803</v>
      </c>
      <c r="E21" s="460">
        <v>803</v>
      </c>
    </row>
    <row r="22" spans="1:5">
      <c r="A22" s="1774"/>
      <c r="B22" s="441" t="s">
        <v>110</v>
      </c>
      <c r="C22" s="46">
        <v>3</v>
      </c>
      <c r="D22" s="46">
        <v>22.164427647208832</v>
      </c>
      <c r="E22" s="46">
        <v>68.89108090333923</v>
      </c>
    </row>
    <row r="23" spans="1:5">
      <c r="A23" s="1774"/>
      <c r="B23" s="441" t="s">
        <v>121</v>
      </c>
      <c r="C23" s="46">
        <v>2.2860643734390846</v>
      </c>
      <c r="D23" s="46">
        <v>62.190324831445501</v>
      </c>
      <c r="E23" s="46">
        <v>87.601241294787314</v>
      </c>
    </row>
    <row r="24" spans="1:5">
      <c r="A24" s="1820"/>
      <c r="B24" s="444" t="s">
        <v>112</v>
      </c>
      <c r="C24" s="487">
        <f>1.14*1.64*C23/SQRT(C21)</f>
        <v>0.15082710051823331</v>
      </c>
      <c r="D24" s="480">
        <f t="shared" ref="D24:E24" si="2">1.14*1.64*D23/SQRT(D21)</f>
        <v>4.1031155918426956</v>
      </c>
      <c r="E24" s="480">
        <f t="shared" si="2"/>
        <v>5.7796453064942375</v>
      </c>
    </row>
    <row r="25" spans="1:5">
      <c r="A25" s="1755" t="s">
        <v>152</v>
      </c>
      <c r="B25" s="439" t="s">
        <v>109</v>
      </c>
      <c r="C25" s="489">
        <v>2.7872892951161141</v>
      </c>
      <c r="D25" s="489">
        <v>36.676767718820393</v>
      </c>
      <c r="E25" s="489">
        <v>74.21018751216188</v>
      </c>
    </row>
    <row r="26" spans="1:5">
      <c r="A26" s="1774"/>
      <c r="B26" s="441" t="s">
        <v>75</v>
      </c>
      <c r="C26" s="460">
        <v>354.86168597783353</v>
      </c>
      <c r="D26" s="460">
        <v>354.86168597783353</v>
      </c>
      <c r="E26" s="460">
        <v>354.86168597783353</v>
      </c>
    </row>
    <row r="27" spans="1:5">
      <c r="A27" s="1774"/>
      <c r="B27" s="441" t="s">
        <v>92</v>
      </c>
      <c r="C27" s="460">
        <v>188</v>
      </c>
      <c r="D27" s="460">
        <v>188</v>
      </c>
      <c r="E27" s="460">
        <v>188</v>
      </c>
    </row>
    <row r="28" spans="1:5">
      <c r="A28" s="1774"/>
      <c r="B28" s="441" t="s">
        <v>110</v>
      </c>
      <c r="C28" s="46">
        <v>2</v>
      </c>
      <c r="D28" s="46">
        <v>19.791</v>
      </c>
      <c r="E28" s="46">
        <v>60</v>
      </c>
    </row>
    <row r="29" spans="1:5">
      <c r="A29" s="1774"/>
      <c r="B29" s="441" t="s">
        <v>121</v>
      </c>
      <c r="C29" s="46">
        <v>2.1438595369808127</v>
      </c>
      <c r="D29" s="46">
        <v>60.586432158302188</v>
      </c>
      <c r="E29" s="46">
        <v>73.021271193731451</v>
      </c>
    </row>
    <row r="30" spans="1:5" ht="13.5" thickBot="1">
      <c r="A30" s="1956"/>
      <c r="B30" s="465" t="s">
        <v>112</v>
      </c>
      <c r="C30" s="488">
        <f>1.14*1.64*C29/SQRT(C27)</f>
        <v>0.29232509687002434</v>
      </c>
      <c r="D30" s="484">
        <f t="shared" ref="D30:E30" si="3">1.14*1.64*D29/SQRT(D27)</f>
        <v>8.2612383620183785</v>
      </c>
      <c r="E30" s="484">
        <f t="shared" si="3"/>
        <v>9.9567857907991808</v>
      </c>
    </row>
    <row r="31" spans="1:5" ht="66.75" customHeight="1">
      <c r="A31" s="1963" t="s">
        <v>516</v>
      </c>
      <c r="B31" s="1774"/>
      <c r="C31" s="1774"/>
      <c r="D31" s="1774"/>
      <c r="E31" s="1774"/>
    </row>
    <row r="49" ht="51" customHeight="1"/>
  </sheetData>
  <mergeCells count="7">
    <mergeCell ref="A31:E31"/>
    <mergeCell ref="A5:E5"/>
    <mergeCell ref="A6:B6"/>
    <mergeCell ref="A7:A12"/>
    <mergeCell ref="A13:A18"/>
    <mergeCell ref="A19:A24"/>
    <mergeCell ref="A25:A30"/>
  </mergeCells>
  <hyperlinks>
    <hyperlink ref="A3" location="Übersicht!A1" display="&lt;&lt; Zurück zur Übersicht"/>
  </hyperlink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7"/>
  <sheetViews>
    <sheetView topLeftCell="A49" zoomScaleNormal="100" workbookViewId="0">
      <selection activeCell="A86" sqref="A86:XFD87"/>
    </sheetView>
  </sheetViews>
  <sheetFormatPr baseColWidth="10" defaultColWidth="9.7109375" defaultRowHeight="12.75"/>
  <cols>
    <col min="1" max="2" width="24" style="20" customWidth="1"/>
    <col min="3" max="3" width="18.5703125" style="20" customWidth="1"/>
    <col min="4" max="7" width="11.7109375" style="492" customWidth="1"/>
    <col min="8" max="246" width="9.7109375" style="20"/>
    <col min="247" max="248" width="24" style="20" customWidth="1"/>
    <col min="249" max="249" width="18.5703125" style="20" customWidth="1"/>
    <col min="250" max="253" width="11.7109375" style="20" customWidth="1"/>
    <col min="254" max="502" width="9.7109375" style="20"/>
    <col min="503" max="504" width="24" style="20" customWidth="1"/>
    <col min="505" max="505" width="18.5703125" style="20" customWidth="1"/>
    <col min="506" max="509" width="11.7109375" style="20" customWidth="1"/>
    <col min="510" max="758" width="9.7109375" style="20"/>
    <col min="759" max="760" width="24" style="20" customWidth="1"/>
    <col min="761" max="761" width="18.5703125" style="20" customWidth="1"/>
    <col min="762" max="765" width="11.7109375" style="20" customWidth="1"/>
    <col min="766" max="1014" width="9.7109375" style="20"/>
    <col min="1015" max="1016" width="24" style="20" customWidth="1"/>
    <col min="1017" max="1017" width="18.5703125" style="20" customWidth="1"/>
    <col min="1018" max="1021" width="11.7109375" style="20" customWidth="1"/>
    <col min="1022" max="1270" width="9.7109375" style="20"/>
    <col min="1271" max="1272" width="24" style="20" customWidth="1"/>
    <col min="1273" max="1273" width="18.5703125" style="20" customWidth="1"/>
    <col min="1274" max="1277" width="11.7109375" style="20" customWidth="1"/>
    <col min="1278" max="1526" width="9.7109375" style="20"/>
    <col min="1527" max="1528" width="24" style="20" customWidth="1"/>
    <col min="1529" max="1529" width="18.5703125" style="20" customWidth="1"/>
    <col min="1530" max="1533" width="11.7109375" style="20" customWidth="1"/>
    <col min="1534" max="1782" width="9.7109375" style="20"/>
    <col min="1783" max="1784" width="24" style="20" customWidth="1"/>
    <col min="1785" max="1785" width="18.5703125" style="20" customWidth="1"/>
    <col min="1786" max="1789" width="11.7109375" style="20" customWidth="1"/>
    <col min="1790" max="2038" width="9.7109375" style="20"/>
    <col min="2039" max="2040" width="24" style="20" customWidth="1"/>
    <col min="2041" max="2041" width="18.5703125" style="20" customWidth="1"/>
    <col min="2042" max="2045" width="11.7109375" style="20" customWidth="1"/>
    <col min="2046" max="2294" width="9.7109375" style="20"/>
    <col min="2295" max="2296" width="24" style="20" customWidth="1"/>
    <col min="2297" max="2297" width="18.5703125" style="20" customWidth="1"/>
    <col min="2298" max="2301" width="11.7109375" style="20" customWidth="1"/>
    <col min="2302" max="2550" width="9.7109375" style="20"/>
    <col min="2551" max="2552" width="24" style="20" customWidth="1"/>
    <col min="2553" max="2553" width="18.5703125" style="20" customWidth="1"/>
    <col min="2554" max="2557" width="11.7109375" style="20" customWidth="1"/>
    <col min="2558" max="2806" width="9.7109375" style="20"/>
    <col min="2807" max="2808" width="24" style="20" customWidth="1"/>
    <col min="2809" max="2809" width="18.5703125" style="20" customWidth="1"/>
    <col min="2810" max="2813" width="11.7109375" style="20" customWidth="1"/>
    <col min="2814" max="3062" width="9.7109375" style="20"/>
    <col min="3063" max="3064" width="24" style="20" customWidth="1"/>
    <col min="3065" max="3065" width="18.5703125" style="20" customWidth="1"/>
    <col min="3066" max="3069" width="11.7109375" style="20" customWidth="1"/>
    <col min="3070" max="3318" width="9.7109375" style="20"/>
    <col min="3319" max="3320" width="24" style="20" customWidth="1"/>
    <col min="3321" max="3321" width="18.5703125" style="20" customWidth="1"/>
    <col min="3322" max="3325" width="11.7109375" style="20" customWidth="1"/>
    <col min="3326" max="3574" width="9.7109375" style="20"/>
    <col min="3575" max="3576" width="24" style="20" customWidth="1"/>
    <col min="3577" max="3577" width="18.5703125" style="20" customWidth="1"/>
    <col min="3578" max="3581" width="11.7109375" style="20" customWidth="1"/>
    <col min="3582" max="3830" width="9.7109375" style="20"/>
    <col min="3831" max="3832" width="24" style="20" customWidth="1"/>
    <col min="3833" max="3833" width="18.5703125" style="20" customWidth="1"/>
    <col min="3834" max="3837" width="11.7109375" style="20" customWidth="1"/>
    <col min="3838" max="4086" width="9.7109375" style="20"/>
    <col min="4087" max="4088" width="24" style="20" customWidth="1"/>
    <col min="4089" max="4089" width="18.5703125" style="20" customWidth="1"/>
    <col min="4090" max="4093" width="11.7109375" style="20" customWidth="1"/>
    <col min="4094" max="4342" width="9.7109375" style="20"/>
    <col min="4343" max="4344" width="24" style="20" customWidth="1"/>
    <col min="4345" max="4345" width="18.5703125" style="20" customWidth="1"/>
    <col min="4346" max="4349" width="11.7109375" style="20" customWidth="1"/>
    <col min="4350" max="4598" width="9.7109375" style="20"/>
    <col min="4599" max="4600" width="24" style="20" customWidth="1"/>
    <col min="4601" max="4601" width="18.5703125" style="20" customWidth="1"/>
    <col min="4602" max="4605" width="11.7109375" style="20" customWidth="1"/>
    <col min="4606" max="4854" width="9.7109375" style="20"/>
    <col min="4855" max="4856" width="24" style="20" customWidth="1"/>
    <col min="4857" max="4857" width="18.5703125" style="20" customWidth="1"/>
    <col min="4858" max="4861" width="11.7109375" style="20" customWidth="1"/>
    <col min="4862" max="5110" width="9.7109375" style="20"/>
    <col min="5111" max="5112" width="24" style="20" customWidth="1"/>
    <col min="5113" max="5113" width="18.5703125" style="20" customWidth="1"/>
    <col min="5114" max="5117" width="11.7109375" style="20" customWidth="1"/>
    <col min="5118" max="5366" width="9.7109375" style="20"/>
    <col min="5367" max="5368" width="24" style="20" customWidth="1"/>
    <col min="5369" max="5369" width="18.5703125" style="20" customWidth="1"/>
    <col min="5370" max="5373" width="11.7109375" style="20" customWidth="1"/>
    <col min="5374" max="5622" width="9.7109375" style="20"/>
    <col min="5623" max="5624" width="24" style="20" customWidth="1"/>
    <col min="5625" max="5625" width="18.5703125" style="20" customWidth="1"/>
    <col min="5626" max="5629" width="11.7109375" style="20" customWidth="1"/>
    <col min="5630" max="5878" width="9.7109375" style="20"/>
    <col min="5879" max="5880" width="24" style="20" customWidth="1"/>
    <col min="5881" max="5881" width="18.5703125" style="20" customWidth="1"/>
    <col min="5882" max="5885" width="11.7109375" style="20" customWidth="1"/>
    <col min="5886" max="6134" width="9.7109375" style="20"/>
    <col min="6135" max="6136" width="24" style="20" customWidth="1"/>
    <col min="6137" max="6137" width="18.5703125" style="20" customWidth="1"/>
    <col min="6138" max="6141" width="11.7109375" style="20" customWidth="1"/>
    <col min="6142" max="6390" width="9.7109375" style="20"/>
    <col min="6391" max="6392" width="24" style="20" customWidth="1"/>
    <col min="6393" max="6393" width="18.5703125" style="20" customWidth="1"/>
    <col min="6394" max="6397" width="11.7109375" style="20" customWidth="1"/>
    <col min="6398" max="6646" width="9.7109375" style="20"/>
    <col min="6647" max="6648" width="24" style="20" customWidth="1"/>
    <col min="6649" max="6649" width="18.5703125" style="20" customWidth="1"/>
    <col min="6650" max="6653" width="11.7109375" style="20" customWidth="1"/>
    <col min="6654" max="6902" width="9.7109375" style="20"/>
    <col min="6903" max="6904" width="24" style="20" customWidth="1"/>
    <col min="6905" max="6905" width="18.5703125" style="20" customWidth="1"/>
    <col min="6906" max="6909" width="11.7109375" style="20" customWidth="1"/>
    <col min="6910" max="7158" width="9.7109375" style="20"/>
    <col min="7159" max="7160" width="24" style="20" customWidth="1"/>
    <col min="7161" max="7161" width="18.5703125" style="20" customWidth="1"/>
    <col min="7162" max="7165" width="11.7109375" style="20" customWidth="1"/>
    <col min="7166" max="7414" width="9.7109375" style="20"/>
    <col min="7415" max="7416" width="24" style="20" customWidth="1"/>
    <col min="7417" max="7417" width="18.5703125" style="20" customWidth="1"/>
    <col min="7418" max="7421" width="11.7109375" style="20" customWidth="1"/>
    <col min="7422" max="7670" width="9.7109375" style="20"/>
    <col min="7671" max="7672" width="24" style="20" customWidth="1"/>
    <col min="7673" max="7673" width="18.5703125" style="20" customWidth="1"/>
    <col min="7674" max="7677" width="11.7109375" style="20" customWidth="1"/>
    <col min="7678" max="7926" width="9.7109375" style="20"/>
    <col min="7927" max="7928" width="24" style="20" customWidth="1"/>
    <col min="7929" max="7929" width="18.5703125" style="20" customWidth="1"/>
    <col min="7930" max="7933" width="11.7109375" style="20" customWidth="1"/>
    <col min="7934" max="8182" width="9.7109375" style="20"/>
    <col min="8183" max="8184" width="24" style="20" customWidth="1"/>
    <col min="8185" max="8185" width="18.5703125" style="20" customWidth="1"/>
    <col min="8186" max="8189" width="11.7109375" style="20" customWidth="1"/>
    <col min="8190" max="8438" width="9.7109375" style="20"/>
    <col min="8439" max="8440" width="24" style="20" customWidth="1"/>
    <col min="8441" max="8441" width="18.5703125" style="20" customWidth="1"/>
    <col min="8442" max="8445" width="11.7109375" style="20" customWidth="1"/>
    <col min="8446" max="8694" width="9.7109375" style="20"/>
    <col min="8695" max="8696" width="24" style="20" customWidth="1"/>
    <col min="8697" max="8697" width="18.5703125" style="20" customWidth="1"/>
    <col min="8698" max="8701" width="11.7109375" style="20" customWidth="1"/>
    <col min="8702" max="8950" width="9.7109375" style="20"/>
    <col min="8951" max="8952" width="24" style="20" customWidth="1"/>
    <col min="8953" max="8953" width="18.5703125" style="20" customWidth="1"/>
    <col min="8954" max="8957" width="11.7109375" style="20" customWidth="1"/>
    <col min="8958" max="9206" width="9.7109375" style="20"/>
    <col min="9207" max="9208" width="24" style="20" customWidth="1"/>
    <col min="9209" max="9209" width="18.5703125" style="20" customWidth="1"/>
    <col min="9210" max="9213" width="11.7109375" style="20" customWidth="1"/>
    <col min="9214" max="9462" width="9.7109375" style="20"/>
    <col min="9463" max="9464" width="24" style="20" customWidth="1"/>
    <col min="9465" max="9465" width="18.5703125" style="20" customWidth="1"/>
    <col min="9466" max="9469" width="11.7109375" style="20" customWidth="1"/>
    <col min="9470" max="9718" width="9.7109375" style="20"/>
    <col min="9719" max="9720" width="24" style="20" customWidth="1"/>
    <col min="9721" max="9721" width="18.5703125" style="20" customWidth="1"/>
    <col min="9722" max="9725" width="11.7109375" style="20" customWidth="1"/>
    <col min="9726" max="9974" width="9.7109375" style="20"/>
    <col min="9975" max="9976" width="24" style="20" customWidth="1"/>
    <col min="9977" max="9977" width="18.5703125" style="20" customWidth="1"/>
    <col min="9978" max="9981" width="11.7109375" style="20" customWidth="1"/>
    <col min="9982" max="10230" width="9.7109375" style="20"/>
    <col min="10231" max="10232" width="24" style="20" customWidth="1"/>
    <col min="10233" max="10233" width="18.5703125" style="20" customWidth="1"/>
    <col min="10234" max="10237" width="11.7109375" style="20" customWidth="1"/>
    <col min="10238" max="10486" width="9.7109375" style="20"/>
    <col min="10487" max="10488" width="24" style="20" customWidth="1"/>
    <col min="10489" max="10489" width="18.5703125" style="20" customWidth="1"/>
    <col min="10490" max="10493" width="11.7109375" style="20" customWidth="1"/>
    <col min="10494" max="10742" width="9.7109375" style="20"/>
    <col min="10743" max="10744" width="24" style="20" customWidth="1"/>
    <col min="10745" max="10745" width="18.5703125" style="20" customWidth="1"/>
    <col min="10746" max="10749" width="11.7109375" style="20" customWidth="1"/>
    <col min="10750" max="10998" width="9.7109375" style="20"/>
    <col min="10999" max="11000" width="24" style="20" customWidth="1"/>
    <col min="11001" max="11001" width="18.5703125" style="20" customWidth="1"/>
    <col min="11002" max="11005" width="11.7109375" style="20" customWidth="1"/>
    <col min="11006" max="11254" width="9.7109375" style="20"/>
    <col min="11255" max="11256" width="24" style="20" customWidth="1"/>
    <col min="11257" max="11257" width="18.5703125" style="20" customWidth="1"/>
    <col min="11258" max="11261" width="11.7109375" style="20" customWidth="1"/>
    <col min="11262" max="11510" width="9.7109375" style="20"/>
    <col min="11511" max="11512" width="24" style="20" customWidth="1"/>
    <col min="11513" max="11513" width="18.5703125" style="20" customWidth="1"/>
    <col min="11514" max="11517" width="11.7109375" style="20" customWidth="1"/>
    <col min="11518" max="11766" width="9.7109375" style="20"/>
    <col min="11767" max="11768" width="24" style="20" customWidth="1"/>
    <col min="11769" max="11769" width="18.5703125" style="20" customWidth="1"/>
    <col min="11770" max="11773" width="11.7109375" style="20" customWidth="1"/>
    <col min="11774" max="12022" width="9.7109375" style="20"/>
    <col min="12023" max="12024" width="24" style="20" customWidth="1"/>
    <col min="12025" max="12025" width="18.5703125" style="20" customWidth="1"/>
    <col min="12026" max="12029" width="11.7109375" style="20" customWidth="1"/>
    <col min="12030" max="12278" width="9.7109375" style="20"/>
    <col min="12279" max="12280" width="24" style="20" customWidth="1"/>
    <col min="12281" max="12281" width="18.5703125" style="20" customWidth="1"/>
    <col min="12282" max="12285" width="11.7109375" style="20" customWidth="1"/>
    <col min="12286" max="12534" width="9.7109375" style="20"/>
    <col min="12535" max="12536" width="24" style="20" customWidth="1"/>
    <col min="12537" max="12537" width="18.5703125" style="20" customWidth="1"/>
    <col min="12538" max="12541" width="11.7109375" style="20" customWidth="1"/>
    <col min="12542" max="12790" width="9.7109375" style="20"/>
    <col min="12791" max="12792" width="24" style="20" customWidth="1"/>
    <col min="12793" max="12793" width="18.5703125" style="20" customWidth="1"/>
    <col min="12794" max="12797" width="11.7109375" style="20" customWidth="1"/>
    <col min="12798" max="13046" width="9.7109375" style="20"/>
    <col min="13047" max="13048" width="24" style="20" customWidth="1"/>
    <col min="13049" max="13049" width="18.5703125" style="20" customWidth="1"/>
    <col min="13050" max="13053" width="11.7109375" style="20" customWidth="1"/>
    <col min="13054" max="13302" width="9.7109375" style="20"/>
    <col min="13303" max="13304" width="24" style="20" customWidth="1"/>
    <col min="13305" max="13305" width="18.5703125" style="20" customWidth="1"/>
    <col min="13306" max="13309" width="11.7109375" style="20" customWidth="1"/>
    <col min="13310" max="13558" width="9.7109375" style="20"/>
    <col min="13559" max="13560" width="24" style="20" customWidth="1"/>
    <col min="13561" max="13561" width="18.5703125" style="20" customWidth="1"/>
    <col min="13562" max="13565" width="11.7109375" style="20" customWidth="1"/>
    <col min="13566" max="13814" width="9.7109375" style="20"/>
    <col min="13815" max="13816" width="24" style="20" customWidth="1"/>
    <col min="13817" max="13817" width="18.5703125" style="20" customWidth="1"/>
    <col min="13818" max="13821" width="11.7109375" style="20" customWidth="1"/>
    <col min="13822" max="14070" width="9.7109375" style="20"/>
    <col min="14071" max="14072" width="24" style="20" customWidth="1"/>
    <col min="14073" max="14073" width="18.5703125" style="20" customWidth="1"/>
    <col min="14074" max="14077" width="11.7109375" style="20" customWidth="1"/>
    <col min="14078" max="14326" width="9.7109375" style="20"/>
    <col min="14327" max="14328" width="24" style="20" customWidth="1"/>
    <col min="14329" max="14329" width="18.5703125" style="20" customWidth="1"/>
    <col min="14330" max="14333" width="11.7109375" style="20" customWidth="1"/>
    <col min="14334" max="14582" width="9.7109375" style="20"/>
    <col min="14583" max="14584" width="24" style="20" customWidth="1"/>
    <col min="14585" max="14585" width="18.5703125" style="20" customWidth="1"/>
    <col min="14586" max="14589" width="11.7109375" style="20" customWidth="1"/>
    <col min="14590" max="14838" width="9.7109375" style="20"/>
    <col min="14839" max="14840" width="24" style="20" customWidth="1"/>
    <col min="14841" max="14841" width="18.5703125" style="20" customWidth="1"/>
    <col min="14842" max="14845" width="11.7109375" style="20" customWidth="1"/>
    <col min="14846" max="15094" width="9.7109375" style="20"/>
    <col min="15095" max="15096" width="24" style="20" customWidth="1"/>
    <col min="15097" max="15097" width="18.5703125" style="20" customWidth="1"/>
    <col min="15098" max="15101" width="11.7109375" style="20" customWidth="1"/>
    <col min="15102" max="15350" width="9.7109375" style="20"/>
    <col min="15351" max="15352" width="24" style="20" customWidth="1"/>
    <col min="15353" max="15353" width="18.5703125" style="20" customWidth="1"/>
    <col min="15354" max="15357" width="11.7109375" style="20" customWidth="1"/>
    <col min="15358" max="15606" width="9.7109375" style="20"/>
    <col min="15607" max="15608" width="24" style="20" customWidth="1"/>
    <col min="15609" max="15609" width="18.5703125" style="20" customWidth="1"/>
    <col min="15610" max="15613" width="11.7109375" style="20" customWidth="1"/>
    <col min="15614" max="15862" width="9.7109375" style="20"/>
    <col min="15863" max="15864" width="24" style="20" customWidth="1"/>
    <col min="15865" max="15865" width="18.5703125" style="20" customWidth="1"/>
    <col min="15866" max="15869" width="11.7109375" style="20" customWidth="1"/>
    <col min="15870" max="16118" width="9.7109375" style="20"/>
    <col min="16119" max="16120" width="24" style="20" customWidth="1"/>
    <col min="16121" max="16121" width="18.5703125" style="20" customWidth="1"/>
    <col min="16122" max="16125" width="11.7109375" style="20" customWidth="1"/>
    <col min="16126" max="16384" width="9.7109375" style="20"/>
  </cols>
  <sheetData>
    <row r="1" spans="1:7" ht="25.5">
      <c r="A1" s="8" t="s">
        <v>517</v>
      </c>
    </row>
    <row r="2" spans="1:7">
      <c r="A2" s="92"/>
    </row>
    <row r="3" spans="1:7" ht="15.75">
      <c r="A3" s="26" t="s">
        <v>69</v>
      </c>
    </row>
    <row r="4" spans="1:7" ht="15">
      <c r="A4" s="10"/>
    </row>
    <row r="5" spans="1:7" ht="13.5" thickBot="1">
      <c r="A5" s="1973" t="s">
        <v>518</v>
      </c>
      <c r="B5" s="1974"/>
      <c r="C5" s="1974"/>
      <c r="D5" s="1974"/>
      <c r="E5" s="1974"/>
      <c r="F5" s="1974"/>
      <c r="G5" s="1974"/>
    </row>
    <row r="6" spans="1:7" ht="14.25" thickTop="1" thickBot="1">
      <c r="A6" s="1975" t="s">
        <v>71</v>
      </c>
      <c r="B6" s="1774"/>
      <c r="C6" s="1774"/>
      <c r="D6" s="1976" t="s">
        <v>102</v>
      </c>
      <c r="E6" s="1976"/>
      <c r="F6" s="1976" t="s">
        <v>82</v>
      </c>
      <c r="G6" s="1976"/>
    </row>
    <row r="7" spans="1:7">
      <c r="A7" s="1774"/>
      <c r="B7" s="1774"/>
      <c r="C7" s="1774"/>
      <c r="D7" s="1976" t="s">
        <v>519</v>
      </c>
      <c r="E7" s="1976"/>
      <c r="F7" s="1976"/>
      <c r="G7" s="1976"/>
    </row>
    <row r="8" spans="1:7" ht="13.5" thickBot="1">
      <c r="A8" s="1956"/>
      <c r="B8" s="1956"/>
      <c r="C8" s="1956"/>
      <c r="D8" s="482" t="s">
        <v>234</v>
      </c>
      <c r="E8" s="482" t="s">
        <v>235</v>
      </c>
      <c r="F8" s="482" t="s">
        <v>234</v>
      </c>
      <c r="G8" s="482" t="s">
        <v>235</v>
      </c>
    </row>
    <row r="9" spans="1:7">
      <c r="A9" s="1773" t="s">
        <v>267</v>
      </c>
      <c r="B9" s="1773" t="s">
        <v>268</v>
      </c>
      <c r="C9" s="441" t="s">
        <v>75</v>
      </c>
      <c r="D9" s="198">
        <v>25505.592950884755</v>
      </c>
      <c r="E9" s="198">
        <v>2656.0489447782124</v>
      </c>
      <c r="F9" s="198">
        <v>3094.4185385123342</v>
      </c>
      <c r="G9" s="198">
        <v>335.32512147220729</v>
      </c>
    </row>
    <row r="10" spans="1:7">
      <c r="A10" s="1774"/>
      <c r="B10" s="1774"/>
      <c r="C10" s="441" t="s">
        <v>92</v>
      </c>
      <c r="D10" s="15">
        <v>25244</v>
      </c>
      <c r="E10" s="15">
        <v>2699</v>
      </c>
      <c r="F10" s="15">
        <v>1977</v>
      </c>
      <c r="G10" s="15">
        <v>213</v>
      </c>
    </row>
    <row r="11" spans="1:7">
      <c r="A11" s="1774"/>
      <c r="B11" s="1774"/>
      <c r="C11" s="441" t="s">
        <v>520</v>
      </c>
      <c r="D11" s="151">
        <v>0.90568557917827841</v>
      </c>
      <c r="E11" s="151">
        <v>9.4314420821722769E-2</v>
      </c>
      <c r="F11" s="151">
        <v>0.90223026712331145</v>
      </c>
      <c r="G11" s="151">
        <v>9.7769732876689372E-2</v>
      </c>
    </row>
    <row r="12" spans="1:7">
      <c r="A12" s="1774"/>
      <c r="B12" s="1820"/>
      <c r="C12" s="444" t="s">
        <v>112</v>
      </c>
      <c r="D12" s="493">
        <f>1.14*1.64*SQRT(D11*(1-D11)/(D10+E10))</f>
        <v>3.2688121341024291E-3</v>
      </c>
      <c r="E12" s="493">
        <f>1.14*1.64*SQRT(E11*(1-E11)/(D10+E10))</f>
        <v>3.2688121341024473E-3</v>
      </c>
      <c r="F12" s="494">
        <f>1.14*1.64*SQRT(F11*(1-F11)/(F10+G10))</f>
        <v>1.1865541221235103E-2</v>
      </c>
      <c r="G12" s="494">
        <f>1.14*1.64*SQRT(G11*(1-G11)/(G10+F10))</f>
        <v>1.1865541221235147E-2</v>
      </c>
    </row>
    <row r="13" spans="1:7">
      <c r="A13" s="1774"/>
      <c r="B13" s="1773" t="s">
        <v>269</v>
      </c>
      <c r="C13" s="441" t="s">
        <v>75</v>
      </c>
      <c r="D13" s="15">
        <v>25374.296983579447</v>
      </c>
      <c r="E13" s="15">
        <v>3554.0611207577717</v>
      </c>
      <c r="F13" s="15">
        <v>3166.4444377502327</v>
      </c>
      <c r="G13" s="15">
        <v>434.00896100971818</v>
      </c>
    </row>
    <row r="14" spans="1:7">
      <c r="A14" s="1774"/>
      <c r="B14" s="1774"/>
      <c r="C14" s="441" t="s">
        <v>92</v>
      </c>
      <c r="D14" s="15">
        <v>25538</v>
      </c>
      <c r="E14" s="15">
        <v>3609</v>
      </c>
      <c r="F14" s="15">
        <v>2017</v>
      </c>
      <c r="G14" s="15">
        <v>277</v>
      </c>
    </row>
    <row r="15" spans="1:7">
      <c r="A15" s="1774"/>
      <c r="B15" s="1774"/>
      <c r="C15" s="441" t="s">
        <v>520</v>
      </c>
      <c r="D15" s="151">
        <v>0.87714266022498522</v>
      </c>
      <c r="E15" s="151">
        <v>0.12285733977501129</v>
      </c>
      <c r="F15" s="151">
        <v>0.87945713693747751</v>
      </c>
      <c r="G15" s="151">
        <v>0.12054286306252367</v>
      </c>
    </row>
    <row r="16" spans="1:7">
      <c r="A16" s="1820"/>
      <c r="B16" s="1820"/>
      <c r="C16" s="444" t="s">
        <v>112</v>
      </c>
      <c r="D16" s="493">
        <f>1.14*1.64*SQRT(D15*(1-D15)/(D14+E14))</f>
        <v>3.5949051763059336E-3</v>
      </c>
      <c r="E16" s="493">
        <f>1.14*1.64*SQRT(E15*(1-E15)/(E14+D14))</f>
        <v>3.5949051763058898E-3</v>
      </c>
      <c r="F16" s="494">
        <f>1.14*1.64*SQRT(F15*(1-F15)/(F14+G14))</f>
        <v>1.2709547324951519E-2</v>
      </c>
      <c r="G16" s="494">
        <f>1.14*1.64*SQRT(G15*(1-G15)/(G14+F14))</f>
        <v>1.2709547324951572E-2</v>
      </c>
    </row>
    <row r="17" spans="1:7">
      <c r="A17" s="1773" t="s">
        <v>270</v>
      </c>
      <c r="B17" s="1773" t="s">
        <v>271</v>
      </c>
      <c r="C17" s="441" t="s">
        <v>75</v>
      </c>
      <c r="D17" s="15">
        <v>6269.6398395117876</v>
      </c>
      <c r="E17" s="15">
        <v>632.23000060254299</v>
      </c>
      <c r="F17" s="15">
        <v>724.72265406183362</v>
      </c>
      <c r="G17" s="15">
        <v>64.212804302506697</v>
      </c>
    </row>
    <row r="18" spans="1:7">
      <c r="A18" s="1774"/>
      <c r="B18" s="1774"/>
      <c r="C18" s="441" t="s">
        <v>92</v>
      </c>
      <c r="D18" s="15">
        <v>7672</v>
      </c>
      <c r="E18" s="15">
        <v>782</v>
      </c>
      <c r="F18" s="15">
        <v>574</v>
      </c>
      <c r="G18" s="15">
        <v>53</v>
      </c>
    </row>
    <row r="19" spans="1:7">
      <c r="A19" s="1774"/>
      <c r="B19" s="1774"/>
      <c r="C19" s="441" t="s">
        <v>520</v>
      </c>
      <c r="D19" s="151">
        <v>0.90839728722092705</v>
      </c>
      <c r="E19" s="151">
        <v>9.1602712779073545E-2</v>
      </c>
      <c r="F19" s="151">
        <v>0.91860829219713847</v>
      </c>
      <c r="G19" s="151">
        <v>8.1391707802861091E-2</v>
      </c>
    </row>
    <row r="20" spans="1:7">
      <c r="A20" s="1774"/>
      <c r="B20" s="1820"/>
      <c r="C20" s="444" t="s">
        <v>112</v>
      </c>
      <c r="D20" s="493">
        <f>1.14*1.64*SQRT(D19*(1-D19)/(D18+E18))</f>
        <v>5.8655624035770385E-3</v>
      </c>
      <c r="E20" s="493">
        <f>1.14*1.64*SQRT(E19*(1-E19)/(E18+D18))</f>
        <v>5.8655624035770558E-3</v>
      </c>
      <c r="F20" s="494">
        <f>1.14*1.64*SQRT(F19*(1-F19)/(F18+G18))</f>
        <v>2.0415978057389941E-2</v>
      </c>
      <c r="G20" s="494">
        <f>1.14*1.64*SQRT(G19*(1-G19)/(G18+F18))</f>
        <v>2.0415978057389889E-2</v>
      </c>
    </row>
    <row r="21" spans="1:7">
      <c r="A21" s="1774"/>
      <c r="B21" s="1773" t="s">
        <v>252</v>
      </c>
      <c r="C21" s="441" t="s">
        <v>75</v>
      </c>
      <c r="D21" s="15">
        <v>4601.3255622397737</v>
      </c>
      <c r="E21" s="15">
        <v>385.36287038819995</v>
      </c>
      <c r="F21" s="15">
        <v>537.50049472423655</v>
      </c>
      <c r="G21" s="15">
        <v>33.415291167444821</v>
      </c>
    </row>
    <row r="22" spans="1:7">
      <c r="A22" s="1774"/>
      <c r="B22" s="1774"/>
      <c r="C22" s="441" t="s">
        <v>92</v>
      </c>
      <c r="D22" s="15">
        <v>4194</v>
      </c>
      <c r="E22" s="15">
        <v>347</v>
      </c>
      <c r="F22" s="15">
        <v>301</v>
      </c>
      <c r="G22" s="15">
        <v>21</v>
      </c>
    </row>
    <row r="23" spans="1:7">
      <c r="A23" s="1774"/>
      <c r="B23" s="1774"/>
      <c r="C23" s="441" t="s">
        <v>520</v>
      </c>
      <c r="D23" s="151">
        <v>0.9227216868279231</v>
      </c>
      <c r="E23" s="151">
        <v>7.7278313172077354E-2</v>
      </c>
      <c r="F23" s="151">
        <v>0.94147071776049185</v>
      </c>
      <c r="G23" s="151">
        <v>5.8529282239508144E-2</v>
      </c>
    </row>
    <row r="24" spans="1:7">
      <c r="A24" s="1774"/>
      <c r="B24" s="1820"/>
      <c r="C24" s="444" t="s">
        <v>112</v>
      </c>
      <c r="D24" s="493">
        <f>1.14*1.64*SQRT(D23*(1-D23)/(D22+E22))</f>
        <v>7.4086167522328401E-3</v>
      </c>
      <c r="E24" s="493">
        <f>1.14*1.64*SQRT(E23*(1-E23)/(E22+D22))</f>
        <v>7.4086167522328591E-3</v>
      </c>
      <c r="F24" s="494">
        <f>1.14*1.64*SQRT(F23*(1-F23)/(F22+G22))</f>
        <v>2.4457427291306209E-2</v>
      </c>
      <c r="G24" s="494">
        <f>1.14*1.64*SQRT(G23*(1-G23)/(G22+F22))</f>
        <v>2.4457427291306205E-2</v>
      </c>
    </row>
    <row r="25" spans="1:7">
      <c r="A25" s="1774"/>
      <c r="B25" s="1773" t="s">
        <v>253</v>
      </c>
      <c r="C25" s="441" t="s">
        <v>75</v>
      </c>
      <c r="D25" s="15">
        <v>15502.198165701418</v>
      </c>
      <c r="E25" s="15">
        <v>1238.398052325866</v>
      </c>
      <c r="F25" s="15">
        <v>1863.3230235270735</v>
      </c>
      <c r="G25" s="15">
        <v>149.70825736116467</v>
      </c>
    </row>
    <row r="26" spans="1:7">
      <c r="A26" s="1774"/>
      <c r="B26" s="1774"/>
      <c r="C26" s="441" t="s">
        <v>92</v>
      </c>
      <c r="D26" s="15">
        <v>12809</v>
      </c>
      <c r="E26" s="15">
        <v>1055</v>
      </c>
      <c r="F26" s="15">
        <v>960</v>
      </c>
      <c r="G26" s="15">
        <v>78</v>
      </c>
    </row>
    <row r="27" spans="1:7">
      <c r="A27" s="1774"/>
      <c r="B27" s="1774"/>
      <c r="C27" s="441" t="s">
        <v>520</v>
      </c>
      <c r="D27" s="151">
        <v>0.92602425647228026</v>
      </c>
      <c r="E27" s="151">
        <v>7.3975743527717464E-2</v>
      </c>
      <c r="F27" s="151">
        <v>0.92563043665416533</v>
      </c>
      <c r="G27" s="151">
        <v>7.4369563345834749E-2</v>
      </c>
    </row>
    <row r="28" spans="1:7">
      <c r="A28" s="1774"/>
      <c r="B28" s="1820"/>
      <c r="C28" s="444" t="s">
        <v>112</v>
      </c>
      <c r="D28" s="493">
        <f>1.14*1.64*SQRT(D27*(1-D27)/(D26+E26))</f>
        <v>4.1558539381107429E-3</v>
      </c>
      <c r="E28" s="493">
        <f>1.14*1.64*SQRT(E27*(1-E27)/(E26+D26))</f>
        <v>4.1558539381106848E-3</v>
      </c>
      <c r="F28" s="494">
        <f>1.14*1.64*SQRT(F27*(1-F27)/(F26+G26))</f>
        <v>1.5225320789488491E-2</v>
      </c>
      <c r="G28" s="494">
        <f>1.14*1.64*SQRT(G27*(1-G27)/(G26+F26))</f>
        <v>1.5225320789488498E-2</v>
      </c>
    </row>
    <row r="29" spans="1:7">
      <c r="A29" s="1774"/>
      <c r="B29" s="1773" t="s">
        <v>254</v>
      </c>
      <c r="C29" s="441" t="s">
        <v>75</v>
      </c>
      <c r="D29" s="15">
        <v>15645.13106061729</v>
      </c>
      <c r="E29" s="15">
        <v>1597.2749712520692</v>
      </c>
      <c r="F29" s="15">
        <v>1917.5191911801987</v>
      </c>
      <c r="G29" s="15">
        <v>171.90025651945402</v>
      </c>
    </row>
    <row r="30" spans="1:7">
      <c r="A30" s="1774"/>
      <c r="B30" s="1774"/>
      <c r="C30" s="441" t="s">
        <v>92</v>
      </c>
      <c r="D30" s="15">
        <v>16489</v>
      </c>
      <c r="E30" s="15">
        <v>1720</v>
      </c>
      <c r="F30" s="15">
        <v>1310</v>
      </c>
      <c r="G30" s="15">
        <v>120</v>
      </c>
    </row>
    <row r="31" spans="1:7">
      <c r="A31" s="1774"/>
      <c r="B31" s="1774"/>
      <c r="C31" s="441" t="s">
        <v>520</v>
      </c>
      <c r="D31" s="151">
        <v>0.90736356815285379</v>
      </c>
      <c r="E31" s="151">
        <v>9.2636431847144957E-2</v>
      </c>
      <c r="F31" s="151">
        <v>0.91772822029166623</v>
      </c>
      <c r="G31" s="151">
        <v>8.2271779708333645E-2</v>
      </c>
    </row>
    <row r="32" spans="1:7">
      <c r="A32" s="1774"/>
      <c r="B32" s="1820"/>
      <c r="C32" s="444" t="s">
        <v>112</v>
      </c>
      <c r="D32" s="493">
        <f>1.14*1.64*SQRT(D31*(1-D31)/(D30+E30))</f>
        <v>4.0168649404166111E-3</v>
      </c>
      <c r="E32" s="493">
        <f>1.14*1.64*SQRT(E31*(1-E31)/(E30+D30))</f>
        <v>4.0168649404165868E-3</v>
      </c>
      <c r="F32" s="494">
        <f>1.14*1.64*SQRT(F31*(1-F31)/(F30+G30))</f>
        <v>1.3585110333826854E-2</v>
      </c>
      <c r="G32" s="494">
        <f>1.14*1.64*SQRT(G31*(1-G31)/(G30+F30))</f>
        <v>1.3585110333826846E-2</v>
      </c>
    </row>
    <row r="33" spans="1:7">
      <c r="A33" s="1774"/>
      <c r="B33" s="1773" t="s">
        <v>255</v>
      </c>
      <c r="C33" s="441" t="s">
        <v>75</v>
      </c>
      <c r="D33" s="15">
        <v>6636.3439964055087</v>
      </c>
      <c r="E33" s="15">
        <v>1385.1534296343652</v>
      </c>
      <c r="F33" s="15">
        <v>912.68283622974411</v>
      </c>
      <c r="G33" s="15">
        <v>204.17080996245184</v>
      </c>
    </row>
    <row r="34" spans="1:7">
      <c r="A34" s="1774"/>
      <c r="B34" s="1774"/>
      <c r="C34" s="441" t="s">
        <v>92</v>
      </c>
      <c r="D34" s="15">
        <v>7909</v>
      </c>
      <c r="E34" s="15">
        <v>1650</v>
      </c>
      <c r="F34" s="15">
        <v>697</v>
      </c>
      <c r="G34" s="15">
        <v>148</v>
      </c>
    </row>
    <row r="35" spans="1:7">
      <c r="A35" s="1774"/>
      <c r="B35" s="1774"/>
      <c r="C35" s="441" t="s">
        <v>520</v>
      </c>
      <c r="D35" s="151">
        <v>0.82731984365689526</v>
      </c>
      <c r="E35" s="151">
        <v>0.17268015634310285</v>
      </c>
      <c r="F35" s="151">
        <v>0.81719107901151355</v>
      </c>
      <c r="G35" s="151">
        <v>0.18280892098848611</v>
      </c>
    </row>
    <row r="36" spans="1:7">
      <c r="A36" s="1774"/>
      <c r="B36" s="1820"/>
      <c r="C36" s="444" t="s">
        <v>112</v>
      </c>
      <c r="D36" s="493">
        <f>1.14*1.64*SQRT(D35*(1-D35)/(D34+E34))</f>
        <v>7.2277047891962246E-3</v>
      </c>
      <c r="E36" s="493">
        <f>1.14*1.64*SQRT(E35*(1-E35)/(E34+D34))</f>
        <v>7.2277047891961942E-3</v>
      </c>
      <c r="F36" s="494">
        <f>1.14*1.64*SQRT(F35*(1-F35)/(F34+G34))</f>
        <v>2.4858839252196251E-2</v>
      </c>
      <c r="G36" s="494">
        <f>1.14*1.64*SQRT(G35*(1-G35)/(G34+F34))</f>
        <v>2.485883925219623E-2</v>
      </c>
    </row>
    <row r="37" spans="1:7">
      <c r="A37" s="1774"/>
      <c r="B37" s="1773" t="s">
        <v>256</v>
      </c>
      <c r="C37" s="441" t="s">
        <v>75</v>
      </c>
      <c r="D37" s="15">
        <v>2225.2513099880803</v>
      </c>
      <c r="E37" s="15">
        <v>971.69074133293623</v>
      </c>
      <c r="F37" s="15">
        <v>305.11477653948685</v>
      </c>
      <c r="G37" s="15">
        <v>145.92666316890347</v>
      </c>
    </row>
    <row r="38" spans="1:7">
      <c r="A38" s="1774"/>
      <c r="B38" s="1774"/>
      <c r="C38" s="441" t="s">
        <v>92</v>
      </c>
      <c r="D38" s="15">
        <v>1709</v>
      </c>
      <c r="E38" s="15">
        <v>754</v>
      </c>
      <c r="F38" s="15">
        <v>152</v>
      </c>
      <c r="G38" s="15">
        <v>70</v>
      </c>
    </row>
    <row r="39" spans="1:7">
      <c r="A39" s="1774"/>
      <c r="B39" s="1774"/>
      <c r="C39" s="441" t="s">
        <v>520</v>
      </c>
      <c r="D39" s="151">
        <v>0.69605619190644075</v>
      </c>
      <c r="E39" s="151">
        <v>0.30394380809355542</v>
      </c>
      <c r="F39" s="151">
        <v>0.67646728144702484</v>
      </c>
      <c r="G39" s="151">
        <v>0.32353271855297544</v>
      </c>
    </row>
    <row r="40" spans="1:7">
      <c r="A40" s="1820"/>
      <c r="B40" s="1820"/>
      <c r="C40" s="444" t="s">
        <v>112</v>
      </c>
      <c r="D40" s="494">
        <f>1.14*1.64*SQRT(D39*(1-D39)/(D38+E38))</f>
        <v>1.7327475532210534E-2</v>
      </c>
      <c r="E40" s="494">
        <f>1.14*1.64*SQRT(E39*(1-E39)/(E38+D38))</f>
        <v>1.7327475532210472E-2</v>
      </c>
      <c r="F40" s="494">
        <f>1.14*1.64*SQRT(F39*(1-F39)/(F38+G38))</f>
        <v>5.8702245406762374E-2</v>
      </c>
      <c r="G40" s="494">
        <f>1.14*1.64*SQRT(G39*(1-G39)/(G38+F38))</f>
        <v>5.8702245406762388E-2</v>
      </c>
    </row>
    <row r="41" spans="1:7">
      <c r="A41" s="1755" t="s">
        <v>272</v>
      </c>
      <c r="B41" s="1773" t="s">
        <v>273</v>
      </c>
      <c r="C41" s="441" t="s">
        <v>75</v>
      </c>
      <c r="D41" s="15">
        <v>19412.338669121295</v>
      </c>
      <c r="E41" s="15">
        <v>1343.2936048103388</v>
      </c>
      <c r="F41" s="15">
        <v>2295.7968103155222</v>
      </c>
      <c r="G41" s="15">
        <v>153.48162419492417</v>
      </c>
    </row>
    <row r="42" spans="1:7">
      <c r="A42" s="1773"/>
      <c r="B42" s="1774"/>
      <c r="C42" s="441" t="s">
        <v>92</v>
      </c>
      <c r="D42" s="15">
        <v>17604</v>
      </c>
      <c r="E42" s="15">
        <v>1289</v>
      </c>
      <c r="F42" s="15">
        <v>1320</v>
      </c>
      <c r="G42" s="15">
        <v>86</v>
      </c>
    </row>
    <row r="43" spans="1:7">
      <c r="A43" s="1773"/>
      <c r="B43" s="1774"/>
      <c r="C43" s="441" t="s">
        <v>520</v>
      </c>
      <c r="D43" s="151">
        <v>0.93528052592753541</v>
      </c>
      <c r="E43" s="151">
        <v>6.4719474072465172E-2</v>
      </c>
      <c r="F43" s="151">
        <v>0.93733598351565139</v>
      </c>
      <c r="G43" s="151">
        <v>6.266401648434948E-2</v>
      </c>
    </row>
    <row r="44" spans="1:7">
      <c r="A44" s="1773"/>
      <c r="B44" s="1820"/>
      <c r="C44" s="444" t="s">
        <v>112</v>
      </c>
      <c r="D44" s="493">
        <f>1.14*1.64*SQRT(D43*(1-D43)/(D42+E42))</f>
        <v>3.3464679705225838E-3</v>
      </c>
      <c r="E44" s="493">
        <f>1.14*1.64*SQRT(E43*(1-E43)/(E42+D42))</f>
        <v>3.3464679705225982E-3</v>
      </c>
      <c r="F44" s="494">
        <f>1.14*1.64*SQRT(F43*(1-F43)/(F42+G42))</f>
        <v>1.2084057905530868E-2</v>
      </c>
      <c r="G44" s="494">
        <f>1.14*1.64*SQRT(G43*(1-G43)/(G42+F42))</f>
        <v>1.2084057905530948E-2</v>
      </c>
    </row>
    <row r="45" spans="1:7">
      <c r="A45" s="1773"/>
      <c r="B45" s="1773" t="s">
        <v>274</v>
      </c>
      <c r="C45" s="441" t="s">
        <v>75</v>
      </c>
      <c r="D45" s="15">
        <v>9914.9337013246859</v>
      </c>
      <c r="E45" s="15">
        <v>909.8151428996315</v>
      </c>
      <c r="F45" s="15">
        <v>1345.8819946256303</v>
      </c>
      <c r="G45" s="15">
        <v>146.94251417009497</v>
      </c>
    </row>
    <row r="46" spans="1:7">
      <c r="A46" s="1773"/>
      <c r="B46" s="1774"/>
      <c r="C46" s="441" t="s">
        <v>92</v>
      </c>
      <c r="D46" s="15">
        <v>9867</v>
      </c>
      <c r="E46" s="15">
        <v>926</v>
      </c>
      <c r="F46" s="15">
        <v>877</v>
      </c>
      <c r="G46" s="15">
        <v>94</v>
      </c>
    </row>
    <row r="47" spans="1:7">
      <c r="A47" s="1773"/>
      <c r="B47" s="1774"/>
      <c r="C47" s="441" t="s">
        <v>520</v>
      </c>
      <c r="D47" s="151">
        <v>0.91595046166959548</v>
      </c>
      <c r="E47" s="151">
        <v>8.4049538330404308E-2</v>
      </c>
      <c r="F47" s="151">
        <v>0.90156745598406862</v>
      </c>
      <c r="G47" s="151">
        <v>9.8432544015930323E-2</v>
      </c>
    </row>
    <row r="48" spans="1:7">
      <c r="A48" s="1773"/>
      <c r="B48" s="1820"/>
      <c r="C48" s="444" t="s">
        <v>112</v>
      </c>
      <c r="D48" s="493">
        <f>1.14*1.64*SQRT(D47*(1-D47)/(D46+E46))</f>
        <v>4.9932265368752343E-3</v>
      </c>
      <c r="E48" s="493">
        <f>1.14*1.64*SQRT(E47*(1-E47)/(E46+D46))</f>
        <v>4.9932265368752291E-3</v>
      </c>
      <c r="F48" s="494">
        <f>1.14*1.64*SQRT(F47*(1-F47)/(F46+G46))</f>
        <v>1.787341554539347E-2</v>
      </c>
      <c r="G48" s="494">
        <f>1.14*1.64*SQRT(G47*(1-G47)/(G46+F46))</f>
        <v>1.7873415545393383E-2</v>
      </c>
    </row>
    <row r="49" spans="1:7">
      <c r="A49" s="1773"/>
      <c r="B49" s="1773" t="s">
        <v>275</v>
      </c>
      <c r="C49" s="441" t="s">
        <v>75</v>
      </c>
      <c r="D49" s="15">
        <v>8614.8738025468774</v>
      </c>
      <c r="E49" s="15">
        <v>829.02972918768046</v>
      </c>
      <c r="F49" s="15">
        <v>1016.6386361358151</v>
      </c>
      <c r="G49" s="15">
        <v>79.834337299356747</v>
      </c>
    </row>
    <row r="50" spans="1:7">
      <c r="A50" s="1773"/>
      <c r="B50" s="1774"/>
      <c r="C50" s="441" t="s">
        <v>92</v>
      </c>
      <c r="D50" s="15">
        <v>9839</v>
      </c>
      <c r="E50" s="15">
        <v>954</v>
      </c>
      <c r="F50" s="15">
        <v>742</v>
      </c>
      <c r="G50" s="15">
        <v>64</v>
      </c>
    </row>
    <row r="51" spans="1:7">
      <c r="A51" s="1773"/>
      <c r="B51" s="1774"/>
      <c r="C51" s="441" t="s">
        <v>520</v>
      </c>
      <c r="D51" s="151">
        <v>0.91221535391568831</v>
      </c>
      <c r="E51" s="151">
        <v>8.7784646084309484E-2</v>
      </c>
      <c r="F51" s="151">
        <v>0.92718987222344362</v>
      </c>
      <c r="G51" s="151">
        <v>7.2810127776557529E-2</v>
      </c>
    </row>
    <row r="52" spans="1:7">
      <c r="A52" s="1773"/>
      <c r="B52" s="1820"/>
      <c r="C52" s="444" t="s">
        <v>112</v>
      </c>
      <c r="D52" s="493">
        <f>1.14*1.64*SQRT(D51*(1-D51)/(D50+E50))</f>
        <v>5.0925532751989258E-3</v>
      </c>
      <c r="E52" s="493">
        <f>1.14*1.64*SQRT(E51*(1-E51)/(E50+D50))</f>
        <v>5.0925532751988668E-3</v>
      </c>
      <c r="F52" s="494">
        <f>1.14*1.64*SQRT(F51*(1-F51)/(F50+G50))</f>
        <v>1.7110449335920857E-2</v>
      </c>
      <c r="G52" s="494">
        <f>1.14*1.64*SQRT(G51*(1-G51)/(G50+F50))</f>
        <v>1.7110449335920982E-2</v>
      </c>
    </row>
    <row r="53" spans="1:7">
      <c r="A53" s="1773"/>
      <c r="B53" s="1773" t="s">
        <v>521</v>
      </c>
      <c r="C53" s="441" t="s">
        <v>75</v>
      </c>
      <c r="D53" s="15">
        <v>12801.398629092517</v>
      </c>
      <c r="E53" s="15">
        <v>3093.4540285238932</v>
      </c>
      <c r="F53" s="15">
        <v>1586.2898297596421</v>
      </c>
      <c r="G53" s="15">
        <v>382.62145990410869</v>
      </c>
    </row>
    <row r="54" spans="1:7">
      <c r="A54" s="1773"/>
      <c r="B54" s="1774"/>
      <c r="C54" s="441" t="s">
        <v>92</v>
      </c>
      <c r="D54" s="15">
        <v>13339</v>
      </c>
      <c r="E54" s="15">
        <v>3107</v>
      </c>
      <c r="F54" s="15">
        <v>1046</v>
      </c>
      <c r="G54" s="15">
        <v>241</v>
      </c>
    </row>
    <row r="55" spans="1:7">
      <c r="A55" s="1773"/>
      <c r="B55" s="1774"/>
      <c r="C55" s="441" t="s">
        <v>520</v>
      </c>
      <c r="D55" s="151">
        <v>0.8053801381391501</v>
      </c>
      <c r="E55" s="151">
        <v>0.19461986186085184</v>
      </c>
      <c r="F55" s="151">
        <v>0.80566851238409354</v>
      </c>
      <c r="G55" s="151">
        <v>0.19433148761590588</v>
      </c>
    </row>
    <row r="56" spans="1:7">
      <c r="A56" s="1773"/>
      <c r="B56" s="1820"/>
      <c r="C56" s="444" t="s">
        <v>112</v>
      </c>
      <c r="D56" s="493">
        <f>1.14*1.64*SQRT(D55*(1-D55)/(D54+E54))</f>
        <v>5.7718175441441857E-3</v>
      </c>
      <c r="E56" s="493">
        <f>1.14*1.64*SQRT(E55*(1-E55)/(E54+D54))</f>
        <v>5.7718175441442083E-3</v>
      </c>
      <c r="F56" s="494">
        <f>1.14*1.64*SQRT(F55*(1-F55)/(F54+G54))</f>
        <v>2.0620975623453965E-2</v>
      </c>
      <c r="G56" s="494">
        <f>1.14*1.64*SQRT(G55*(1-G55)/(G54+F54))</f>
        <v>2.0620975623453941E-2</v>
      </c>
    </row>
    <row r="57" spans="1:7">
      <c r="A57" s="1773"/>
      <c r="B57" s="1963" t="s">
        <v>522</v>
      </c>
      <c r="C57" s="441" t="s">
        <v>75</v>
      </c>
      <c r="D57" s="15">
        <v>136.34513237863104</v>
      </c>
      <c r="E57" s="15">
        <v>34.517560114433167</v>
      </c>
      <c r="F57" s="15">
        <v>16.25570542596175</v>
      </c>
      <c r="G57" s="226">
        <v>6.4541469134411802</v>
      </c>
    </row>
    <row r="58" spans="1:7">
      <c r="A58" s="1773"/>
      <c r="B58" s="1774"/>
      <c r="C58" s="441" t="s">
        <v>92</v>
      </c>
      <c r="D58" s="15">
        <v>133</v>
      </c>
      <c r="E58" s="15">
        <v>32</v>
      </c>
      <c r="F58" s="15">
        <v>9</v>
      </c>
      <c r="G58" s="226">
        <v>5</v>
      </c>
    </row>
    <row r="59" spans="1:7">
      <c r="A59" s="1773"/>
      <c r="B59" s="1774"/>
      <c r="C59" s="441" t="s">
        <v>520</v>
      </c>
      <c r="D59" s="151">
        <v>0.79798070830568046</v>
      </c>
      <c r="E59" s="151">
        <v>0.20201929169431959</v>
      </c>
      <c r="F59" s="151">
        <v>0.71579969711018965</v>
      </c>
      <c r="G59" s="495">
        <v>0.2842003028898103</v>
      </c>
    </row>
    <row r="60" spans="1:7">
      <c r="A60" s="1786"/>
      <c r="B60" s="1820"/>
      <c r="C60" s="444" t="s">
        <v>112</v>
      </c>
      <c r="D60" s="494">
        <f>1.14*1.64*SQRT(D59*(1-D59)/(D58+E58))</f>
        <v>5.8438538410494553E-2</v>
      </c>
      <c r="E60" s="494">
        <f>1.14*1.64*SQRT(E59*(1-E59)/(E58+D58))</f>
        <v>5.8438538410494553E-2</v>
      </c>
      <c r="F60" s="494">
        <f>1.14*1.64*SQRT(F59*(1-F59)/(F58+G58))</f>
        <v>0.22536823574486184</v>
      </c>
      <c r="G60" s="496">
        <f>1.14*1.64*SQRT(G59*(1-G59)/(G58+F58))</f>
        <v>0.22536823574486181</v>
      </c>
    </row>
    <row r="61" spans="1:7" ht="12.75" customHeight="1">
      <c r="A61" s="1755" t="s">
        <v>1194</v>
      </c>
      <c r="B61" s="1773" t="s">
        <v>199</v>
      </c>
      <c r="C61" s="441" t="s">
        <v>75</v>
      </c>
      <c r="D61" s="15">
        <v>5596.1539717968972</v>
      </c>
      <c r="E61" s="15">
        <v>1330.0951909683317</v>
      </c>
      <c r="F61" s="15">
        <v>721.61983655820586</v>
      </c>
      <c r="G61" s="15">
        <v>198.71156735117751</v>
      </c>
    </row>
    <row r="62" spans="1:7">
      <c r="A62" s="1773"/>
      <c r="B62" s="1774"/>
      <c r="C62" s="441" t="s">
        <v>92</v>
      </c>
      <c r="D62" s="15">
        <v>5161</v>
      </c>
      <c r="E62" s="15">
        <v>1245</v>
      </c>
      <c r="F62" s="15">
        <v>432</v>
      </c>
      <c r="G62" s="15">
        <v>114</v>
      </c>
    </row>
    <row r="63" spans="1:7">
      <c r="A63" s="1773"/>
      <c r="B63" s="1774"/>
      <c r="C63" s="441" t="s">
        <v>520</v>
      </c>
      <c r="D63" s="151">
        <v>0.80796313275606801</v>
      </c>
      <c r="E63" s="151">
        <v>0.19203686724393026</v>
      </c>
      <c r="F63" s="151">
        <v>0.78408694247844801</v>
      </c>
      <c r="G63" s="151">
        <v>0.21591305752155218</v>
      </c>
    </row>
    <row r="64" spans="1:7">
      <c r="A64" s="1773"/>
      <c r="B64" s="1820"/>
      <c r="C64" s="444" t="s">
        <v>112</v>
      </c>
      <c r="D64" s="493">
        <f>1.14*1.64*SQRT(D63*(1-D63)/(D62+E62))</f>
        <v>9.2011754229182775E-3</v>
      </c>
      <c r="E64" s="493">
        <f>1.14*1.64*SQRT(E63*(1-E63)/(E62+D62))</f>
        <v>9.2011754229182462E-3</v>
      </c>
      <c r="F64" s="494">
        <f>1.14*1.64*SQRT(F63*(1-F63)/(F62+G62))</f>
        <v>3.2921070024759566E-2</v>
      </c>
      <c r="G64" s="494">
        <f>1.14*1.64*SQRT(G63*(1-G63)/(G62+F62))</f>
        <v>3.2921070024759573E-2</v>
      </c>
    </row>
    <row r="65" spans="1:7">
      <c r="A65" s="1773"/>
      <c r="B65" s="1773" t="s">
        <v>200</v>
      </c>
      <c r="C65" s="441" t="s">
        <v>75</v>
      </c>
      <c r="D65" s="15">
        <v>14885.230787500182</v>
      </c>
      <c r="E65" s="15">
        <v>1799.1063125389817</v>
      </c>
      <c r="F65" s="15">
        <v>1969.1816589748212</v>
      </c>
      <c r="G65" s="15">
        <v>241.78764037741323</v>
      </c>
    </row>
    <row r="66" spans="1:7">
      <c r="A66" s="1773"/>
      <c r="B66" s="1774"/>
      <c r="C66" s="441" t="s">
        <v>92</v>
      </c>
      <c r="D66" s="15">
        <v>14148</v>
      </c>
      <c r="E66" s="15">
        <v>1767</v>
      </c>
      <c r="F66" s="15">
        <v>1211</v>
      </c>
      <c r="G66" s="15">
        <v>146</v>
      </c>
    </row>
    <row r="67" spans="1:7">
      <c r="A67" s="1773"/>
      <c r="B67" s="1774"/>
      <c r="C67" s="441" t="s">
        <v>520</v>
      </c>
      <c r="D67" s="151">
        <v>0.89216794759350937</v>
      </c>
      <c r="E67" s="151">
        <v>0.1078320524064908</v>
      </c>
      <c r="F67" s="151">
        <v>0.89064179206457128</v>
      </c>
      <c r="G67" s="151">
        <v>0.10935820793542997</v>
      </c>
    </row>
    <row r="68" spans="1:7">
      <c r="A68" s="1773"/>
      <c r="B68" s="1820"/>
      <c r="C68" s="444" t="s">
        <v>112</v>
      </c>
      <c r="D68" s="493">
        <f>1.14*1.64*SQRT(D67*(1-D67)/(D66+E66))</f>
        <v>4.5966625431009753E-3</v>
      </c>
      <c r="E68" s="493">
        <f>1.14*1.64*SQRT(E67*(1-E67)/(E66+D66))</f>
        <v>4.5966625431009779E-3</v>
      </c>
      <c r="F68" s="494">
        <f>1.14*1.64*SQRT(F67*(1-F67)/(F66+G66))</f>
        <v>1.5839300670318406E-2</v>
      </c>
      <c r="G68" s="494">
        <f>1.14*1.64*SQRT(G67*(1-G67)/(G66+F66))</f>
        <v>1.5839300670318485E-2</v>
      </c>
    </row>
    <row r="69" spans="1:7">
      <c r="A69" s="1773"/>
      <c r="B69" s="1773" t="s">
        <v>201</v>
      </c>
      <c r="C69" s="441" t="s">
        <v>75</v>
      </c>
      <c r="D69" s="15">
        <v>9948.2230034230088</v>
      </c>
      <c r="E69" s="15">
        <v>835.71010733677394</v>
      </c>
      <c r="F69" s="15">
        <v>1239.4615203466303</v>
      </c>
      <c r="G69" s="15">
        <v>96.491988538812194</v>
      </c>
    </row>
    <row r="70" spans="1:7">
      <c r="A70" s="1773"/>
      <c r="B70" s="1774"/>
      <c r="C70" s="441" t="s">
        <v>92</v>
      </c>
      <c r="D70" s="15">
        <v>9725</v>
      </c>
      <c r="E70" s="15">
        <v>854</v>
      </c>
      <c r="F70" s="15">
        <v>766</v>
      </c>
      <c r="G70" s="15">
        <v>59</v>
      </c>
    </row>
    <row r="71" spans="1:7">
      <c r="A71" s="1773"/>
      <c r="B71" s="1774"/>
      <c r="C71" s="441" t="s">
        <v>520</v>
      </c>
      <c r="D71" s="151">
        <v>0.92250414586650931</v>
      </c>
      <c r="E71" s="151">
        <v>7.7495854133492026E-2</v>
      </c>
      <c r="F71" s="151">
        <v>0.92777294427010926</v>
      </c>
      <c r="G71" s="151">
        <v>7.2227055729890938E-2</v>
      </c>
    </row>
    <row r="72" spans="1:7">
      <c r="A72" s="1773"/>
      <c r="B72" s="1820"/>
      <c r="C72" s="444" t="s">
        <v>112</v>
      </c>
      <c r="D72" s="493">
        <f>1.14*1.64*SQRT(D71*(1-D71)/(D70+E70))</f>
        <v>4.8601512932288302E-3</v>
      </c>
      <c r="E72" s="493">
        <f>1.14*1.64*SQRT(E71*(1-E71)/(E70+D70))</f>
        <v>4.8601512932288683E-3</v>
      </c>
      <c r="F72" s="494">
        <f>1.14*1.64*SQRT(F71*(1-F71)/(F70+G70))</f>
        <v>1.6849713957542485E-2</v>
      </c>
      <c r="G72" s="494">
        <f>1.14*1.64*SQRT(G71*(1-G71)/(G70+F70))</f>
        <v>1.6849713957542502E-2</v>
      </c>
    </row>
    <row r="73" spans="1:7">
      <c r="A73" s="1773"/>
      <c r="B73" s="1773" t="s">
        <v>202</v>
      </c>
      <c r="C73" s="441" t="s">
        <v>75</v>
      </c>
      <c r="D73" s="15">
        <v>7219.6162690618967</v>
      </c>
      <c r="E73" s="15">
        <v>461.02794083933412</v>
      </c>
      <c r="F73" s="15">
        <v>785.8299261176262</v>
      </c>
      <c r="G73" s="15">
        <v>40.236174271919026</v>
      </c>
    </row>
    <row r="74" spans="1:7">
      <c r="A74" s="1773"/>
      <c r="B74" s="1774"/>
      <c r="C74" s="441" t="s">
        <v>92</v>
      </c>
      <c r="D74" s="15">
        <v>7153</v>
      </c>
      <c r="E74" s="15">
        <v>471</v>
      </c>
      <c r="F74" s="15">
        <v>497</v>
      </c>
      <c r="G74" s="15">
        <v>34</v>
      </c>
    </row>
    <row r="75" spans="1:7">
      <c r="A75" s="1773"/>
      <c r="B75" s="1774"/>
      <c r="C75" s="441" t="s">
        <v>520</v>
      </c>
      <c r="D75" s="151">
        <v>0.93997535516031117</v>
      </c>
      <c r="E75" s="151">
        <v>6.0024644839688876E-2</v>
      </c>
      <c r="F75" s="151">
        <v>0.95129182246681609</v>
      </c>
      <c r="G75" s="151">
        <v>4.8708177533184085E-2</v>
      </c>
    </row>
    <row r="76" spans="1:7">
      <c r="A76" s="1773"/>
      <c r="B76" s="1820"/>
      <c r="C76" s="444" t="s">
        <v>112</v>
      </c>
      <c r="D76" s="493">
        <f>1.14*1.64*SQRT(D75*(1-D75)/(D74+E74))</f>
        <v>5.0860460574315442E-3</v>
      </c>
      <c r="E76" s="493">
        <f>1.14*1.64*SQRT(E75*(1-E75)/(E74+D74))</f>
        <v>5.0860460574315468E-3</v>
      </c>
      <c r="F76" s="494">
        <f>1.14*1.64*SQRT(F75*(1-F75)/(F74+G74))</f>
        <v>1.7464624831545334E-2</v>
      </c>
      <c r="G76" s="494">
        <f>1.14*1.64*SQRT(G75*(1-G75)/(G74+F74))</f>
        <v>1.7464624831545362E-2</v>
      </c>
    </row>
    <row r="77" spans="1:7">
      <c r="A77" s="1773"/>
      <c r="B77" s="1963" t="s">
        <v>523</v>
      </c>
      <c r="C77" s="441" t="s">
        <v>75</v>
      </c>
      <c r="D77" s="15">
        <v>13230.665902681831</v>
      </c>
      <c r="E77" s="15">
        <v>1784.1705138525585</v>
      </c>
      <c r="F77" s="15">
        <v>1544.7700342652886</v>
      </c>
      <c r="G77" s="15">
        <v>192.10671194260371</v>
      </c>
    </row>
    <row r="78" spans="1:7">
      <c r="A78" s="1773"/>
      <c r="B78" s="1774"/>
      <c r="C78" s="441" t="s">
        <v>92</v>
      </c>
      <c r="D78" s="15">
        <v>14595</v>
      </c>
      <c r="E78" s="15">
        <v>1971</v>
      </c>
      <c r="F78" s="15">
        <v>1088</v>
      </c>
      <c r="G78" s="15">
        <v>137</v>
      </c>
    </row>
    <row r="79" spans="1:7">
      <c r="A79" s="1773"/>
      <c r="B79" s="1774"/>
      <c r="C79" s="441" t="s">
        <v>520</v>
      </c>
      <c r="D79" s="151">
        <v>0.88117283036877903</v>
      </c>
      <c r="E79" s="151">
        <v>0.11882716963122043</v>
      </c>
      <c r="F79" s="151">
        <v>0.88939531123205573</v>
      </c>
      <c r="G79" s="151">
        <v>0.11060468876794431</v>
      </c>
    </row>
    <row r="80" spans="1:7">
      <c r="A80" s="1773"/>
      <c r="B80" s="1820"/>
      <c r="C80" s="444" t="s">
        <v>112</v>
      </c>
      <c r="D80" s="493">
        <f>1.14*1.64*SQRT(D79*(1-D79)/(D78+E78))</f>
        <v>4.7003294185429326E-3</v>
      </c>
      <c r="E80" s="493">
        <f>1.14*1.64*SQRT(E79*(1-E79)/(E78+D78))</f>
        <v>4.700329418542923E-3</v>
      </c>
      <c r="F80" s="494">
        <f>1.14*1.64*SQRT(F79*(1-F79)/(F78+G78))</f>
        <v>1.6753858449287246E-2</v>
      </c>
      <c r="G80" s="494">
        <f>1.14*1.64*SQRT(G79*(1-G79)/(G78+F78))</f>
        <v>1.675385844928725E-2</v>
      </c>
    </row>
    <row r="81" spans="1:7" ht="12.75" customHeight="1">
      <c r="A81" s="1970" t="s">
        <v>166</v>
      </c>
      <c r="B81" s="1970"/>
      <c r="C81" s="497" t="s">
        <v>75</v>
      </c>
      <c r="D81" s="498">
        <v>50879.889934464198</v>
      </c>
      <c r="E81" s="498">
        <v>6210.1100655359842</v>
      </c>
      <c r="F81" s="498">
        <v>6260.8629762625669</v>
      </c>
      <c r="G81" s="498">
        <v>769.33408248192541</v>
      </c>
    </row>
    <row r="82" spans="1:7">
      <c r="A82" s="1971"/>
      <c r="B82" s="1971"/>
      <c r="C82" s="499" t="s">
        <v>92</v>
      </c>
      <c r="D82" s="500">
        <v>50782</v>
      </c>
      <c r="E82" s="500">
        <v>6308</v>
      </c>
      <c r="F82" s="500">
        <v>3994</v>
      </c>
      <c r="G82" s="500">
        <v>490</v>
      </c>
    </row>
    <row r="83" spans="1:7">
      <c r="A83" s="1971"/>
      <c r="B83" s="1971"/>
      <c r="C83" s="499" t="s">
        <v>520</v>
      </c>
      <c r="D83" s="501">
        <v>0.89122245462364702</v>
      </c>
      <c r="E83" s="501">
        <v>0.10877754537635251</v>
      </c>
      <c r="F83" s="501">
        <v>0.89056720941769463</v>
      </c>
      <c r="G83" s="501">
        <v>0.1094327905823054</v>
      </c>
    </row>
    <row r="84" spans="1:7" ht="13.5" thickBot="1">
      <c r="A84" s="1972"/>
      <c r="B84" s="1972"/>
      <c r="C84" s="502" t="s">
        <v>112</v>
      </c>
      <c r="D84" s="503">
        <f>1.14*1.64*SQRT(D83*(1-D83)/(D82+E82))</f>
        <v>2.4363033658591064E-3</v>
      </c>
      <c r="E84" s="503">
        <f>1.14*1.64*SQRT(E83*(1-E83)/(D82+E82))</f>
        <v>2.4363033658591016E-3</v>
      </c>
      <c r="F84" s="503">
        <f>1.14*1.64*SQRT(F83*(1-F83)/(F82+G82))</f>
        <v>8.7161156620253373E-3</v>
      </c>
      <c r="G84" s="503">
        <f>1.14*1.64*SQRT(G83*(1-G83)/(F82+G82))</f>
        <v>8.716115662025339E-3</v>
      </c>
    </row>
    <row r="85" spans="1:7" ht="56.65" customHeight="1">
      <c r="A85" s="1963" t="s">
        <v>524</v>
      </c>
      <c r="B85" s="1774"/>
      <c r="C85" s="1774"/>
      <c r="D85" s="1774"/>
      <c r="E85" s="1774"/>
      <c r="F85" s="1774"/>
      <c r="G85" s="1774"/>
    </row>
    <row r="86" spans="1:7">
      <c r="A86" s="504" t="s">
        <v>347</v>
      </c>
    </row>
    <row r="87" spans="1:7">
      <c r="A87" s="505" t="s">
        <v>348</v>
      </c>
      <c r="D87" s="506"/>
      <c r="F87" s="506"/>
    </row>
    <row r="88" spans="1:7">
      <c r="D88" s="506"/>
      <c r="F88" s="506"/>
    </row>
    <row r="97" ht="57.95" customHeight="1"/>
  </sheetData>
  <mergeCells count="29">
    <mergeCell ref="A9:A16"/>
    <mergeCell ref="B9:B12"/>
    <mergeCell ref="B13:B16"/>
    <mergeCell ref="A5:G5"/>
    <mergeCell ref="A6:C8"/>
    <mergeCell ref="D6:E6"/>
    <mergeCell ref="F6:G6"/>
    <mergeCell ref="D7:G7"/>
    <mergeCell ref="A17:A40"/>
    <mergeCell ref="B17:B20"/>
    <mergeCell ref="B21:B24"/>
    <mergeCell ref="B25:B28"/>
    <mergeCell ref="B29:B32"/>
    <mergeCell ref="B33:B36"/>
    <mergeCell ref="B37:B40"/>
    <mergeCell ref="A41:A60"/>
    <mergeCell ref="B41:B44"/>
    <mergeCell ref="B45:B48"/>
    <mergeCell ref="B49:B52"/>
    <mergeCell ref="B53:B56"/>
    <mergeCell ref="B57:B60"/>
    <mergeCell ref="A81:B84"/>
    <mergeCell ref="A85:G85"/>
    <mergeCell ref="A61:A80"/>
    <mergeCell ref="B61:B64"/>
    <mergeCell ref="B65:B68"/>
    <mergeCell ref="B69:B72"/>
    <mergeCell ref="B73:B76"/>
    <mergeCell ref="B77:B80"/>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3"/>
  <sheetViews>
    <sheetView workbookViewId="0">
      <selection activeCell="A3" sqref="A3"/>
    </sheetView>
  </sheetViews>
  <sheetFormatPr baseColWidth="10" defaultRowHeight="15"/>
  <cols>
    <col min="1" max="1" width="22.7109375" style="467" customWidth="1"/>
    <col min="2" max="33" width="7.85546875" style="467" customWidth="1"/>
    <col min="34" max="16384" width="11.42578125" style="467"/>
  </cols>
  <sheetData>
    <row r="1" spans="1:33" ht="25.5">
      <c r="A1" s="8" t="s">
        <v>525</v>
      </c>
    </row>
    <row r="2" spans="1:33">
      <c r="A2" s="92"/>
    </row>
    <row r="3" spans="1:33" ht="15.75">
      <c r="A3" s="26" t="s">
        <v>69</v>
      </c>
    </row>
    <row r="5" spans="1:33" ht="31.35" customHeight="1" thickBot="1">
      <c r="A5" s="1978" t="s">
        <v>531</v>
      </c>
      <c r="B5" s="1978"/>
      <c r="C5" s="1978"/>
      <c r="D5" s="1978"/>
      <c r="E5" s="1978"/>
      <c r="F5" s="1978"/>
      <c r="G5" s="1978"/>
      <c r="H5" s="1978"/>
      <c r="I5" s="1978"/>
      <c r="J5" s="1978"/>
      <c r="K5" s="1978"/>
      <c r="L5" s="1978"/>
      <c r="M5" s="1978"/>
      <c r="N5" s="1978"/>
      <c r="O5" s="1978"/>
      <c r="P5" s="1978"/>
      <c r="Q5" s="1978"/>
      <c r="R5" s="1978"/>
      <c r="S5" s="1978"/>
      <c r="T5" s="1978"/>
      <c r="U5" s="1978"/>
      <c r="V5" s="1978"/>
      <c r="W5" s="1978"/>
      <c r="X5" s="1978"/>
      <c r="Y5" s="1978"/>
      <c r="Z5" s="1978"/>
      <c r="AA5" s="1978"/>
      <c r="AB5" s="1978"/>
      <c r="AC5" s="1978"/>
      <c r="AD5" s="1978"/>
      <c r="AE5" s="1978"/>
      <c r="AF5" s="1978"/>
      <c r="AG5" s="1978"/>
    </row>
    <row r="6" spans="1:33" ht="14.65" customHeight="1">
      <c r="A6" s="539"/>
      <c r="B6" s="1983" t="s">
        <v>532</v>
      </c>
      <c r="C6" s="1983"/>
      <c r="D6" s="1983"/>
      <c r="E6" s="1983"/>
      <c r="F6" s="1983" t="s">
        <v>533</v>
      </c>
      <c r="G6" s="1983"/>
      <c r="H6" s="1983"/>
      <c r="I6" s="1983"/>
      <c r="J6" s="1983" t="s">
        <v>534</v>
      </c>
      <c r="K6" s="1983"/>
      <c r="L6" s="1983"/>
      <c r="M6" s="1983"/>
      <c r="N6" s="1983" t="s">
        <v>535</v>
      </c>
      <c r="O6" s="1983"/>
      <c r="P6" s="1983"/>
      <c r="Q6" s="1983"/>
      <c r="R6" s="1983" t="s">
        <v>536</v>
      </c>
      <c r="S6" s="1983"/>
      <c r="T6" s="1983"/>
      <c r="U6" s="1983"/>
      <c r="V6" s="1983" t="s">
        <v>537</v>
      </c>
      <c r="W6" s="1983"/>
      <c r="X6" s="1983"/>
      <c r="Y6" s="1983"/>
      <c r="Z6" s="1983" t="s">
        <v>538</v>
      </c>
      <c r="AA6" s="1983"/>
      <c r="AB6" s="1983"/>
      <c r="AC6" s="1983"/>
      <c r="AD6" s="1983" t="s">
        <v>375</v>
      </c>
      <c r="AE6" s="1983"/>
      <c r="AF6" s="1983"/>
      <c r="AG6" s="1983"/>
    </row>
    <row r="7" spans="1:33" ht="37.5" thickBot="1">
      <c r="A7" s="540" t="s">
        <v>539</v>
      </c>
      <c r="B7" s="1365" t="s">
        <v>75</v>
      </c>
      <c r="C7" s="1365" t="s">
        <v>540</v>
      </c>
      <c r="D7" s="1365" t="s">
        <v>76</v>
      </c>
      <c r="E7" s="1365" t="s">
        <v>112</v>
      </c>
      <c r="F7" s="1365" t="s">
        <v>75</v>
      </c>
      <c r="G7" s="1365" t="s">
        <v>540</v>
      </c>
      <c r="H7" s="1365" t="s">
        <v>76</v>
      </c>
      <c r="I7" s="1365" t="s">
        <v>112</v>
      </c>
      <c r="J7" s="1365" t="s">
        <v>75</v>
      </c>
      <c r="K7" s="1365" t="s">
        <v>540</v>
      </c>
      <c r="L7" s="1365" t="s">
        <v>76</v>
      </c>
      <c r="M7" s="1365" t="s">
        <v>112</v>
      </c>
      <c r="N7" s="1365" t="s">
        <v>75</v>
      </c>
      <c r="O7" s="1365" t="s">
        <v>540</v>
      </c>
      <c r="P7" s="1365" t="s">
        <v>76</v>
      </c>
      <c r="Q7" s="1365" t="s">
        <v>112</v>
      </c>
      <c r="R7" s="1365" t="s">
        <v>75</v>
      </c>
      <c r="S7" s="1365" t="s">
        <v>540</v>
      </c>
      <c r="T7" s="1365" t="s">
        <v>76</v>
      </c>
      <c r="U7" s="1365" t="s">
        <v>112</v>
      </c>
      <c r="V7" s="1365" t="s">
        <v>75</v>
      </c>
      <c r="W7" s="1365" t="s">
        <v>540</v>
      </c>
      <c r="X7" s="1365" t="s">
        <v>76</v>
      </c>
      <c r="Y7" s="1365" t="s">
        <v>112</v>
      </c>
      <c r="Z7" s="1365" t="s">
        <v>75</v>
      </c>
      <c r="AA7" s="1365" t="s">
        <v>540</v>
      </c>
      <c r="AB7" s="1365" t="s">
        <v>76</v>
      </c>
      <c r="AC7" s="1365" t="s">
        <v>112</v>
      </c>
      <c r="AD7" s="1365" t="s">
        <v>75</v>
      </c>
      <c r="AE7" s="1365" t="s">
        <v>540</v>
      </c>
      <c r="AF7" s="1365" t="s">
        <v>76</v>
      </c>
      <c r="AG7" s="1365" t="s">
        <v>112</v>
      </c>
    </row>
    <row r="8" spans="1:33">
      <c r="A8" s="541" t="s">
        <v>541</v>
      </c>
      <c r="B8" s="542">
        <v>47.823999999999998</v>
      </c>
      <c r="C8" s="542">
        <v>23</v>
      </c>
      <c r="D8" s="543">
        <f>B8/5005.96668257662</f>
        <v>9.553399579436378E-3</v>
      </c>
      <c r="E8" s="544">
        <f>1.14*1.64*SQRT(D8*(1-D8)/3182)</f>
        <v>3.2239857681591005E-3</v>
      </c>
      <c r="F8" s="542">
        <v>11.073</v>
      </c>
      <c r="G8" s="542">
        <v>6</v>
      </c>
      <c r="H8" s="544">
        <f>F8/5005.96668257662</f>
        <v>2.2119603868998622E-3</v>
      </c>
      <c r="I8" s="544">
        <f>1.14*1.64*SQRT(H8*(1-H8)/3182)</f>
        <v>1.5570638832358159E-3</v>
      </c>
      <c r="J8" s="542">
        <v>3.782</v>
      </c>
      <c r="K8" s="542">
        <v>1</v>
      </c>
      <c r="L8" s="544">
        <f>J8/5005.96668257662</f>
        <v>7.5549843612889727E-4</v>
      </c>
      <c r="M8" s="544">
        <f>1.14*1.64*SQRT(L8*(1-L8)/3182)</f>
        <v>9.1064955597746342E-4</v>
      </c>
      <c r="N8" s="542">
        <v>62.886000000000003</v>
      </c>
      <c r="O8" s="542">
        <v>32</v>
      </c>
      <c r="P8" s="543">
        <f>N8/5005.96668257662</f>
        <v>1.2562209057218887E-2</v>
      </c>
      <c r="Q8" s="544">
        <f>1.14*1.64*SQRT(P8*(1-P8)/3182)</f>
        <v>3.6913607680262505E-3</v>
      </c>
      <c r="R8" s="542">
        <v>16.281000000000002</v>
      </c>
      <c r="S8" s="542">
        <v>9</v>
      </c>
      <c r="T8" s="544">
        <f>R8/5005.96668257662</f>
        <v>3.2523188891101476E-3</v>
      </c>
      <c r="U8" s="544">
        <f>1.14*1.64*SQRT(T8*(1-T8)/3182)</f>
        <v>1.887069039878225E-3</v>
      </c>
      <c r="V8" s="542">
        <v>23.659999999999997</v>
      </c>
      <c r="W8" s="542">
        <v>9</v>
      </c>
      <c r="X8" s="544">
        <f>V8/5005.96668257662</f>
        <v>4.7263598621918841E-3</v>
      </c>
      <c r="Y8" s="544">
        <f>1.14*1.64*SQRT(X8*(1-X8)/3182)</f>
        <v>2.273177011618846E-3</v>
      </c>
      <c r="Z8" s="542">
        <v>7.718</v>
      </c>
      <c r="AA8" s="542">
        <v>3</v>
      </c>
      <c r="AB8" s="544">
        <f>Z8/5005.96668257662</f>
        <v>1.541760161301647E-3</v>
      </c>
      <c r="AC8" s="544">
        <f>1.14*1.64*SQRT(AB8*(1-AB8)/3182)</f>
        <v>1.3003850685052471E-3</v>
      </c>
      <c r="AD8" s="542">
        <v>173.22400000000002</v>
      </c>
      <c r="AE8" s="542">
        <v>83</v>
      </c>
      <c r="AF8" s="543">
        <f>AD8/5005.96668257662</f>
        <v>3.4603506372287707E-2</v>
      </c>
      <c r="AG8" s="544">
        <f>1.14*1.64*SQRT(AF8*(1-AF8)/3182)</f>
        <v>6.0577524834298209E-3</v>
      </c>
    </row>
    <row r="9" spans="1:33">
      <c r="A9" s="541" t="s">
        <v>542</v>
      </c>
      <c r="B9" s="542">
        <v>16.436</v>
      </c>
      <c r="C9" s="542">
        <v>7</v>
      </c>
      <c r="D9" s="544">
        <f>B9/5005.96668257662</f>
        <v>3.2832819397711674E-3</v>
      </c>
      <c r="E9" s="544">
        <f>1.14*1.64*SQRT(D9*(1-D9)/3182)</f>
        <v>1.8960010434626218E-3</v>
      </c>
      <c r="F9" s="542">
        <v>2.5550000000000002</v>
      </c>
      <c r="G9" s="542">
        <v>1</v>
      </c>
      <c r="H9" s="544">
        <f>F9/5005.96668257662</f>
        <v>5.1039093186391654E-4</v>
      </c>
      <c r="I9" s="544">
        <f>1.14*1.64*SQRT(H9*(1-H9)/3182)</f>
        <v>7.4858173832551065E-4</v>
      </c>
      <c r="J9" s="545">
        <v>0</v>
      </c>
      <c r="K9" s="545">
        <v>0</v>
      </c>
      <c r="L9" s="544">
        <f>J9/5005.96668257662</f>
        <v>0</v>
      </c>
      <c r="M9" s="544">
        <f>1.14*1.64*SQRT(L9*(1-L9)/3182)</f>
        <v>0</v>
      </c>
      <c r="N9" s="542">
        <v>37.396999999999998</v>
      </c>
      <c r="O9" s="542">
        <v>17</v>
      </c>
      <c r="P9" s="543">
        <f>N9/5005.96668257662</f>
        <v>7.4704851972269611E-3</v>
      </c>
      <c r="Q9" s="544">
        <f>1.14*1.64*SQRT(P9*(1-P9)/3182)</f>
        <v>2.8539392978404704E-3</v>
      </c>
      <c r="R9" s="542">
        <v>3.794</v>
      </c>
      <c r="S9" s="542">
        <v>1</v>
      </c>
      <c r="T9" s="544">
        <f>R9/5005.96668257662</f>
        <v>7.5789557553491169E-4</v>
      </c>
      <c r="U9" s="544">
        <f>1.14*1.64*SQRT(T9*(1-T9)/3182)</f>
        <v>9.1209202885607441E-4</v>
      </c>
      <c r="V9" s="545">
        <v>0</v>
      </c>
      <c r="W9" s="545">
        <v>0</v>
      </c>
      <c r="X9" s="544">
        <f>V9/5005.96668257662</f>
        <v>0</v>
      </c>
      <c r="Y9" s="544">
        <f>1.14*1.64*SQRT(X9*(1-X9)/3182)</f>
        <v>0</v>
      </c>
      <c r="Z9" s="542">
        <v>7.5209999999999999</v>
      </c>
      <c r="AA9" s="542">
        <v>4</v>
      </c>
      <c r="AB9" s="544">
        <f>Z9/5005.96668257662</f>
        <v>1.5024071227195759E-3</v>
      </c>
      <c r="AC9" s="544">
        <f>1.14*1.64*SQRT(AB9*(1-AB9)/3182)</f>
        <v>1.2837070897912428E-3</v>
      </c>
      <c r="AD9" s="542">
        <v>67.703000000000003</v>
      </c>
      <c r="AE9" s="542">
        <v>30</v>
      </c>
      <c r="AF9" s="543">
        <f>AD9/5005.96668257662</f>
        <v>1.3524460767116534E-2</v>
      </c>
      <c r="AG9" s="544">
        <f>1.14*1.64*SQRT(AF9*(1-AF9)/3182)</f>
        <v>3.8282628713696082E-3</v>
      </c>
    </row>
    <row r="10" spans="1:33">
      <c r="A10" s="541" t="s">
        <v>543</v>
      </c>
      <c r="B10" s="542">
        <v>8.5129999999999999</v>
      </c>
      <c r="C10" s="542">
        <v>4</v>
      </c>
      <c r="D10" s="544">
        <f t="shared" ref="D10:D31" si="0">B10/5005.96668257662</f>
        <v>1.7005706469501063E-3</v>
      </c>
      <c r="E10" s="544">
        <f t="shared" ref="E10:E31" si="1">1.14*1.64*SQRT(D10*(1-D10)/3182)</f>
        <v>1.3656089752492129E-3</v>
      </c>
      <c r="F10" s="545">
        <v>0</v>
      </c>
      <c r="G10" s="545">
        <v>0</v>
      </c>
      <c r="H10" s="544">
        <f t="shared" ref="H10:H31" si="2">F10/5005.96668257662</f>
        <v>0</v>
      </c>
      <c r="I10" s="544">
        <f t="shared" ref="I10:I31" si="3">1.14*1.64*SQRT(H10*(1-H10)/3182)</f>
        <v>0</v>
      </c>
      <c r="J10" s="545">
        <v>0</v>
      </c>
      <c r="K10" s="545">
        <v>0</v>
      </c>
      <c r="L10" s="544">
        <f t="shared" ref="L10:L31" si="4">J10/5005.96668257662</f>
        <v>0</v>
      </c>
      <c r="M10" s="544">
        <f t="shared" ref="M10:M31" si="5">1.14*1.64*SQRT(L10*(1-L10)/3182)</f>
        <v>0</v>
      </c>
      <c r="N10" s="542">
        <v>20.399000000000001</v>
      </c>
      <c r="O10" s="542">
        <v>9</v>
      </c>
      <c r="P10" s="543">
        <f t="shared" ref="P10:P31" si="6">N10/5005.96668257662</f>
        <v>4.0749372286074496E-3</v>
      </c>
      <c r="Q10" s="544">
        <f t="shared" ref="Q10:Q31" si="7">1.14*1.64*SQRT(P10*(1-P10)/3182)</f>
        <v>2.1114091735932529E-3</v>
      </c>
      <c r="R10" s="545">
        <v>0</v>
      </c>
      <c r="S10" s="545">
        <v>0</v>
      </c>
      <c r="T10" s="544">
        <f t="shared" ref="T10:T31" si="8">R10/5005.96668257662</f>
        <v>0</v>
      </c>
      <c r="U10" s="544">
        <f t="shared" ref="U10:U31" si="9">1.14*1.64*SQRT(T10*(1-T10)/3182)</f>
        <v>0</v>
      </c>
      <c r="V10" s="545">
        <v>0</v>
      </c>
      <c r="W10" s="545">
        <v>0</v>
      </c>
      <c r="X10" s="544">
        <f t="shared" ref="X10:X31" si="10">V10/5005.96668257662</f>
        <v>0</v>
      </c>
      <c r="Y10" s="544">
        <f t="shared" ref="Y10:Y31" si="11">1.14*1.64*SQRT(X10*(1-X10)/3182)</f>
        <v>0</v>
      </c>
      <c r="Z10" s="542">
        <v>2.6139999999999999</v>
      </c>
      <c r="AA10" s="542">
        <v>2</v>
      </c>
      <c r="AB10" s="544">
        <f t="shared" ref="AB10:AB31" si="12">Z10/5005.96668257662</f>
        <v>5.2217686727682106E-4</v>
      </c>
      <c r="AC10" s="544">
        <f t="shared" ref="AC10:AC31" si="13">1.14*1.64*SQRT(AB10*(1-AB10)/3182)</f>
        <v>7.5717106124998691E-4</v>
      </c>
      <c r="AD10" s="542">
        <v>31.526</v>
      </c>
      <c r="AE10" s="542">
        <v>15</v>
      </c>
      <c r="AF10" s="544">
        <f t="shared" ref="AF10:AF31" si="14">AD10/5005.96668257662</f>
        <v>6.2976847428343769E-3</v>
      </c>
      <c r="AG10" s="544">
        <f t="shared" ref="AG10:AG31" si="15">1.14*1.64*SQRT(AF10*(1-AF10)/3182)</f>
        <v>2.6219066241009205E-3</v>
      </c>
    </row>
    <row r="11" spans="1:33">
      <c r="A11" s="541" t="s">
        <v>544</v>
      </c>
      <c r="B11" s="542">
        <v>5.194</v>
      </c>
      <c r="C11" s="542">
        <v>3</v>
      </c>
      <c r="D11" s="544">
        <f t="shared" si="0"/>
        <v>1.0375618395699344E-3</v>
      </c>
      <c r="E11" s="544">
        <f t="shared" si="1"/>
        <v>1.0670387377124016E-3</v>
      </c>
      <c r="F11" s="542">
        <v>3.0680000000000001</v>
      </c>
      <c r="G11" s="542">
        <v>3</v>
      </c>
      <c r="H11" s="544">
        <f t="shared" si="2"/>
        <v>6.1286864147103561E-4</v>
      </c>
      <c r="I11" s="544">
        <f t="shared" si="3"/>
        <v>8.2025557047803817E-4</v>
      </c>
      <c r="J11" s="545">
        <v>0</v>
      </c>
      <c r="K11" s="545">
        <v>0</v>
      </c>
      <c r="L11" s="544">
        <f t="shared" si="4"/>
        <v>0</v>
      </c>
      <c r="M11" s="544">
        <f t="shared" si="5"/>
        <v>0</v>
      </c>
      <c r="N11" s="542">
        <v>20.766000000000005</v>
      </c>
      <c r="O11" s="542">
        <v>12</v>
      </c>
      <c r="P11" s="543">
        <f t="shared" si="6"/>
        <v>4.1482497421080605E-3</v>
      </c>
      <c r="Q11" s="544">
        <f t="shared" si="7"/>
        <v>2.1302393593328212E-3</v>
      </c>
      <c r="R11" s="545">
        <v>0</v>
      </c>
      <c r="S11" s="545">
        <v>0</v>
      </c>
      <c r="T11" s="544">
        <f t="shared" si="8"/>
        <v>0</v>
      </c>
      <c r="U11" s="544">
        <f t="shared" si="9"/>
        <v>0</v>
      </c>
      <c r="V11" s="545">
        <v>0</v>
      </c>
      <c r="W11" s="545">
        <v>0</v>
      </c>
      <c r="X11" s="544">
        <f t="shared" si="10"/>
        <v>0</v>
      </c>
      <c r="Y11" s="544">
        <f t="shared" si="11"/>
        <v>0</v>
      </c>
      <c r="Z11" s="542">
        <v>6.7829999999999995</v>
      </c>
      <c r="AA11" s="542">
        <v>2</v>
      </c>
      <c r="AB11" s="544">
        <f t="shared" si="12"/>
        <v>1.3549830492496852E-3</v>
      </c>
      <c r="AC11" s="544">
        <f t="shared" si="13"/>
        <v>1.2191892157815268E-3</v>
      </c>
      <c r="AD11" s="542">
        <v>35.811</v>
      </c>
      <c r="AE11" s="542">
        <v>20</v>
      </c>
      <c r="AF11" s="544">
        <f t="shared" si="14"/>
        <v>7.1536632723987149E-3</v>
      </c>
      <c r="AG11" s="544">
        <f t="shared" si="15"/>
        <v>2.793211860611957E-3</v>
      </c>
    </row>
    <row r="12" spans="1:33">
      <c r="A12" s="541" t="s">
        <v>545</v>
      </c>
      <c r="B12" s="542">
        <v>14.559000000000001</v>
      </c>
      <c r="C12" s="542">
        <v>7</v>
      </c>
      <c r="D12" s="544">
        <f t="shared" si="0"/>
        <v>2.9083293843470692E-3</v>
      </c>
      <c r="E12" s="544">
        <f t="shared" si="1"/>
        <v>1.7847934008095006E-3</v>
      </c>
      <c r="F12" s="542">
        <v>10.082000000000001</v>
      </c>
      <c r="G12" s="542">
        <v>7</v>
      </c>
      <c r="H12" s="544">
        <f t="shared" si="2"/>
        <v>2.0139966242864998E-3</v>
      </c>
      <c r="I12" s="544">
        <f t="shared" si="3"/>
        <v>1.4859021328159764E-3</v>
      </c>
      <c r="J12" s="542">
        <v>2.74</v>
      </c>
      <c r="K12" s="542">
        <v>2</v>
      </c>
      <c r="L12" s="544">
        <f t="shared" si="4"/>
        <v>5.4734683103997315E-4</v>
      </c>
      <c r="M12" s="544">
        <f t="shared" si="5"/>
        <v>7.7519511687988566E-4</v>
      </c>
      <c r="N12" s="542">
        <v>49.064</v>
      </c>
      <c r="O12" s="542">
        <v>29</v>
      </c>
      <c r="P12" s="543">
        <f t="shared" si="6"/>
        <v>9.8011039847245417E-3</v>
      </c>
      <c r="Q12" s="544">
        <f t="shared" si="7"/>
        <v>3.2651063313223661E-3</v>
      </c>
      <c r="R12" s="545">
        <v>0</v>
      </c>
      <c r="S12" s="545">
        <v>0</v>
      </c>
      <c r="T12" s="544">
        <f t="shared" si="8"/>
        <v>0</v>
      </c>
      <c r="U12" s="544">
        <f t="shared" si="9"/>
        <v>0</v>
      </c>
      <c r="V12" s="545">
        <v>0</v>
      </c>
      <c r="W12" s="545">
        <v>0</v>
      </c>
      <c r="X12" s="544">
        <f t="shared" si="10"/>
        <v>0</v>
      </c>
      <c r="Y12" s="544">
        <f t="shared" si="11"/>
        <v>0</v>
      </c>
      <c r="Z12" s="542">
        <v>6.7829999999999995</v>
      </c>
      <c r="AA12" s="542">
        <v>2</v>
      </c>
      <c r="AB12" s="544">
        <f t="shared" si="12"/>
        <v>1.3549830492496852E-3</v>
      </c>
      <c r="AC12" s="544">
        <f t="shared" si="13"/>
        <v>1.2191892157815268E-3</v>
      </c>
      <c r="AD12" s="542">
        <v>83.227999999999994</v>
      </c>
      <c r="AE12" s="542">
        <v>47</v>
      </c>
      <c r="AF12" s="543">
        <f t="shared" si="14"/>
        <v>1.6625759873647766E-2</v>
      </c>
      <c r="AG12" s="544">
        <f t="shared" si="15"/>
        <v>4.2378811935882398E-3</v>
      </c>
    </row>
    <row r="13" spans="1:33">
      <c r="A13" s="541" t="s">
        <v>546</v>
      </c>
      <c r="B13" s="542">
        <v>114.92200000000001</v>
      </c>
      <c r="C13" s="542">
        <v>72</v>
      </c>
      <c r="D13" s="543">
        <f t="shared" si="0"/>
        <v>2.295700456816635E-2</v>
      </c>
      <c r="E13" s="544">
        <f t="shared" si="1"/>
        <v>4.9637861144486333E-3</v>
      </c>
      <c r="F13" s="542">
        <v>29.73</v>
      </c>
      <c r="G13" s="542">
        <v>20</v>
      </c>
      <c r="H13" s="544">
        <f t="shared" si="2"/>
        <v>5.9389128784008765E-3</v>
      </c>
      <c r="I13" s="544">
        <f t="shared" si="3"/>
        <v>2.5465876330000351E-3</v>
      </c>
      <c r="J13" s="542">
        <v>18.175000000000001</v>
      </c>
      <c r="K13" s="542">
        <v>9</v>
      </c>
      <c r="L13" s="544">
        <f t="shared" si="4"/>
        <v>3.6306673920260993E-3</v>
      </c>
      <c r="M13" s="544">
        <f t="shared" si="5"/>
        <v>1.9934347284560859E-3</v>
      </c>
      <c r="N13" s="542">
        <v>202.15499999999992</v>
      </c>
      <c r="O13" s="542">
        <v>126</v>
      </c>
      <c r="P13" s="543">
        <f t="shared" si="6"/>
        <v>4.038280971857143E-2</v>
      </c>
      <c r="Q13" s="544">
        <f t="shared" si="7"/>
        <v>6.5244797511127238E-3</v>
      </c>
      <c r="R13" s="542">
        <v>34.01</v>
      </c>
      <c r="S13" s="542">
        <v>23</v>
      </c>
      <c r="T13" s="544">
        <f t="shared" si="8"/>
        <v>6.7938925998793746E-3</v>
      </c>
      <c r="U13" s="544">
        <f t="shared" si="9"/>
        <v>2.7225611375507005E-3</v>
      </c>
      <c r="V13" s="542">
        <v>22.597000000000001</v>
      </c>
      <c r="W13" s="542">
        <v>13</v>
      </c>
      <c r="X13" s="544">
        <f t="shared" si="10"/>
        <v>4.5140132631424357E-3</v>
      </c>
      <c r="Y13" s="544">
        <f t="shared" si="11"/>
        <v>2.2217623482170615E-3</v>
      </c>
      <c r="Z13" s="542">
        <v>1.79</v>
      </c>
      <c r="AA13" s="542">
        <v>1</v>
      </c>
      <c r="AB13" s="544">
        <f t="shared" si="12"/>
        <v>3.575732947304934E-4</v>
      </c>
      <c r="AC13" s="544">
        <f t="shared" si="13"/>
        <v>6.2661889998895468E-4</v>
      </c>
      <c r="AD13" s="542">
        <v>423.37899999999996</v>
      </c>
      <c r="AE13" s="542">
        <v>264</v>
      </c>
      <c r="AF13" s="543">
        <f t="shared" si="14"/>
        <v>8.4574873714917065E-2</v>
      </c>
      <c r="AG13" s="544">
        <f t="shared" si="15"/>
        <v>9.2221186407583661E-3</v>
      </c>
    </row>
    <row r="14" spans="1:33">
      <c r="A14" s="541" t="s">
        <v>547</v>
      </c>
      <c r="B14" s="542">
        <v>504.55300000000022</v>
      </c>
      <c r="C14" s="542">
        <v>302</v>
      </c>
      <c r="D14" s="543">
        <f t="shared" si="0"/>
        <v>0.10079032322690208</v>
      </c>
      <c r="E14" s="543">
        <f t="shared" si="1"/>
        <v>9.9778855161925424E-3</v>
      </c>
      <c r="F14" s="542">
        <v>180.74100000000004</v>
      </c>
      <c r="G14" s="542">
        <v>124</v>
      </c>
      <c r="H14" s="543">
        <f t="shared" si="2"/>
        <v>3.6105114448538617E-2</v>
      </c>
      <c r="I14" s="544">
        <f t="shared" si="3"/>
        <v>6.1829795868407226E-3</v>
      </c>
      <c r="J14" s="542">
        <v>35.524000000000008</v>
      </c>
      <c r="K14" s="542">
        <v>24</v>
      </c>
      <c r="L14" s="544">
        <f t="shared" si="4"/>
        <v>7.096331688271537E-3</v>
      </c>
      <c r="M14" s="544">
        <f t="shared" si="5"/>
        <v>2.7820768511232128E-3</v>
      </c>
      <c r="N14" s="542">
        <v>597.07000000000016</v>
      </c>
      <c r="O14" s="542">
        <v>363</v>
      </c>
      <c r="P14" s="543">
        <f t="shared" si="6"/>
        <v>0.11927166876242221</v>
      </c>
      <c r="Q14" s="543">
        <f t="shared" si="7"/>
        <v>1.0742076552463963E-2</v>
      </c>
      <c r="R14" s="542">
        <v>152.48299999999995</v>
      </c>
      <c r="S14" s="542">
        <v>100</v>
      </c>
      <c r="T14" s="543">
        <f t="shared" si="8"/>
        <v>3.046025067060883E-2</v>
      </c>
      <c r="U14" s="544">
        <f t="shared" si="9"/>
        <v>5.6957137887976321E-3</v>
      </c>
      <c r="V14" s="542">
        <v>159.56599999999995</v>
      </c>
      <c r="W14" s="542">
        <v>91</v>
      </c>
      <c r="X14" s="543">
        <f t="shared" si="10"/>
        <v>3.1875162205008876E-2</v>
      </c>
      <c r="Y14" s="544">
        <f t="shared" si="11"/>
        <v>5.822245241825179E-3</v>
      </c>
      <c r="Z14" s="542">
        <v>10.081</v>
      </c>
      <c r="AA14" s="542">
        <v>6</v>
      </c>
      <c r="AB14" s="544">
        <f t="shared" si="12"/>
        <v>2.0137968626693318E-3</v>
      </c>
      <c r="AC14" s="544">
        <f t="shared" si="13"/>
        <v>1.4858285888520904E-3</v>
      </c>
      <c r="AD14" s="542">
        <v>1640.0180000000005</v>
      </c>
      <c r="AE14" s="542">
        <v>1010</v>
      </c>
      <c r="AF14" s="543">
        <f t="shared" si="14"/>
        <v>0.32761264786442151</v>
      </c>
      <c r="AG14" s="543">
        <f t="shared" si="15"/>
        <v>1.5555669572336716E-2</v>
      </c>
    </row>
    <row r="15" spans="1:33">
      <c r="A15" s="541" t="s">
        <v>548</v>
      </c>
      <c r="B15" s="542">
        <v>873.64499999999975</v>
      </c>
      <c r="C15" s="542">
        <v>546</v>
      </c>
      <c r="D15" s="543">
        <f t="shared" si="0"/>
        <v>0.1745207380306267</v>
      </c>
      <c r="E15" s="543">
        <f t="shared" si="1"/>
        <v>1.2579842848284608E-2</v>
      </c>
      <c r="F15" s="542">
        <v>262.6570000000001</v>
      </c>
      <c r="G15" s="542">
        <v>194</v>
      </c>
      <c r="H15" s="543">
        <f t="shared" si="2"/>
        <v>5.2468787080462147E-2</v>
      </c>
      <c r="I15" s="544">
        <f t="shared" si="3"/>
        <v>7.390024643729406E-3</v>
      </c>
      <c r="J15" s="542">
        <v>23.163</v>
      </c>
      <c r="K15" s="542">
        <v>17</v>
      </c>
      <c r="L15" s="544">
        <f t="shared" si="4"/>
        <v>4.6270783384594521E-3</v>
      </c>
      <c r="M15" s="544">
        <f t="shared" si="5"/>
        <v>2.2492873918906319E-3</v>
      </c>
      <c r="N15" s="542">
        <v>657.53300000000002</v>
      </c>
      <c r="O15" s="542">
        <v>413</v>
      </c>
      <c r="P15" s="543">
        <f t="shared" si="6"/>
        <v>0.13134985542124331</v>
      </c>
      <c r="Q15" s="543">
        <f t="shared" si="7"/>
        <v>1.1195303185324607E-2</v>
      </c>
      <c r="R15" s="542">
        <v>263.56699999999995</v>
      </c>
      <c r="S15" s="542">
        <v>163</v>
      </c>
      <c r="T15" s="543">
        <f t="shared" si="8"/>
        <v>5.265057015208488E-2</v>
      </c>
      <c r="U15" s="544">
        <f t="shared" si="9"/>
        <v>7.4021051480792233E-3</v>
      </c>
      <c r="V15" s="542">
        <v>256.40100000000001</v>
      </c>
      <c r="W15" s="542">
        <v>148</v>
      </c>
      <c r="X15" s="543">
        <f t="shared" si="10"/>
        <v>5.1219078403459913E-2</v>
      </c>
      <c r="Y15" s="544">
        <f t="shared" si="11"/>
        <v>7.3062993718889403E-3</v>
      </c>
      <c r="Z15" s="542">
        <v>33.625000000000007</v>
      </c>
      <c r="AA15" s="542">
        <v>25</v>
      </c>
      <c r="AB15" s="544">
        <f t="shared" si="12"/>
        <v>6.7169843772697446E-3</v>
      </c>
      <c r="AC15" s="544">
        <f t="shared" si="13"/>
        <v>2.7072121192077202E-3</v>
      </c>
      <c r="AD15" s="542">
        <v>2370.5909999999999</v>
      </c>
      <c r="AE15" s="542">
        <v>1506</v>
      </c>
      <c r="AF15" s="543">
        <f t="shared" si="14"/>
        <v>0.47355309180360616</v>
      </c>
      <c r="AG15" s="543">
        <f t="shared" si="15"/>
        <v>1.6548561171943761E-2</v>
      </c>
    </row>
    <row r="16" spans="1:33">
      <c r="A16" s="541" t="s">
        <v>549</v>
      </c>
      <c r="B16" s="542">
        <v>717.09499999999991</v>
      </c>
      <c r="C16" s="542">
        <v>454</v>
      </c>
      <c r="D16" s="543">
        <f t="shared" si="0"/>
        <v>0.14324805686299616</v>
      </c>
      <c r="E16" s="543">
        <f t="shared" si="1"/>
        <v>1.1611024208548103E-2</v>
      </c>
      <c r="F16" s="542">
        <v>162.70400000000004</v>
      </c>
      <c r="G16" s="542">
        <v>119</v>
      </c>
      <c r="H16" s="543">
        <f t="shared" si="2"/>
        <v>3.250201415968168E-2</v>
      </c>
      <c r="I16" s="544">
        <f t="shared" si="3"/>
        <v>5.8773125147532574E-3</v>
      </c>
      <c r="J16" s="542">
        <v>9.5590000000000011</v>
      </c>
      <c r="K16" s="542">
        <v>6</v>
      </c>
      <c r="L16" s="544">
        <f t="shared" si="4"/>
        <v>1.909521298507702E-3</v>
      </c>
      <c r="M16" s="544">
        <f t="shared" si="5"/>
        <v>1.4469243369768638E-3</v>
      </c>
      <c r="N16" s="542">
        <v>499.26800000000048</v>
      </c>
      <c r="O16" s="542">
        <v>308</v>
      </c>
      <c r="P16" s="543">
        <f t="shared" si="6"/>
        <v>9.9734583080169914E-2</v>
      </c>
      <c r="Q16" s="543">
        <f t="shared" si="7"/>
        <v>9.9313156098060299E-3</v>
      </c>
      <c r="R16" s="542">
        <v>152.327</v>
      </c>
      <c r="S16" s="542">
        <v>87</v>
      </c>
      <c r="T16" s="543">
        <f t="shared" si="8"/>
        <v>3.0429087858330654E-2</v>
      </c>
      <c r="U16" s="544">
        <f t="shared" si="9"/>
        <v>5.6928909887489689E-3</v>
      </c>
      <c r="V16" s="542">
        <v>154.35000000000002</v>
      </c>
      <c r="W16" s="542">
        <v>91</v>
      </c>
      <c r="X16" s="543">
        <f t="shared" si="10"/>
        <v>3.0833205609861265E-2</v>
      </c>
      <c r="Y16" s="544">
        <f t="shared" si="11"/>
        <v>5.7293745447722375E-3</v>
      </c>
      <c r="Z16" s="542">
        <v>21.298000000000005</v>
      </c>
      <c r="AA16" s="542">
        <v>16</v>
      </c>
      <c r="AB16" s="544">
        <f t="shared" si="12"/>
        <v>4.2545229224413691E-3</v>
      </c>
      <c r="AC16" s="544">
        <f t="shared" si="13"/>
        <v>2.1572387701441083E-3</v>
      </c>
      <c r="AD16" s="542">
        <v>1716.6010000000003</v>
      </c>
      <c r="AE16" s="542">
        <v>1081</v>
      </c>
      <c r="AF16" s="543">
        <f t="shared" si="14"/>
        <v>0.34291099179198875</v>
      </c>
      <c r="AG16" s="543">
        <f t="shared" si="15"/>
        <v>1.5732633153551587E-2</v>
      </c>
    </row>
    <row r="17" spans="1:33">
      <c r="A17" s="541" t="s">
        <v>550</v>
      </c>
      <c r="B17" s="542">
        <v>570.22699999999986</v>
      </c>
      <c r="C17" s="542">
        <v>362</v>
      </c>
      <c r="D17" s="543">
        <f t="shared" si="0"/>
        <v>0.11390946767278493</v>
      </c>
      <c r="E17" s="543">
        <f t="shared" si="1"/>
        <v>1.0529738139589743E-2</v>
      </c>
      <c r="F17" s="542">
        <v>122.28900000000002</v>
      </c>
      <c r="G17" s="542">
        <v>80</v>
      </c>
      <c r="H17" s="543">
        <f t="shared" si="2"/>
        <v>2.4428648401842074E-2</v>
      </c>
      <c r="I17" s="544">
        <f t="shared" si="3"/>
        <v>5.1165573969579863E-3</v>
      </c>
      <c r="J17" s="542">
        <v>2.8029999999999999</v>
      </c>
      <c r="K17" s="542">
        <v>2</v>
      </c>
      <c r="L17" s="544">
        <f t="shared" si="4"/>
        <v>5.5993181292154914E-4</v>
      </c>
      <c r="M17" s="544">
        <f t="shared" si="5"/>
        <v>7.8405144851004791E-4</v>
      </c>
      <c r="N17" s="542">
        <v>552.66600000000017</v>
      </c>
      <c r="O17" s="542">
        <v>351</v>
      </c>
      <c r="P17" s="543">
        <f t="shared" si="6"/>
        <v>0.11040145391369996</v>
      </c>
      <c r="Q17" s="543">
        <f t="shared" si="7"/>
        <v>1.0386830399903393E-2</v>
      </c>
      <c r="R17" s="542">
        <v>56.319999999999993</v>
      </c>
      <c r="S17" s="542">
        <v>41</v>
      </c>
      <c r="T17" s="543">
        <f t="shared" si="8"/>
        <v>1.1250574278894629E-2</v>
      </c>
      <c r="U17" s="544">
        <f t="shared" si="9"/>
        <v>3.4956591507258428E-3</v>
      </c>
      <c r="V17" s="542">
        <v>79.74799999999999</v>
      </c>
      <c r="W17" s="542">
        <v>51</v>
      </c>
      <c r="X17" s="543">
        <f t="shared" si="10"/>
        <v>1.5930589445903566E-2</v>
      </c>
      <c r="Y17" s="544">
        <f t="shared" si="11"/>
        <v>4.1498022371651722E-3</v>
      </c>
      <c r="Z17" s="542">
        <v>20.821999999999999</v>
      </c>
      <c r="AA17" s="542">
        <v>14</v>
      </c>
      <c r="AB17" s="544">
        <f t="shared" si="12"/>
        <v>4.1594363926694602E-3</v>
      </c>
      <c r="AC17" s="544">
        <f t="shared" si="13"/>
        <v>2.133097769621901E-3</v>
      </c>
      <c r="AD17" s="542">
        <v>1404.875</v>
      </c>
      <c r="AE17" s="542">
        <v>901</v>
      </c>
      <c r="AF17" s="543">
        <f t="shared" si="14"/>
        <v>0.28064010191871613</v>
      </c>
      <c r="AG17" s="543">
        <f t="shared" si="15"/>
        <v>1.4891779198406528E-2</v>
      </c>
    </row>
    <row r="18" spans="1:33">
      <c r="A18" s="541" t="s">
        <v>551</v>
      </c>
      <c r="B18" s="542">
        <v>539.5569999999999</v>
      </c>
      <c r="C18" s="542">
        <v>332</v>
      </c>
      <c r="D18" s="543">
        <f t="shared" si="0"/>
        <v>0.10778277887424625</v>
      </c>
      <c r="E18" s="543">
        <f t="shared" si="1"/>
        <v>1.02779997010787E-2</v>
      </c>
      <c r="F18" s="542">
        <v>121.39899999999999</v>
      </c>
      <c r="G18" s="542">
        <v>88</v>
      </c>
      <c r="H18" s="543">
        <f t="shared" si="2"/>
        <v>2.4250860562562662E-2</v>
      </c>
      <c r="I18" s="544">
        <f t="shared" si="3"/>
        <v>5.0983691484811789E-3</v>
      </c>
      <c r="J18" s="542">
        <v>5.2759999999999998</v>
      </c>
      <c r="K18" s="542">
        <v>4</v>
      </c>
      <c r="L18" s="544">
        <f t="shared" si="4"/>
        <v>1.0539422921777E-3</v>
      </c>
      <c r="M18" s="544">
        <f t="shared" si="5"/>
        <v>1.0754198451137604E-3</v>
      </c>
      <c r="N18" s="542">
        <v>533.82500000000039</v>
      </c>
      <c r="O18" s="542">
        <v>339</v>
      </c>
      <c r="P18" s="543">
        <f t="shared" si="6"/>
        <v>0.1066377452846401</v>
      </c>
      <c r="Q18" s="543">
        <f t="shared" si="7"/>
        <v>1.0229817554993482E-2</v>
      </c>
      <c r="R18" s="542">
        <v>70.849999999999994</v>
      </c>
      <c r="S18" s="542">
        <v>45</v>
      </c>
      <c r="T18" s="543">
        <f t="shared" si="8"/>
        <v>1.415311057634383E-2</v>
      </c>
      <c r="U18" s="544">
        <f t="shared" si="9"/>
        <v>3.9149777380689012E-3</v>
      </c>
      <c r="V18" s="542">
        <v>77.298000000000002</v>
      </c>
      <c r="W18" s="542">
        <v>44</v>
      </c>
      <c r="X18" s="543">
        <f t="shared" si="10"/>
        <v>1.5441173483842279E-2</v>
      </c>
      <c r="Y18" s="544">
        <f t="shared" si="11"/>
        <v>4.0865761672753322E-3</v>
      </c>
      <c r="Z18" s="542">
        <v>35.084000000000003</v>
      </c>
      <c r="AA18" s="542">
        <v>22</v>
      </c>
      <c r="AB18" s="544">
        <f t="shared" si="12"/>
        <v>7.0084365767176717E-3</v>
      </c>
      <c r="AC18" s="544">
        <f t="shared" si="13"/>
        <v>2.7649161473909168E-3</v>
      </c>
      <c r="AD18" s="542">
        <v>1383.2890000000002</v>
      </c>
      <c r="AE18" s="542">
        <v>874</v>
      </c>
      <c r="AF18" s="543">
        <f t="shared" si="14"/>
        <v>0.27632804765053048</v>
      </c>
      <c r="AG18" s="543">
        <f t="shared" si="15"/>
        <v>1.4821152176968751E-2</v>
      </c>
    </row>
    <row r="19" spans="1:33">
      <c r="A19" s="541" t="s">
        <v>552</v>
      </c>
      <c r="B19" s="542">
        <v>768.21899999999994</v>
      </c>
      <c r="C19" s="542">
        <v>496</v>
      </c>
      <c r="D19" s="543">
        <f t="shared" si="0"/>
        <v>0.15346066977908654</v>
      </c>
      <c r="E19" s="543">
        <f t="shared" si="1"/>
        <v>1.1945950931205982E-2</v>
      </c>
      <c r="F19" s="542">
        <v>219.13200000000003</v>
      </c>
      <c r="G19" s="542">
        <v>174</v>
      </c>
      <c r="H19" s="543">
        <f t="shared" si="2"/>
        <v>4.3774162693230444E-2</v>
      </c>
      <c r="I19" s="544">
        <f t="shared" si="3"/>
        <v>6.7809067595447975E-3</v>
      </c>
      <c r="J19" s="542">
        <v>14.913</v>
      </c>
      <c r="K19" s="542">
        <v>11</v>
      </c>
      <c r="L19" s="544">
        <f t="shared" si="4"/>
        <v>2.9790449968244963E-3</v>
      </c>
      <c r="M19" s="544">
        <f t="shared" si="5"/>
        <v>1.8062975229901205E-3</v>
      </c>
      <c r="N19" s="542">
        <v>687.79900000000066</v>
      </c>
      <c r="O19" s="542">
        <v>430</v>
      </c>
      <c r="P19" s="543">
        <f t="shared" si="6"/>
        <v>0.13739584052644629</v>
      </c>
      <c r="Q19" s="543">
        <f t="shared" si="7"/>
        <v>1.1410145390895233E-2</v>
      </c>
      <c r="R19" s="542">
        <v>70.891999999999996</v>
      </c>
      <c r="S19" s="542">
        <v>43</v>
      </c>
      <c r="T19" s="543">
        <f t="shared" si="8"/>
        <v>1.416150056426488E-2</v>
      </c>
      <c r="U19" s="544">
        <f t="shared" si="9"/>
        <v>3.9161213048063406E-3</v>
      </c>
      <c r="V19" s="542">
        <v>97.36999999999999</v>
      </c>
      <c r="W19" s="542">
        <v>55</v>
      </c>
      <c r="X19" s="543">
        <f t="shared" si="10"/>
        <v>1.945078866363583E-2</v>
      </c>
      <c r="Y19" s="544">
        <f t="shared" si="11"/>
        <v>4.5772213677579918E-3</v>
      </c>
      <c r="Z19" s="542">
        <v>41.679000000000002</v>
      </c>
      <c r="AA19" s="542">
        <v>32</v>
      </c>
      <c r="AB19" s="544">
        <f t="shared" si="12"/>
        <v>8.3258644419397961E-3</v>
      </c>
      <c r="AC19" s="544">
        <f t="shared" si="13"/>
        <v>3.0116033577605246E-3</v>
      </c>
      <c r="AD19" s="542">
        <v>1900.0040000000006</v>
      </c>
      <c r="AE19" s="542">
        <v>1241</v>
      </c>
      <c r="AF19" s="543">
        <f t="shared" si="14"/>
        <v>0.37954787166542825</v>
      </c>
      <c r="AG19" s="543">
        <f t="shared" si="15"/>
        <v>1.6083702496730478E-2</v>
      </c>
    </row>
    <row r="20" spans="1:33">
      <c r="A20" s="541" t="s">
        <v>553</v>
      </c>
      <c r="B20" s="542">
        <v>727.93000000000006</v>
      </c>
      <c r="C20" s="542">
        <v>446</v>
      </c>
      <c r="D20" s="543">
        <f t="shared" si="0"/>
        <v>0.14541247398501012</v>
      </c>
      <c r="E20" s="543">
        <f t="shared" si="1"/>
        <v>1.1683627926566562E-2</v>
      </c>
      <c r="F20" s="542">
        <v>213.04400000000001</v>
      </c>
      <c r="G20" s="542">
        <v>155</v>
      </c>
      <c r="H20" s="543">
        <f t="shared" si="2"/>
        <v>4.2558013967912423E-2</v>
      </c>
      <c r="I20" s="544">
        <f t="shared" si="3"/>
        <v>6.690298919833716E-3</v>
      </c>
      <c r="J20" s="542">
        <v>19.295999999999999</v>
      </c>
      <c r="K20" s="542">
        <v>15</v>
      </c>
      <c r="L20" s="544">
        <f t="shared" si="4"/>
        <v>3.8546001648712852E-3</v>
      </c>
      <c r="M20" s="544">
        <f t="shared" si="5"/>
        <v>2.0537597888163083E-3</v>
      </c>
      <c r="N20" s="542">
        <v>640.66600000000028</v>
      </c>
      <c r="O20" s="542">
        <v>402</v>
      </c>
      <c r="P20" s="543">
        <f t="shared" si="6"/>
        <v>0.12798047622447284</v>
      </c>
      <c r="Q20" s="543">
        <f t="shared" si="7"/>
        <v>1.107219120366096E-2</v>
      </c>
      <c r="R20" s="542">
        <v>67.124000000000009</v>
      </c>
      <c r="S20" s="542">
        <v>42</v>
      </c>
      <c r="T20" s="543">
        <f t="shared" si="8"/>
        <v>1.3408798790776336E-2</v>
      </c>
      <c r="U20" s="544">
        <f t="shared" si="9"/>
        <v>3.8120814177882057E-3</v>
      </c>
      <c r="V20" s="542">
        <v>132.191</v>
      </c>
      <c r="W20" s="542">
        <v>76</v>
      </c>
      <c r="X20" s="543">
        <f t="shared" si="10"/>
        <v>2.6406687935038354E-2</v>
      </c>
      <c r="Y20" s="544">
        <f t="shared" si="11"/>
        <v>5.3142792214213082E-3</v>
      </c>
      <c r="Z20" s="542">
        <v>41.402000000000001</v>
      </c>
      <c r="AA20" s="542">
        <v>31</v>
      </c>
      <c r="AB20" s="544">
        <f t="shared" si="12"/>
        <v>8.2705304739842944E-3</v>
      </c>
      <c r="AC20" s="544">
        <f t="shared" si="13"/>
        <v>3.0016628079399996E-3</v>
      </c>
      <c r="AD20" s="542">
        <v>1841.6530000000007</v>
      </c>
      <c r="AE20" s="542">
        <v>1167</v>
      </c>
      <c r="AF20" s="543">
        <f t="shared" si="14"/>
        <v>0.36789158154206569</v>
      </c>
      <c r="AG20" s="543">
        <f t="shared" si="15"/>
        <v>1.5982853690911639E-2</v>
      </c>
    </row>
    <row r="21" spans="1:33">
      <c r="A21" s="541" t="s">
        <v>554</v>
      </c>
      <c r="B21" s="542">
        <v>813.82400000000018</v>
      </c>
      <c r="C21" s="542">
        <v>520</v>
      </c>
      <c r="D21" s="543">
        <f t="shared" si="0"/>
        <v>0.16257079833002744</v>
      </c>
      <c r="E21" s="543">
        <f t="shared" si="1"/>
        <v>1.2229084092384993E-2</v>
      </c>
      <c r="F21" s="542">
        <v>228.16899999999987</v>
      </c>
      <c r="G21" s="542">
        <v>172</v>
      </c>
      <c r="H21" s="543">
        <f t="shared" si="2"/>
        <v>4.5579408427576483E-2</v>
      </c>
      <c r="I21" s="544">
        <f t="shared" si="3"/>
        <v>6.9127818864855245E-3</v>
      </c>
      <c r="J21" s="542">
        <v>33.164999999999999</v>
      </c>
      <c r="K21" s="542">
        <v>23</v>
      </c>
      <c r="L21" s="544">
        <f t="shared" si="4"/>
        <v>6.6250940333725215E-3</v>
      </c>
      <c r="M21" s="544">
        <f t="shared" si="5"/>
        <v>2.6887549788647378E-3</v>
      </c>
      <c r="N21" s="542">
        <v>689.49300000000062</v>
      </c>
      <c r="O21" s="542">
        <v>449</v>
      </c>
      <c r="P21" s="543">
        <f t="shared" si="6"/>
        <v>0.13773423670592866</v>
      </c>
      <c r="Q21" s="543">
        <f t="shared" si="7"/>
        <v>1.1421946886349968E-2</v>
      </c>
      <c r="R21" s="542">
        <v>69.079000000000008</v>
      </c>
      <c r="S21" s="542">
        <v>45</v>
      </c>
      <c r="T21" s="543">
        <f t="shared" si="8"/>
        <v>1.3799332752339528E-2</v>
      </c>
      <c r="U21" s="544">
        <f t="shared" si="9"/>
        <v>3.8664313306846759E-3</v>
      </c>
      <c r="V21" s="542">
        <v>113.76499999999997</v>
      </c>
      <c r="W21" s="542">
        <v>69</v>
      </c>
      <c r="X21" s="543">
        <f t="shared" si="10"/>
        <v>2.2725880377103113E-2</v>
      </c>
      <c r="Y21" s="544">
        <f t="shared" si="11"/>
        <v>4.93932006185925E-3</v>
      </c>
      <c r="Z21" s="542">
        <v>37.251000000000012</v>
      </c>
      <c r="AA21" s="542">
        <v>27</v>
      </c>
      <c r="AB21" s="544">
        <f t="shared" si="12"/>
        <v>7.4413200011204548E-3</v>
      </c>
      <c r="AC21" s="544">
        <f t="shared" si="13"/>
        <v>2.8484047286146375E-3</v>
      </c>
      <c r="AD21" s="542">
        <v>1984.7460000000005</v>
      </c>
      <c r="AE21" s="542">
        <v>1305</v>
      </c>
      <c r="AF21" s="543">
        <f t="shared" si="14"/>
        <v>0.3964760706274682</v>
      </c>
      <c r="AG21" s="543">
        <f t="shared" si="15"/>
        <v>1.6212662764512064E-2</v>
      </c>
    </row>
    <row r="22" spans="1:33">
      <c r="A22" s="541" t="s">
        <v>555</v>
      </c>
      <c r="B22" s="542">
        <v>751.06600000000003</v>
      </c>
      <c r="C22" s="542">
        <v>481</v>
      </c>
      <c r="D22" s="543">
        <f t="shared" si="0"/>
        <v>0.15003415875980602</v>
      </c>
      <c r="E22" s="543">
        <f t="shared" si="1"/>
        <v>1.1835712895548148E-2</v>
      </c>
      <c r="F22" s="542">
        <v>134.02500000000006</v>
      </c>
      <c r="G22" s="542">
        <v>97</v>
      </c>
      <c r="H22" s="543">
        <f t="shared" si="2"/>
        <v>2.6773050740924245E-2</v>
      </c>
      <c r="I22" s="544">
        <f t="shared" si="3"/>
        <v>5.3500101433687445E-3</v>
      </c>
      <c r="J22" s="542">
        <v>24.303000000000001</v>
      </c>
      <c r="K22" s="542">
        <v>15</v>
      </c>
      <c r="L22" s="544">
        <f t="shared" si="4"/>
        <v>4.8548065820308278E-3</v>
      </c>
      <c r="M22" s="544">
        <f t="shared" si="5"/>
        <v>2.3037099740237273E-3</v>
      </c>
      <c r="N22" s="542">
        <v>591.96100000000013</v>
      </c>
      <c r="O22" s="542">
        <v>394</v>
      </c>
      <c r="P22" s="543">
        <f t="shared" si="6"/>
        <v>0.11825108666031153</v>
      </c>
      <c r="Q22" s="543">
        <f t="shared" si="7"/>
        <v>1.0702214434805592E-2</v>
      </c>
      <c r="R22" s="542">
        <v>95.003999999999991</v>
      </c>
      <c r="S22" s="542">
        <v>57</v>
      </c>
      <c r="T22" s="543">
        <f t="shared" si="8"/>
        <v>1.8978152677416642E-2</v>
      </c>
      <c r="U22" s="544">
        <f t="shared" si="9"/>
        <v>4.5223577951161746E-3</v>
      </c>
      <c r="V22" s="542">
        <v>103.89299999999996</v>
      </c>
      <c r="W22" s="542">
        <v>61</v>
      </c>
      <c r="X22" s="543">
        <f t="shared" si="10"/>
        <v>2.0753833692421862E-2</v>
      </c>
      <c r="Y22" s="544">
        <f t="shared" si="11"/>
        <v>4.7249119296077398E-3</v>
      </c>
      <c r="Z22" s="542">
        <v>31.099</v>
      </c>
      <c r="AA22" s="542">
        <v>21</v>
      </c>
      <c r="AB22" s="544">
        <f t="shared" si="12"/>
        <v>6.2123865323036953E-3</v>
      </c>
      <c r="AC22" s="544">
        <f t="shared" si="13"/>
        <v>2.6042018087255709E-3</v>
      </c>
      <c r="AD22" s="542">
        <v>1731.3510000000001</v>
      </c>
      <c r="AE22" s="542">
        <v>1126</v>
      </c>
      <c r="AF22" s="543">
        <f t="shared" si="14"/>
        <v>0.3458574756452148</v>
      </c>
      <c r="AG22" s="543">
        <f t="shared" si="15"/>
        <v>1.5764615642560244E-2</v>
      </c>
    </row>
    <row r="23" spans="1:33">
      <c r="A23" s="541" t="s">
        <v>556</v>
      </c>
      <c r="B23" s="542">
        <v>787.1690000000001</v>
      </c>
      <c r="C23" s="542">
        <v>512</v>
      </c>
      <c r="D23" s="543">
        <f t="shared" si="0"/>
        <v>0.15724615242441775</v>
      </c>
      <c r="E23" s="543">
        <f t="shared" si="1"/>
        <v>1.2065324241758182E-2</v>
      </c>
      <c r="F23" s="542">
        <v>167.68700000000001</v>
      </c>
      <c r="G23" s="542">
        <v>128</v>
      </c>
      <c r="H23" s="543">
        <f t="shared" si="2"/>
        <v>3.3497426298029188E-2</v>
      </c>
      <c r="I23" s="544">
        <f t="shared" si="3"/>
        <v>5.9635633804850929E-3</v>
      </c>
      <c r="J23" s="542">
        <v>26.146999999999998</v>
      </c>
      <c r="K23" s="542">
        <v>14</v>
      </c>
      <c r="L23" s="544">
        <f t="shared" si="4"/>
        <v>5.2231670040883858E-3</v>
      </c>
      <c r="M23" s="544">
        <f t="shared" si="5"/>
        <v>2.3890673828659273E-3</v>
      </c>
      <c r="N23" s="542">
        <v>601.65599999999984</v>
      </c>
      <c r="O23" s="542">
        <v>382</v>
      </c>
      <c r="P23" s="543">
        <f t="shared" si="6"/>
        <v>0.12018777553875401</v>
      </c>
      <c r="Q23" s="543">
        <f t="shared" si="7"/>
        <v>1.0777642067994279E-2</v>
      </c>
      <c r="R23" s="542">
        <v>94.115999999999971</v>
      </c>
      <c r="S23" s="542">
        <v>61</v>
      </c>
      <c r="T23" s="543">
        <f t="shared" si="8"/>
        <v>1.8800764361371569E-2</v>
      </c>
      <c r="U23" s="544">
        <f t="shared" si="9"/>
        <v>4.5015799256545828E-3</v>
      </c>
      <c r="V23" s="542">
        <v>122.81600000000005</v>
      </c>
      <c r="W23" s="542">
        <v>68</v>
      </c>
      <c r="X23" s="543">
        <f t="shared" si="10"/>
        <v>2.4533922774089549E-2</v>
      </c>
      <c r="Y23" s="544">
        <f t="shared" si="11"/>
        <v>5.1272936870291252E-3</v>
      </c>
      <c r="Z23" s="542">
        <v>33.179000000000002</v>
      </c>
      <c r="AA23" s="542">
        <v>26</v>
      </c>
      <c r="AB23" s="544">
        <f t="shared" si="12"/>
        <v>6.6278906960128723E-3</v>
      </c>
      <c r="AC23" s="544">
        <f t="shared" si="13"/>
        <v>2.6893186377832745E-3</v>
      </c>
      <c r="AD23" s="542">
        <v>1832.77</v>
      </c>
      <c r="AE23" s="542">
        <v>1191</v>
      </c>
      <c r="AF23" s="543">
        <f t="shared" si="14"/>
        <v>0.36611709909676332</v>
      </c>
      <c r="AG23" s="543">
        <f t="shared" si="15"/>
        <v>1.5966625406419577E-2</v>
      </c>
    </row>
    <row r="24" spans="1:33">
      <c r="A24" s="541" t="s">
        <v>557</v>
      </c>
      <c r="B24" s="542">
        <v>939.3599999999999</v>
      </c>
      <c r="C24" s="542">
        <v>591</v>
      </c>
      <c r="D24" s="543">
        <f t="shared" si="0"/>
        <v>0.18764807270281356</v>
      </c>
      <c r="E24" s="543">
        <f t="shared" si="1"/>
        <v>1.2940253177053192E-2</v>
      </c>
      <c r="F24" s="542">
        <v>205.76099999999985</v>
      </c>
      <c r="G24" s="542">
        <v>144</v>
      </c>
      <c r="H24" s="543">
        <f t="shared" si="2"/>
        <v>4.1103150110078771E-2</v>
      </c>
      <c r="I24" s="544">
        <f t="shared" si="3"/>
        <v>6.5799426934417746E-3</v>
      </c>
      <c r="J24" s="542">
        <v>36.364999999999995</v>
      </c>
      <c r="K24" s="542">
        <v>24</v>
      </c>
      <c r="L24" s="544">
        <f t="shared" si="4"/>
        <v>7.2643312083097156E-3</v>
      </c>
      <c r="M24" s="544">
        <f t="shared" si="5"/>
        <v>2.8145777064615615E-3</v>
      </c>
      <c r="N24" s="542">
        <v>884.70200000000148</v>
      </c>
      <c r="O24" s="542">
        <v>555</v>
      </c>
      <c r="P24" s="543">
        <f t="shared" si="6"/>
        <v>0.17672950223165224</v>
      </c>
      <c r="Q24" s="543">
        <f t="shared" si="7"/>
        <v>1.264225119068773E-2</v>
      </c>
      <c r="R24" s="542">
        <v>198.00299999999999</v>
      </c>
      <c r="S24" s="542">
        <v>120</v>
      </c>
      <c r="T24" s="543">
        <f t="shared" si="8"/>
        <v>3.9553399484090437E-2</v>
      </c>
      <c r="U24" s="544">
        <f t="shared" si="9"/>
        <v>6.459919876342788E-3</v>
      </c>
      <c r="V24" s="542">
        <v>206.06099999999989</v>
      </c>
      <c r="W24" s="542">
        <v>120</v>
      </c>
      <c r="X24" s="543">
        <f t="shared" si="10"/>
        <v>4.1163078595229143E-2</v>
      </c>
      <c r="Y24" s="544">
        <f t="shared" si="11"/>
        <v>6.5845319644427022E-3</v>
      </c>
      <c r="Z24" s="542">
        <v>32.569000000000003</v>
      </c>
      <c r="AA24" s="542">
        <v>25</v>
      </c>
      <c r="AB24" s="544">
        <f t="shared" si="12"/>
        <v>6.5060361095404693E-3</v>
      </c>
      <c r="AC24" s="544">
        <f t="shared" si="13"/>
        <v>2.6646456437875022E-3</v>
      </c>
      <c r="AD24" s="542">
        <v>2502.8210000000008</v>
      </c>
      <c r="AE24" s="542">
        <v>1579</v>
      </c>
      <c r="AF24" s="543">
        <f t="shared" si="14"/>
        <v>0.49996757044171425</v>
      </c>
      <c r="AG24" s="543">
        <f t="shared" si="15"/>
        <v>1.6571759242031414E-2</v>
      </c>
    </row>
    <row r="25" spans="1:33">
      <c r="A25" s="541" t="s">
        <v>558</v>
      </c>
      <c r="B25" s="542">
        <v>937.4250000000003</v>
      </c>
      <c r="C25" s="542">
        <v>569</v>
      </c>
      <c r="D25" s="543">
        <f t="shared" si="0"/>
        <v>0.1872615339735938</v>
      </c>
      <c r="E25" s="543">
        <f t="shared" si="1"/>
        <v>1.2929993528309428E-2</v>
      </c>
      <c r="F25" s="542">
        <v>258.01999999999981</v>
      </c>
      <c r="G25" s="542">
        <v>188</v>
      </c>
      <c r="H25" s="543">
        <f t="shared" si="2"/>
        <v>5.1542492461654661E-2</v>
      </c>
      <c r="I25" s="544">
        <f t="shared" si="3"/>
        <v>7.3280809652458267E-3</v>
      </c>
      <c r="J25" s="542">
        <v>36.29</v>
      </c>
      <c r="K25" s="542">
        <v>26</v>
      </c>
      <c r="L25" s="544">
        <f t="shared" si="4"/>
        <v>7.249349087022126E-3</v>
      </c>
      <c r="M25" s="544">
        <f t="shared" si="5"/>
        <v>2.8116950004537828E-3</v>
      </c>
      <c r="N25" s="542">
        <v>1031.6330000000005</v>
      </c>
      <c r="O25" s="542">
        <v>629</v>
      </c>
      <c r="P25" s="543">
        <f t="shared" si="6"/>
        <v>0.20608067640374483</v>
      </c>
      <c r="Q25" s="543">
        <f t="shared" si="7"/>
        <v>1.3406191957788569E-2</v>
      </c>
      <c r="R25" s="542">
        <v>276.3159999999998</v>
      </c>
      <c r="S25" s="542">
        <v>171</v>
      </c>
      <c r="T25" s="543">
        <f t="shared" si="8"/>
        <v>5.5197331009358072E-2</v>
      </c>
      <c r="U25" s="544">
        <f t="shared" si="9"/>
        <v>7.5688205168163176E-3</v>
      </c>
      <c r="V25" s="542">
        <v>259.88000000000011</v>
      </c>
      <c r="W25" s="542">
        <v>152</v>
      </c>
      <c r="X25" s="543">
        <f t="shared" si="10"/>
        <v>5.1914049069586965E-2</v>
      </c>
      <c r="Y25" s="544">
        <f t="shared" si="11"/>
        <v>7.3530059756592575E-3</v>
      </c>
      <c r="Z25" s="542">
        <v>25.018000000000001</v>
      </c>
      <c r="AA25" s="542">
        <v>19</v>
      </c>
      <c r="AB25" s="544">
        <f t="shared" si="12"/>
        <v>4.997636138305857E-3</v>
      </c>
      <c r="AC25" s="544">
        <f t="shared" si="13"/>
        <v>2.3371844312502291E-3</v>
      </c>
      <c r="AD25" s="542">
        <v>2824.5820000000008</v>
      </c>
      <c r="AE25" s="542">
        <v>1754</v>
      </c>
      <c r="AF25" s="543">
        <f t="shared" si="14"/>
        <v>0.56424306814326641</v>
      </c>
      <c r="AG25" s="543">
        <f t="shared" si="15"/>
        <v>1.6434401021279674E-2</v>
      </c>
    </row>
    <row r="26" spans="1:33">
      <c r="A26" s="541" t="s">
        <v>559</v>
      </c>
      <c r="B26" s="542">
        <v>734.255</v>
      </c>
      <c r="C26" s="542">
        <v>424</v>
      </c>
      <c r="D26" s="543">
        <f t="shared" si="0"/>
        <v>0.14667596621359688</v>
      </c>
      <c r="E26" s="543">
        <f t="shared" si="1"/>
        <v>1.1725600124296388E-2</v>
      </c>
      <c r="F26" s="542">
        <v>193.5509999999999</v>
      </c>
      <c r="G26" s="542">
        <v>131</v>
      </c>
      <c r="H26" s="543">
        <f t="shared" si="2"/>
        <v>3.8664060764459045E-2</v>
      </c>
      <c r="I26" s="544">
        <f t="shared" si="3"/>
        <v>6.3898392596630693E-3</v>
      </c>
      <c r="J26" s="542">
        <v>19.582999999999998</v>
      </c>
      <c r="K26" s="542">
        <v>13</v>
      </c>
      <c r="L26" s="544">
        <f t="shared" si="4"/>
        <v>3.9119317489984644E-3</v>
      </c>
      <c r="M26" s="544">
        <f t="shared" si="5"/>
        <v>2.0689172241937091E-3</v>
      </c>
      <c r="N26" s="542">
        <v>746.48100000000011</v>
      </c>
      <c r="O26" s="542">
        <v>465</v>
      </c>
      <c r="P26" s="543">
        <f t="shared" si="6"/>
        <v>0.14911825174509133</v>
      </c>
      <c r="Q26" s="543">
        <f t="shared" si="7"/>
        <v>1.1805886873692628E-2</v>
      </c>
      <c r="R26" s="542">
        <v>212.30199999999991</v>
      </c>
      <c r="S26" s="542">
        <v>120</v>
      </c>
      <c r="T26" s="543">
        <f t="shared" si="8"/>
        <v>4.240979084797384E-2</v>
      </c>
      <c r="U26" s="544">
        <f t="shared" si="9"/>
        <v>6.6791550539083977E-3</v>
      </c>
      <c r="V26" s="542">
        <v>189.89199999999997</v>
      </c>
      <c r="W26" s="542">
        <v>101</v>
      </c>
      <c r="X26" s="543">
        <f t="shared" si="10"/>
        <v>3.7933133007241812E-2</v>
      </c>
      <c r="Y26" s="544">
        <f t="shared" si="11"/>
        <v>6.331558118165259E-3</v>
      </c>
      <c r="Z26" s="542">
        <v>19.440999999999999</v>
      </c>
      <c r="AA26" s="542">
        <v>15</v>
      </c>
      <c r="AB26" s="544">
        <f t="shared" si="12"/>
        <v>3.8835655993606265E-3</v>
      </c>
      <c r="AC26" s="544">
        <f t="shared" si="13"/>
        <v>2.061431875320173E-3</v>
      </c>
      <c r="AD26" s="542">
        <v>2115.5049999999997</v>
      </c>
      <c r="AE26" s="542">
        <v>1269</v>
      </c>
      <c r="AF26" s="543">
        <f t="shared" si="14"/>
        <v>0.42259669992672194</v>
      </c>
      <c r="AG26" s="543">
        <f t="shared" si="15"/>
        <v>1.6371983309713734E-2</v>
      </c>
    </row>
    <row r="27" spans="1:33">
      <c r="A27" s="541" t="s">
        <v>560</v>
      </c>
      <c r="B27" s="542">
        <v>504.58400000000006</v>
      </c>
      <c r="C27" s="542">
        <v>289</v>
      </c>
      <c r="D27" s="543">
        <f t="shared" si="0"/>
        <v>0.10079651583703425</v>
      </c>
      <c r="E27" s="543">
        <f t="shared" si="1"/>
        <v>9.9781576761412503E-3</v>
      </c>
      <c r="F27" s="542">
        <v>109.86700000000005</v>
      </c>
      <c r="G27" s="542">
        <v>75</v>
      </c>
      <c r="H27" s="543">
        <f t="shared" si="2"/>
        <v>2.1947209593382758E-2</v>
      </c>
      <c r="I27" s="544">
        <f t="shared" si="3"/>
        <v>4.8558964333699417E-3</v>
      </c>
      <c r="J27" s="542">
        <v>11.612</v>
      </c>
      <c r="K27" s="542">
        <v>8</v>
      </c>
      <c r="L27" s="544">
        <f t="shared" si="4"/>
        <v>2.3196318985533458E-3</v>
      </c>
      <c r="M27" s="544">
        <f t="shared" si="5"/>
        <v>1.5944241401937725E-3</v>
      </c>
      <c r="N27" s="542">
        <v>544.94299999999998</v>
      </c>
      <c r="O27" s="542">
        <v>334</v>
      </c>
      <c r="P27" s="543">
        <f t="shared" si="6"/>
        <v>0.10885869494431244</v>
      </c>
      <c r="Q27" s="543">
        <f t="shared" si="7"/>
        <v>1.0322941363451354E-2</v>
      </c>
      <c r="R27" s="542">
        <v>105.407</v>
      </c>
      <c r="S27" s="542">
        <v>62</v>
      </c>
      <c r="T27" s="543">
        <f t="shared" si="8"/>
        <v>2.1056272780814032E-2</v>
      </c>
      <c r="U27" s="544">
        <f t="shared" si="9"/>
        <v>4.758479742209918E-3</v>
      </c>
      <c r="V27" s="542">
        <v>90.35899999999998</v>
      </c>
      <c r="W27" s="542">
        <v>50</v>
      </c>
      <c r="X27" s="543">
        <f t="shared" si="10"/>
        <v>1.8050259965671868E-2</v>
      </c>
      <c r="Y27" s="544">
        <f t="shared" si="11"/>
        <v>4.4125025771011277E-3</v>
      </c>
      <c r="Z27" s="542">
        <v>17.581</v>
      </c>
      <c r="AA27" s="542">
        <v>13</v>
      </c>
      <c r="AB27" s="544">
        <f t="shared" si="12"/>
        <v>3.5120089914283822E-3</v>
      </c>
      <c r="AC27" s="544">
        <f t="shared" si="13"/>
        <v>1.9607059010196513E-3</v>
      </c>
      <c r="AD27" s="542">
        <v>1384.3529999999998</v>
      </c>
      <c r="AE27" s="542">
        <v>831</v>
      </c>
      <c r="AF27" s="543">
        <f t="shared" si="14"/>
        <v>0.27654059401119702</v>
      </c>
      <c r="AG27" s="543">
        <f t="shared" si="15"/>
        <v>1.4824673634645172E-2</v>
      </c>
    </row>
    <row r="28" spans="1:33">
      <c r="A28" s="541" t="s">
        <v>561</v>
      </c>
      <c r="B28" s="542">
        <v>331.47</v>
      </c>
      <c r="C28" s="542">
        <v>184</v>
      </c>
      <c r="D28" s="543">
        <f t="shared" si="0"/>
        <v>6.6214983242635E-2</v>
      </c>
      <c r="E28" s="544">
        <f t="shared" si="1"/>
        <v>8.241384926672167E-3</v>
      </c>
      <c r="F28" s="542">
        <v>50.237000000000009</v>
      </c>
      <c r="G28" s="542">
        <v>34</v>
      </c>
      <c r="H28" s="543">
        <f t="shared" si="2"/>
        <v>1.0035424361662458E-2</v>
      </c>
      <c r="I28" s="544">
        <f t="shared" si="3"/>
        <v>3.3035152034497596E-3</v>
      </c>
      <c r="J28" s="542">
        <v>9.3320000000000007</v>
      </c>
      <c r="K28" s="542">
        <v>7</v>
      </c>
      <c r="L28" s="544">
        <f t="shared" si="4"/>
        <v>1.8641754114105949E-3</v>
      </c>
      <c r="M28" s="544">
        <f t="shared" si="5"/>
        <v>1.4296733477699071E-3</v>
      </c>
      <c r="N28" s="542">
        <v>369.26000000000028</v>
      </c>
      <c r="O28" s="542">
        <v>231</v>
      </c>
      <c r="P28" s="543">
        <f t="shared" si="6"/>
        <v>7.3763974755408995E-2</v>
      </c>
      <c r="Q28" s="544">
        <f t="shared" si="7"/>
        <v>8.6632650411358134E-3</v>
      </c>
      <c r="R28" s="542">
        <v>51.996000000000002</v>
      </c>
      <c r="S28" s="542">
        <v>34</v>
      </c>
      <c r="T28" s="543">
        <f t="shared" si="8"/>
        <v>1.0386805046260746E-2</v>
      </c>
      <c r="U28" s="544">
        <f t="shared" si="9"/>
        <v>3.3602558087318861E-3</v>
      </c>
      <c r="V28" s="542">
        <v>74.372</v>
      </c>
      <c r="W28" s="542">
        <v>37</v>
      </c>
      <c r="X28" s="543">
        <f t="shared" si="10"/>
        <v>1.4856670992009081E-2</v>
      </c>
      <c r="Y28" s="544">
        <f t="shared" si="11"/>
        <v>4.0096740977840321E-3</v>
      </c>
      <c r="Z28" s="542">
        <v>10.24</v>
      </c>
      <c r="AA28" s="542">
        <v>7</v>
      </c>
      <c r="AB28" s="544">
        <f t="shared" si="12"/>
        <v>2.045558959799024E-3</v>
      </c>
      <c r="AC28" s="544">
        <f t="shared" si="13"/>
        <v>1.4974763432086071E-3</v>
      </c>
      <c r="AD28" s="542">
        <v>896.90700000000015</v>
      </c>
      <c r="AE28" s="542">
        <v>534</v>
      </c>
      <c r="AF28" s="543">
        <f t="shared" si="14"/>
        <v>0.17916759276918587</v>
      </c>
      <c r="AG28" s="543">
        <f t="shared" si="15"/>
        <v>1.2710293766955653E-2</v>
      </c>
    </row>
    <row r="29" spans="1:33">
      <c r="A29" s="541" t="s">
        <v>562</v>
      </c>
      <c r="B29" s="542">
        <v>256.43899999999996</v>
      </c>
      <c r="C29" s="542">
        <v>147</v>
      </c>
      <c r="D29" s="543">
        <f t="shared" si="0"/>
        <v>5.1226669344912282E-2</v>
      </c>
      <c r="E29" s="544">
        <f t="shared" si="1"/>
        <v>7.3068115380646196E-3</v>
      </c>
      <c r="F29" s="542">
        <v>53.086999999999996</v>
      </c>
      <c r="G29" s="542">
        <v>29</v>
      </c>
      <c r="H29" s="543">
        <f t="shared" si="2"/>
        <v>1.0604744970590895E-2</v>
      </c>
      <c r="I29" s="544">
        <f t="shared" si="3"/>
        <v>3.394951995437667E-3</v>
      </c>
      <c r="J29" s="542">
        <v>3.9000000000000004</v>
      </c>
      <c r="K29" s="542">
        <v>3</v>
      </c>
      <c r="L29" s="544">
        <f t="shared" si="4"/>
        <v>7.7907030695470632E-4</v>
      </c>
      <c r="M29" s="544">
        <f t="shared" si="5"/>
        <v>9.2473585920789861E-4</v>
      </c>
      <c r="N29" s="542">
        <v>320.42700000000013</v>
      </c>
      <c r="O29" s="542">
        <v>202</v>
      </c>
      <c r="P29" s="543">
        <f t="shared" si="6"/>
        <v>6.4009015704250202E-2</v>
      </c>
      <c r="Q29" s="544">
        <f t="shared" si="7"/>
        <v>8.1125057745310546E-3</v>
      </c>
      <c r="R29" s="542">
        <v>50.203999999999994</v>
      </c>
      <c r="S29" s="542">
        <v>27</v>
      </c>
      <c r="T29" s="543">
        <f t="shared" si="8"/>
        <v>1.0028832228295915E-2</v>
      </c>
      <c r="U29" s="544">
        <f t="shared" si="9"/>
        <v>3.3024410035260546E-3</v>
      </c>
      <c r="V29" s="542">
        <v>38.172000000000004</v>
      </c>
      <c r="W29" s="542">
        <v>21</v>
      </c>
      <c r="X29" s="544">
        <f t="shared" si="10"/>
        <v>7.6253004505320646E-3</v>
      </c>
      <c r="Y29" s="544">
        <f t="shared" si="11"/>
        <v>2.8831347035760107E-3</v>
      </c>
      <c r="Z29" s="542">
        <v>8.7890000000000015</v>
      </c>
      <c r="AA29" s="542">
        <v>8</v>
      </c>
      <c r="AB29" s="544">
        <f t="shared" si="12"/>
        <v>1.7557048532884398E-3</v>
      </c>
      <c r="AC29" s="544">
        <f t="shared" si="13"/>
        <v>1.3875312881144195E-3</v>
      </c>
      <c r="AD29" s="542">
        <v>731.01800000000003</v>
      </c>
      <c r="AE29" s="542">
        <v>437</v>
      </c>
      <c r="AF29" s="543">
        <f t="shared" si="14"/>
        <v>0.14602933785882449</v>
      </c>
      <c r="AG29" s="543">
        <f t="shared" si="15"/>
        <v>1.1704157171998098E-2</v>
      </c>
    </row>
    <row r="30" spans="1:33">
      <c r="A30" s="541" t="s">
        <v>563</v>
      </c>
      <c r="B30" s="542">
        <v>196.76499999999993</v>
      </c>
      <c r="C30" s="542">
        <v>105</v>
      </c>
      <c r="D30" s="543">
        <f t="shared" si="0"/>
        <v>3.9306094602036594E-2</v>
      </c>
      <c r="E30" s="544">
        <f t="shared" si="1"/>
        <v>6.4405221332696416E-3</v>
      </c>
      <c r="F30" s="542">
        <v>50.295000000000002</v>
      </c>
      <c r="G30" s="542">
        <v>30</v>
      </c>
      <c r="H30" s="543">
        <f t="shared" si="2"/>
        <v>1.0047010535458194E-2</v>
      </c>
      <c r="I30" s="544">
        <f t="shared" si="3"/>
        <v>3.3054023102223372E-3</v>
      </c>
      <c r="J30" s="542">
        <v>8.5850000000000009</v>
      </c>
      <c r="K30" s="542">
        <v>4</v>
      </c>
      <c r="L30" s="544">
        <f t="shared" si="4"/>
        <v>1.7149534833861934E-3</v>
      </c>
      <c r="M30" s="544">
        <f t="shared" si="5"/>
        <v>1.3713618605206417E-3</v>
      </c>
      <c r="N30" s="542">
        <v>260.37499999999983</v>
      </c>
      <c r="O30" s="542">
        <v>157</v>
      </c>
      <c r="P30" s="543">
        <f t="shared" si="6"/>
        <v>5.2012931070085006E-2</v>
      </c>
      <c r="Q30" s="544">
        <f t="shared" si="7"/>
        <v>7.3596215511341385E-3</v>
      </c>
      <c r="R30" s="542">
        <v>45.764999999999986</v>
      </c>
      <c r="S30" s="542">
        <v>25</v>
      </c>
      <c r="T30" s="544">
        <f t="shared" si="8"/>
        <v>9.1420904096877233E-3</v>
      </c>
      <c r="U30" s="544">
        <f t="shared" si="9"/>
        <v>3.1544747680282204E-3</v>
      </c>
      <c r="V30" s="542">
        <v>56.835000000000001</v>
      </c>
      <c r="W30" s="542">
        <v>27</v>
      </c>
      <c r="X30" s="544">
        <f t="shared" si="10"/>
        <v>1.1353451511736085E-2</v>
      </c>
      <c r="Y30" s="544">
        <f t="shared" si="11"/>
        <v>3.511422549502406E-3</v>
      </c>
      <c r="Z30" s="542">
        <v>1.931</v>
      </c>
      <c r="AA30" s="542">
        <v>3</v>
      </c>
      <c r="AB30" s="544">
        <f t="shared" si="12"/>
        <v>3.8573968275116356E-4</v>
      </c>
      <c r="AC30" s="544">
        <f t="shared" si="13"/>
        <v>6.508216517282355E-4</v>
      </c>
      <c r="AD30" s="542">
        <v>620.55099999999993</v>
      </c>
      <c r="AE30" s="542">
        <v>351</v>
      </c>
      <c r="AF30" s="543">
        <f t="shared" si="14"/>
        <v>0.12396227129514099</v>
      </c>
      <c r="AG30" s="543">
        <f t="shared" si="15"/>
        <v>1.0922065570383711E-2</v>
      </c>
    </row>
    <row r="31" spans="1:33" ht="15.75" thickBot="1">
      <c r="A31" s="546" t="s">
        <v>564</v>
      </c>
      <c r="B31" s="547">
        <v>108.562</v>
      </c>
      <c r="C31" s="547">
        <v>54</v>
      </c>
      <c r="D31" s="548">
        <f t="shared" si="0"/>
        <v>2.1686520682978671E-2</v>
      </c>
      <c r="E31" s="549">
        <f t="shared" si="1"/>
        <v>4.8276143635754441E-3</v>
      </c>
      <c r="F31" s="547">
        <v>26.848999999999997</v>
      </c>
      <c r="G31" s="547">
        <v>18</v>
      </c>
      <c r="H31" s="549">
        <f t="shared" si="2"/>
        <v>5.3633996593402322E-3</v>
      </c>
      <c r="I31" s="549">
        <f t="shared" si="3"/>
        <v>2.4207554031823618E-3</v>
      </c>
      <c r="J31" s="547">
        <v>4.7690000000000001</v>
      </c>
      <c r="K31" s="547">
        <v>2</v>
      </c>
      <c r="L31" s="549">
        <f t="shared" si="4"/>
        <v>9.5266315227358835E-4</v>
      </c>
      <c r="M31" s="549">
        <f t="shared" si="5"/>
        <v>1.0224953196715106E-3</v>
      </c>
      <c r="N31" s="547">
        <v>138.48400000000004</v>
      </c>
      <c r="O31" s="547">
        <v>76</v>
      </c>
      <c r="P31" s="548">
        <f t="shared" si="6"/>
        <v>2.7663787791875789E-2</v>
      </c>
      <c r="Q31" s="549">
        <f t="shared" si="7"/>
        <v>5.4357899216682659E-3</v>
      </c>
      <c r="R31" s="547">
        <v>36.619000000000007</v>
      </c>
      <c r="S31" s="547">
        <v>17</v>
      </c>
      <c r="T31" s="549">
        <f t="shared" si="8"/>
        <v>7.3150706590703581E-3</v>
      </c>
      <c r="U31" s="549">
        <f t="shared" si="9"/>
        <v>2.8243179667272141E-3</v>
      </c>
      <c r="V31" s="547">
        <v>21.611999999999998</v>
      </c>
      <c r="W31" s="547">
        <v>12</v>
      </c>
      <c r="X31" s="549">
        <f t="shared" si="10"/>
        <v>4.3172480702320798E-3</v>
      </c>
      <c r="Y31" s="549">
        <f t="shared" si="11"/>
        <v>2.1730144072745535E-3</v>
      </c>
      <c r="Z31" s="547">
        <v>7.1829999999999998</v>
      </c>
      <c r="AA31" s="547">
        <v>3</v>
      </c>
      <c r="AB31" s="549">
        <f t="shared" si="12"/>
        <v>1.4348876961168347E-3</v>
      </c>
      <c r="AC31" s="549">
        <f t="shared" si="13"/>
        <v>1.2545724948766872E-3</v>
      </c>
      <c r="AD31" s="547">
        <v>344.07800000000009</v>
      </c>
      <c r="AE31" s="547">
        <v>182</v>
      </c>
      <c r="AF31" s="548">
        <f t="shared" si="14"/>
        <v>6.8733577711887567E-2</v>
      </c>
      <c r="AG31" s="549">
        <f t="shared" si="15"/>
        <v>8.3853280763120236E-3</v>
      </c>
    </row>
    <row r="32" spans="1:33" ht="66.400000000000006" customHeight="1">
      <c r="A32" s="1977" t="s">
        <v>565</v>
      </c>
      <c r="B32" s="1977"/>
      <c r="C32" s="1977"/>
      <c r="D32" s="1977"/>
      <c r="E32" s="1977"/>
      <c r="F32" s="1977"/>
      <c r="G32" s="1977"/>
      <c r="H32" s="1977"/>
      <c r="I32" s="1977"/>
      <c r="J32" s="1977"/>
      <c r="K32" s="1977"/>
      <c r="L32" s="1977"/>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row>
    <row r="33" spans="1:33" ht="20.45" customHeight="1"/>
    <row r="34" spans="1:33" ht="31.35" customHeight="1" thickBot="1">
      <c r="A34" s="1978" t="s">
        <v>566</v>
      </c>
      <c r="B34" s="1978"/>
      <c r="C34" s="1978"/>
      <c r="D34" s="1978"/>
      <c r="E34" s="1978"/>
      <c r="F34" s="1978"/>
      <c r="G34" s="1978"/>
      <c r="H34" s="1978"/>
      <c r="I34" s="1978"/>
      <c r="J34" s="1978"/>
      <c r="K34" s="1978"/>
      <c r="L34" s="1978"/>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row>
    <row r="35" spans="1:33" ht="14.65" customHeight="1">
      <c r="A35" s="539"/>
      <c r="B35" s="1983" t="s">
        <v>532</v>
      </c>
      <c r="C35" s="1983"/>
      <c r="D35" s="1983"/>
      <c r="E35" s="1983"/>
      <c r="F35" s="1983" t="s">
        <v>533</v>
      </c>
      <c r="G35" s="1983"/>
      <c r="H35" s="1983"/>
      <c r="I35" s="1983"/>
      <c r="J35" s="1983" t="s">
        <v>534</v>
      </c>
      <c r="K35" s="1983"/>
      <c r="L35" s="1983"/>
      <c r="M35" s="1983"/>
      <c r="N35" s="1983" t="s">
        <v>535</v>
      </c>
      <c r="O35" s="1983"/>
      <c r="P35" s="1983"/>
      <c r="Q35" s="1983"/>
      <c r="R35" s="1983" t="s">
        <v>536</v>
      </c>
      <c r="S35" s="1983"/>
      <c r="T35" s="1983"/>
      <c r="U35" s="1983"/>
      <c r="V35" s="1983" t="s">
        <v>537</v>
      </c>
      <c r="W35" s="1983"/>
      <c r="X35" s="1983"/>
      <c r="Y35" s="1983"/>
      <c r="Z35" s="1983" t="s">
        <v>538</v>
      </c>
      <c r="AA35" s="1983"/>
      <c r="AB35" s="1983"/>
      <c r="AC35" s="1983"/>
      <c r="AD35" s="1983" t="s">
        <v>375</v>
      </c>
      <c r="AE35" s="1983"/>
      <c r="AF35" s="1983"/>
      <c r="AG35" s="1983"/>
    </row>
    <row r="36" spans="1:33" ht="37.5" thickBot="1">
      <c r="A36" s="540" t="s">
        <v>539</v>
      </c>
      <c r="B36" s="1365" t="s">
        <v>75</v>
      </c>
      <c r="C36" s="1365" t="s">
        <v>540</v>
      </c>
      <c r="D36" s="1365" t="s">
        <v>76</v>
      </c>
      <c r="E36" s="1365" t="s">
        <v>112</v>
      </c>
      <c r="F36" s="1365" t="s">
        <v>75</v>
      </c>
      <c r="G36" s="1365" t="s">
        <v>540</v>
      </c>
      <c r="H36" s="1365" t="s">
        <v>76</v>
      </c>
      <c r="I36" s="1365" t="s">
        <v>112</v>
      </c>
      <c r="J36" s="1365" t="s">
        <v>75</v>
      </c>
      <c r="K36" s="1365" t="s">
        <v>540</v>
      </c>
      <c r="L36" s="1365" t="s">
        <v>76</v>
      </c>
      <c r="M36" s="1365" t="s">
        <v>112</v>
      </c>
      <c r="N36" s="1365" t="s">
        <v>75</v>
      </c>
      <c r="O36" s="1365" t="s">
        <v>540</v>
      </c>
      <c r="P36" s="1365" t="s">
        <v>76</v>
      </c>
      <c r="Q36" s="1365" t="s">
        <v>112</v>
      </c>
      <c r="R36" s="1365" t="s">
        <v>75</v>
      </c>
      <c r="S36" s="1365" t="s">
        <v>540</v>
      </c>
      <c r="T36" s="1365" t="s">
        <v>76</v>
      </c>
      <c r="U36" s="1365" t="s">
        <v>112</v>
      </c>
      <c r="V36" s="1365" t="s">
        <v>75</v>
      </c>
      <c r="W36" s="1365" t="s">
        <v>540</v>
      </c>
      <c r="X36" s="1365" t="s">
        <v>76</v>
      </c>
      <c r="Y36" s="1365" t="s">
        <v>112</v>
      </c>
      <c r="Z36" s="1365" t="s">
        <v>75</v>
      </c>
      <c r="AA36" s="1365" t="s">
        <v>540</v>
      </c>
      <c r="AB36" s="1365" t="s">
        <v>76</v>
      </c>
      <c r="AC36" s="1365" t="s">
        <v>112</v>
      </c>
      <c r="AD36" s="1365" t="s">
        <v>75</v>
      </c>
      <c r="AE36" s="1365" t="s">
        <v>540</v>
      </c>
      <c r="AF36" s="1365" t="s">
        <v>76</v>
      </c>
      <c r="AG36" s="1365" t="s">
        <v>112</v>
      </c>
    </row>
    <row r="37" spans="1:33">
      <c r="A37" s="541" t="s">
        <v>541</v>
      </c>
      <c r="B37" s="542">
        <v>47.823999999999998</v>
      </c>
      <c r="C37" s="542">
        <v>23</v>
      </c>
      <c r="D37" s="544">
        <f>B37/4571.97773116395</f>
        <v>1.0460243424638202E-2</v>
      </c>
      <c r="E37" s="544">
        <f>1.14*1.64*SQRT(D37*(1-D37)/2900)</f>
        <v>3.5321343952125234E-3</v>
      </c>
      <c r="F37" s="542">
        <v>11.073</v>
      </c>
      <c r="G37" s="542">
        <v>6</v>
      </c>
      <c r="H37" s="544">
        <f>F37/4571.97773116395</f>
        <v>2.4219278069801528E-3</v>
      </c>
      <c r="I37" s="544">
        <f>1.14*1.64*SQRT(H37*(1-H37)/2900)</f>
        <v>1.7064899870036373E-3</v>
      </c>
      <c r="J37" s="542">
        <v>3.782</v>
      </c>
      <c r="K37" s="542">
        <v>1</v>
      </c>
      <c r="L37" s="544">
        <f>J37/4571.97773116395</f>
        <v>8.2721312796883749E-4</v>
      </c>
      <c r="M37" s="544">
        <f>1.14*1.64*SQRT(L37*(1-L37)/2900)</f>
        <v>9.9811069251735116E-4</v>
      </c>
      <c r="N37" s="542">
        <v>62.886000000000003</v>
      </c>
      <c r="O37" s="542">
        <v>32</v>
      </c>
      <c r="P37" s="543">
        <f>N37/4571.97773116395</f>
        <v>1.3754660170663225E-2</v>
      </c>
      <c r="Q37" s="544">
        <f>1.14*1.64*SQRT(P37*(1-P37)/2900)</f>
        <v>4.0435900105349502E-3</v>
      </c>
      <c r="R37" s="542">
        <v>16.281000000000002</v>
      </c>
      <c r="S37" s="542">
        <v>9</v>
      </c>
      <c r="T37" s="544">
        <f>R37/4571.97773116395</f>
        <v>3.5610409668060936E-3</v>
      </c>
      <c r="U37" s="544">
        <f>1.14*1.64*SQRT(T37*(1-T37)/2900)</f>
        <v>2.0680619066740014E-3</v>
      </c>
      <c r="V37" s="542">
        <v>23.659999999999997</v>
      </c>
      <c r="W37" s="542">
        <v>9</v>
      </c>
      <c r="X37" s="544">
        <f>V37/4571.97773116395</f>
        <v>5.1750033336178461E-3</v>
      </c>
      <c r="Y37" s="544">
        <f>1.14*1.64*SQRT(X37*(1-X37)/2900)</f>
        <v>2.4910265818780973E-3</v>
      </c>
      <c r="Z37" s="542">
        <v>7.718</v>
      </c>
      <c r="AA37" s="542">
        <v>3</v>
      </c>
      <c r="AB37" s="544">
        <f>Z37/4571.97773116395</f>
        <v>1.6881097095884422E-3</v>
      </c>
      <c r="AC37" s="544">
        <f>1.14*1.64*SQRT(AB37*(1-AB37)/2900)</f>
        <v>1.4252240958569427E-3</v>
      </c>
      <c r="AD37" s="542">
        <v>173.22400000000002</v>
      </c>
      <c r="AE37" s="542">
        <v>83</v>
      </c>
      <c r="AF37" s="543">
        <f>AD37/4571.97773116395</f>
        <v>3.7888198540262805E-2</v>
      </c>
      <c r="AG37" s="544">
        <f>1.14*1.64*SQRT(AF37*(1-AF37)/2900)</f>
        <v>6.6284876215523527E-3</v>
      </c>
    </row>
    <row r="38" spans="1:33">
      <c r="A38" s="541" t="s">
        <v>542</v>
      </c>
      <c r="B38" s="542">
        <v>16.436</v>
      </c>
      <c r="C38" s="542">
        <v>7</v>
      </c>
      <c r="D38" s="544">
        <f>B38/4571.97773116395</f>
        <v>3.594943144181865E-3</v>
      </c>
      <c r="E38" s="544">
        <f>1.14*1.64*SQRT(D38*(1-D38)/2900)</f>
        <v>2.0778475234685266E-3</v>
      </c>
      <c r="F38" s="542">
        <v>2.5550000000000002</v>
      </c>
      <c r="G38" s="542">
        <v>1</v>
      </c>
      <c r="H38" s="544">
        <f>F38/4571.97773116395</f>
        <v>5.5883911738772605E-4</v>
      </c>
      <c r="I38" s="544">
        <f>1.14*1.64*SQRT(H38*(1-H38)/2900)</f>
        <v>8.2048702040985366E-4</v>
      </c>
      <c r="J38" s="545">
        <v>0</v>
      </c>
      <c r="K38" s="545">
        <v>0</v>
      </c>
      <c r="L38" s="544">
        <f>J38/4571.97773116395</f>
        <v>0</v>
      </c>
      <c r="M38" s="544">
        <f>1.14*1.64*SQRT(L38*(1-L38)/2900)</f>
        <v>0</v>
      </c>
      <c r="N38" s="542">
        <v>37.396999999999998</v>
      </c>
      <c r="O38" s="542">
        <v>17</v>
      </c>
      <c r="P38" s="544">
        <f>N38/4571.97773116395</f>
        <v>8.179611144011268E-3</v>
      </c>
      <c r="Q38" s="544">
        <f>1.14*1.64*SQRT(P38*(1-P38)/2900)</f>
        <v>3.127033582452129E-3</v>
      </c>
      <c r="R38" s="542">
        <v>3.794</v>
      </c>
      <c r="S38" s="542">
        <v>1</v>
      </c>
      <c r="T38" s="544">
        <f>R38/4571.97773116395</f>
        <v>8.2983781266889728E-4</v>
      </c>
      <c r="U38" s="544">
        <f>1.14*1.64*SQRT(T38*(1-T38)/2900)</f>
        <v>9.9969159030059858E-4</v>
      </c>
      <c r="V38" s="545">
        <v>0</v>
      </c>
      <c r="W38" s="545">
        <v>0</v>
      </c>
      <c r="X38" s="544">
        <f>V38/4571.97773116395</f>
        <v>0</v>
      </c>
      <c r="Y38" s="544">
        <f>1.14*1.64*SQRT(X38*(1-X38)/2900)</f>
        <v>0</v>
      </c>
      <c r="Z38" s="542">
        <v>7.5209999999999999</v>
      </c>
      <c r="AA38" s="542">
        <v>4</v>
      </c>
      <c r="AB38" s="544">
        <f>Z38/4571.97773116395</f>
        <v>1.6450211357624609E-3</v>
      </c>
      <c r="AC38" s="544">
        <f>1.14*1.64*SQRT(AB38*(1-AB38)/2900)</f>
        <v>1.4069476410042681E-3</v>
      </c>
      <c r="AD38" s="542">
        <v>67.703000000000003</v>
      </c>
      <c r="AE38" s="542">
        <v>30</v>
      </c>
      <c r="AF38" s="543">
        <f>AD38/4571.97773116395</f>
        <v>1.4808252354012218E-2</v>
      </c>
      <c r="AG38" s="544">
        <f>1.14*1.64*SQRT(AF38*(1-AF38)/2900)</f>
        <v>4.1933584390016591E-3</v>
      </c>
    </row>
    <row r="39" spans="1:33">
      <c r="A39" s="541" t="s">
        <v>543</v>
      </c>
      <c r="B39" s="542">
        <v>8.5129999999999999</v>
      </c>
      <c r="C39" s="542">
        <v>4</v>
      </c>
      <c r="D39" s="544">
        <f t="shared" ref="D39:D59" si="16">B39/4571.97773116395</f>
        <v>1.8619950709674018E-3</v>
      </c>
      <c r="E39" s="544">
        <f t="shared" ref="E39:E59" si="17">1.14*1.64*SQRT(D39*(1-D39)/2900)</f>
        <v>1.496698281286698E-3</v>
      </c>
      <c r="F39" s="545">
        <v>0</v>
      </c>
      <c r="G39" s="545">
        <v>0</v>
      </c>
      <c r="H39" s="544">
        <f t="shared" ref="H39:H59" si="18">F39/4571.97773116395</f>
        <v>0</v>
      </c>
      <c r="I39" s="544">
        <f t="shared" ref="I39:I59" si="19">1.14*1.64*SQRT(H39*(1-H39)/2900)</f>
        <v>0</v>
      </c>
      <c r="J39" s="545">
        <v>0</v>
      </c>
      <c r="K39" s="545">
        <v>0</v>
      </c>
      <c r="L39" s="544">
        <f t="shared" ref="L39:L59" si="20">J39/4571.97773116395</f>
        <v>0</v>
      </c>
      <c r="M39" s="544">
        <f t="shared" ref="M39:M59" si="21">1.14*1.64*SQRT(L39*(1-L39)/2900)</f>
        <v>0</v>
      </c>
      <c r="N39" s="542">
        <v>20.399000000000001</v>
      </c>
      <c r="O39" s="542">
        <v>9</v>
      </c>
      <c r="P39" s="544">
        <f t="shared" ref="P39:P59" si="22">N39/4571.97773116395</f>
        <v>4.4617452663766044E-3</v>
      </c>
      <c r="Q39" s="544">
        <f t="shared" ref="Q39:Q59" si="23">1.14*1.64*SQRT(P39*(1-P39)/2900)</f>
        <v>2.3138279491702386E-3</v>
      </c>
      <c r="R39" s="545">
        <v>0</v>
      </c>
      <c r="S39" s="545">
        <v>0</v>
      </c>
      <c r="T39" s="544">
        <f t="shared" ref="T39:T59" si="24">R39/4571.97773116395</f>
        <v>0</v>
      </c>
      <c r="U39" s="544">
        <f t="shared" ref="U39:U59" si="25">1.14*1.64*SQRT(T39*(1-T39)/2900)</f>
        <v>0</v>
      </c>
      <c r="V39" s="545">
        <v>0</v>
      </c>
      <c r="W39" s="545">
        <v>0</v>
      </c>
      <c r="X39" s="544">
        <f t="shared" ref="X39:X59" si="26">V39/4571.97773116395</f>
        <v>0</v>
      </c>
      <c r="Y39" s="544">
        <f t="shared" ref="Y39:Y59" si="27">1.14*1.64*SQRT(X39*(1-X39)/2900)</f>
        <v>0</v>
      </c>
      <c r="Z39" s="542">
        <v>2.6139999999999999</v>
      </c>
      <c r="AA39" s="542">
        <v>2</v>
      </c>
      <c r="AB39" s="544">
        <f t="shared" ref="AB39:AB59" si="28">Z39/4571.97773116395</f>
        <v>5.7174381716301986E-4</v>
      </c>
      <c r="AC39" s="544">
        <f t="shared" ref="AC39:AC59" si="29">1.14*1.64*SQRT(AB39*(1-AB39)/2900)</f>
        <v>8.2990092903350828E-4</v>
      </c>
      <c r="AD39" s="542">
        <v>31.526</v>
      </c>
      <c r="AE39" s="542">
        <v>15</v>
      </c>
      <c r="AF39" s="544">
        <f t="shared" ref="AF39:AF59" si="30">AD39/4571.97773116395</f>
        <v>6.8954841545070256E-3</v>
      </c>
      <c r="AG39" s="544">
        <f t="shared" ref="AG39:AG59" si="31">1.14*1.64*SQRT(AF39*(1-AF39)/2900)</f>
        <v>2.8729598797245328E-3</v>
      </c>
    </row>
    <row r="40" spans="1:33">
      <c r="A40" s="541" t="s">
        <v>544</v>
      </c>
      <c r="B40" s="542">
        <v>5.194</v>
      </c>
      <c r="C40" s="542">
        <v>3</v>
      </c>
      <c r="D40" s="544">
        <f t="shared" si="16"/>
        <v>1.1360510276758704E-3</v>
      </c>
      <c r="E40" s="544">
        <f t="shared" si="17"/>
        <v>1.1695042093915614E-3</v>
      </c>
      <c r="F40" s="542">
        <v>3.0680000000000001</v>
      </c>
      <c r="G40" s="542">
        <v>3</v>
      </c>
      <c r="H40" s="544">
        <f t="shared" si="18"/>
        <v>6.7104438831528117E-4</v>
      </c>
      <c r="I40" s="544">
        <f t="shared" si="19"/>
        <v>8.9904112981217322E-4</v>
      </c>
      <c r="J40" s="545">
        <v>0</v>
      </c>
      <c r="K40" s="545">
        <v>0</v>
      </c>
      <c r="L40" s="544">
        <f t="shared" si="20"/>
        <v>0</v>
      </c>
      <c r="M40" s="544">
        <f t="shared" si="21"/>
        <v>0</v>
      </c>
      <c r="N40" s="542">
        <v>20.766000000000005</v>
      </c>
      <c r="O40" s="542">
        <v>12</v>
      </c>
      <c r="P40" s="544">
        <f t="shared" si="22"/>
        <v>4.5420168734534331E-3</v>
      </c>
      <c r="Q40" s="544">
        <f t="shared" si="23"/>
        <v>2.3344551735035536E-3</v>
      </c>
      <c r="R40" s="545">
        <v>0</v>
      </c>
      <c r="S40" s="545">
        <v>0</v>
      </c>
      <c r="T40" s="544">
        <f t="shared" si="24"/>
        <v>0</v>
      </c>
      <c r="U40" s="544">
        <f t="shared" si="25"/>
        <v>0</v>
      </c>
      <c r="V40" s="545">
        <v>0</v>
      </c>
      <c r="W40" s="545">
        <v>0</v>
      </c>
      <c r="X40" s="544">
        <f t="shared" si="26"/>
        <v>0</v>
      </c>
      <c r="Y40" s="544">
        <f t="shared" si="27"/>
        <v>0</v>
      </c>
      <c r="Z40" s="542">
        <v>6.7829999999999995</v>
      </c>
      <c r="AA40" s="542">
        <v>2</v>
      </c>
      <c r="AB40" s="544">
        <f t="shared" si="28"/>
        <v>1.4836030267087849E-3</v>
      </c>
      <c r="AC40" s="544">
        <f t="shared" si="29"/>
        <v>1.3362451940954847E-3</v>
      </c>
      <c r="AD40" s="542">
        <v>35.811</v>
      </c>
      <c r="AE40" s="542">
        <v>20</v>
      </c>
      <c r="AF40" s="544">
        <f t="shared" si="30"/>
        <v>7.8327153161533679E-3</v>
      </c>
      <c r="AG40" s="544">
        <f t="shared" si="31"/>
        <v>3.0605418530422206E-3</v>
      </c>
    </row>
    <row r="41" spans="1:33">
      <c r="A41" s="541" t="s">
        <v>545</v>
      </c>
      <c r="B41" s="542">
        <v>14.559000000000001</v>
      </c>
      <c r="C41" s="542">
        <v>7</v>
      </c>
      <c r="D41" s="544">
        <f t="shared" si="16"/>
        <v>3.1843987123475162E-3</v>
      </c>
      <c r="E41" s="544">
        <f t="shared" si="17"/>
        <v>1.9560089315442575E-3</v>
      </c>
      <c r="F41" s="542">
        <v>10.082000000000001</v>
      </c>
      <c r="G41" s="542">
        <v>7</v>
      </c>
      <c r="H41" s="544">
        <f t="shared" si="18"/>
        <v>2.2051725955002169E-3</v>
      </c>
      <c r="I41" s="544">
        <f t="shared" si="19"/>
        <v>1.6285144553582086E-3</v>
      </c>
      <c r="J41" s="542">
        <v>2.74</v>
      </c>
      <c r="K41" s="542">
        <v>2</v>
      </c>
      <c r="L41" s="544">
        <f t="shared" si="20"/>
        <v>5.9930300651364751E-4</v>
      </c>
      <c r="M41" s="544">
        <f t="shared" si="21"/>
        <v>8.4965526445392094E-4</v>
      </c>
      <c r="N41" s="542">
        <v>49.064</v>
      </c>
      <c r="O41" s="542">
        <v>29</v>
      </c>
      <c r="P41" s="543">
        <f t="shared" si="22"/>
        <v>1.073146084364438E-2</v>
      </c>
      <c r="Q41" s="544">
        <f t="shared" si="23"/>
        <v>3.5771423419757404E-3</v>
      </c>
      <c r="R41" s="545">
        <v>0</v>
      </c>
      <c r="S41" s="545">
        <v>0</v>
      </c>
      <c r="T41" s="544">
        <f t="shared" si="24"/>
        <v>0</v>
      </c>
      <c r="U41" s="544">
        <f t="shared" si="25"/>
        <v>0</v>
      </c>
      <c r="V41" s="545">
        <v>0</v>
      </c>
      <c r="W41" s="545">
        <v>0</v>
      </c>
      <c r="X41" s="544">
        <f t="shared" si="26"/>
        <v>0</v>
      </c>
      <c r="Y41" s="544">
        <f t="shared" si="27"/>
        <v>0</v>
      </c>
      <c r="Z41" s="542">
        <v>6.7829999999999995</v>
      </c>
      <c r="AA41" s="542">
        <v>2</v>
      </c>
      <c r="AB41" s="544">
        <f t="shared" si="28"/>
        <v>1.4836030267087849E-3</v>
      </c>
      <c r="AC41" s="544">
        <f t="shared" si="29"/>
        <v>1.3362451940954847E-3</v>
      </c>
      <c r="AD41" s="542">
        <v>83.227999999999994</v>
      </c>
      <c r="AE41" s="542">
        <v>47</v>
      </c>
      <c r="AF41" s="544">
        <f t="shared" si="30"/>
        <v>1.8203938184714545E-2</v>
      </c>
      <c r="AG41" s="544">
        <f t="shared" si="31"/>
        <v>4.64133610612828E-3</v>
      </c>
    </row>
    <row r="42" spans="1:33">
      <c r="A42" s="541" t="s">
        <v>546</v>
      </c>
      <c r="B42" s="542">
        <v>114.92200000000001</v>
      </c>
      <c r="C42" s="542">
        <v>72</v>
      </c>
      <c r="D42" s="543">
        <f t="shared" si="16"/>
        <v>2.513616792502241E-2</v>
      </c>
      <c r="E42" s="544">
        <f t="shared" si="17"/>
        <v>5.4346454195236798E-3</v>
      </c>
      <c r="F42" s="542">
        <v>29.73</v>
      </c>
      <c r="G42" s="542">
        <v>20</v>
      </c>
      <c r="H42" s="544">
        <f t="shared" si="18"/>
        <v>6.5026563443980803E-3</v>
      </c>
      <c r="I42" s="544">
        <f t="shared" si="19"/>
        <v>2.7904770622830606E-3</v>
      </c>
      <c r="J42" s="542">
        <v>18.175000000000001</v>
      </c>
      <c r="K42" s="542">
        <v>9</v>
      </c>
      <c r="L42" s="544">
        <f t="shared" si="20"/>
        <v>3.9753037019655268E-3</v>
      </c>
      <c r="M42" s="544">
        <f t="shared" si="21"/>
        <v>2.1845898444855173E-3</v>
      </c>
      <c r="N42" s="542">
        <v>202.15499999999992</v>
      </c>
      <c r="O42" s="542">
        <v>126</v>
      </c>
      <c r="P42" s="543">
        <f t="shared" si="22"/>
        <v>4.4216094628381886E-2</v>
      </c>
      <c r="Q42" s="544">
        <f t="shared" si="23"/>
        <v>7.1370665681597797E-3</v>
      </c>
      <c r="R42" s="542">
        <v>34.01</v>
      </c>
      <c r="S42" s="542">
        <v>23</v>
      </c>
      <c r="T42" s="544">
        <f t="shared" si="24"/>
        <v>7.4387938874193975E-3</v>
      </c>
      <c r="U42" s="544">
        <f t="shared" si="25"/>
        <v>2.9831810505204477E-3</v>
      </c>
      <c r="V42" s="542">
        <v>22.597000000000001</v>
      </c>
      <c r="W42" s="542">
        <v>13</v>
      </c>
      <c r="X42" s="544">
        <f t="shared" si="26"/>
        <v>4.9425000139375523E-3</v>
      </c>
      <c r="Y42" s="544">
        <f t="shared" si="27"/>
        <v>2.434709379084635E-3</v>
      </c>
      <c r="Z42" s="542">
        <v>1.79</v>
      </c>
      <c r="AA42" s="542">
        <v>1</v>
      </c>
      <c r="AB42" s="544">
        <f t="shared" si="28"/>
        <v>3.9151546775891569E-4</v>
      </c>
      <c r="AC42" s="544">
        <f t="shared" si="29"/>
        <v>6.8681398473351358E-4</v>
      </c>
      <c r="AD42" s="542">
        <v>423.37899999999996</v>
      </c>
      <c r="AE42" s="542">
        <v>264</v>
      </c>
      <c r="AF42" s="543">
        <f t="shared" si="30"/>
        <v>9.2603031968883767E-2</v>
      </c>
      <c r="AG42" s="543">
        <f t="shared" si="31"/>
        <v>1.0063776089553571E-2</v>
      </c>
    </row>
    <row r="43" spans="1:33">
      <c r="A43" s="541" t="s">
        <v>547</v>
      </c>
      <c r="B43" s="542">
        <v>504.55300000000022</v>
      </c>
      <c r="C43" s="542">
        <v>302</v>
      </c>
      <c r="D43" s="543">
        <f t="shared" si="16"/>
        <v>0.11035771162243814</v>
      </c>
      <c r="E43" s="543">
        <f t="shared" si="17"/>
        <v>1.0878242923870043E-2</v>
      </c>
      <c r="F43" s="542">
        <v>180.74100000000004</v>
      </c>
      <c r="G43" s="542">
        <v>124</v>
      </c>
      <c r="H43" s="543">
        <f t="shared" si="18"/>
        <v>3.9532344781125252E-2</v>
      </c>
      <c r="I43" s="544">
        <f t="shared" si="19"/>
        <v>6.7649931268029167E-3</v>
      </c>
      <c r="J43" s="542">
        <v>35.524000000000008</v>
      </c>
      <c r="K43" s="542">
        <v>24</v>
      </c>
      <c r="L43" s="544">
        <f t="shared" si="20"/>
        <v>7.7699416070769406E-3</v>
      </c>
      <c r="M43" s="544">
        <f t="shared" si="21"/>
        <v>3.0483495648907172E-3</v>
      </c>
      <c r="N43" s="542">
        <v>597.07000000000016</v>
      </c>
      <c r="O43" s="542">
        <v>363</v>
      </c>
      <c r="P43" s="543">
        <f t="shared" si="22"/>
        <v>0.13059337448872393</v>
      </c>
      <c r="Q43" s="543">
        <f t="shared" si="23"/>
        <v>1.1698272812292009E-2</v>
      </c>
      <c r="R43" s="542">
        <v>152.48299999999995</v>
      </c>
      <c r="S43" s="542">
        <v>100</v>
      </c>
      <c r="T43" s="543">
        <f t="shared" si="24"/>
        <v>3.335164975993448E-2</v>
      </c>
      <c r="U43" s="544">
        <f t="shared" si="25"/>
        <v>6.2336529258573232E-3</v>
      </c>
      <c r="V43" s="542">
        <v>159.56599999999995</v>
      </c>
      <c r="W43" s="542">
        <v>91</v>
      </c>
      <c r="X43" s="543">
        <f t="shared" si="26"/>
        <v>3.490086990414476E-2</v>
      </c>
      <c r="Y43" s="544">
        <f t="shared" si="27"/>
        <v>6.3716775355250792E-3</v>
      </c>
      <c r="Z43" s="542">
        <v>10.081</v>
      </c>
      <c r="AA43" s="542">
        <v>6</v>
      </c>
      <c r="AB43" s="544">
        <f t="shared" si="28"/>
        <v>2.2049538717752119E-3</v>
      </c>
      <c r="AC43" s="544">
        <f t="shared" si="29"/>
        <v>1.6284338683751833E-3</v>
      </c>
      <c r="AD43" s="542">
        <v>1640.0180000000005</v>
      </c>
      <c r="AE43" s="542">
        <v>1010</v>
      </c>
      <c r="AF43" s="543">
        <f t="shared" si="30"/>
        <v>0.35871084603521874</v>
      </c>
      <c r="AG43" s="543">
        <f t="shared" si="31"/>
        <v>1.6651329008078645E-2</v>
      </c>
    </row>
    <row r="44" spans="1:33">
      <c r="A44" s="541" t="s">
        <v>548</v>
      </c>
      <c r="B44" s="542">
        <v>873.64499999999975</v>
      </c>
      <c r="C44" s="542">
        <v>546</v>
      </c>
      <c r="D44" s="543">
        <f t="shared" si="16"/>
        <v>0.19108688873197643</v>
      </c>
      <c r="E44" s="543">
        <f t="shared" si="17"/>
        <v>1.3649479244244953E-2</v>
      </c>
      <c r="F44" s="542">
        <v>262.6570000000001</v>
      </c>
      <c r="G44" s="542">
        <v>194</v>
      </c>
      <c r="H44" s="543">
        <f t="shared" si="18"/>
        <v>5.7449317438633275E-2</v>
      </c>
      <c r="I44" s="544">
        <f t="shared" si="19"/>
        <v>8.0787560310244255E-3</v>
      </c>
      <c r="J44" s="542">
        <v>23.163</v>
      </c>
      <c r="K44" s="542">
        <v>17</v>
      </c>
      <c r="L44" s="544">
        <f t="shared" si="20"/>
        <v>5.0662976422903711E-3</v>
      </c>
      <c r="M44" s="544">
        <f t="shared" si="21"/>
        <v>2.4648592333376767E-3</v>
      </c>
      <c r="N44" s="542">
        <v>657.53300000000002</v>
      </c>
      <c r="O44" s="542">
        <v>413</v>
      </c>
      <c r="P44" s="543">
        <f t="shared" si="22"/>
        <v>0.14381806707370007</v>
      </c>
      <c r="Q44" s="543">
        <f t="shared" si="23"/>
        <v>1.2182585099617241E-2</v>
      </c>
      <c r="R44" s="542">
        <v>263.56699999999995</v>
      </c>
      <c r="S44" s="542">
        <v>163</v>
      </c>
      <c r="T44" s="543">
        <f t="shared" si="24"/>
        <v>5.7648356028387776E-2</v>
      </c>
      <c r="U44" s="544">
        <f t="shared" si="25"/>
        <v>8.0918842196574612E-3</v>
      </c>
      <c r="V44" s="542">
        <v>256.40100000000001</v>
      </c>
      <c r="W44" s="542">
        <v>148</v>
      </c>
      <c r="X44" s="543">
        <f t="shared" si="26"/>
        <v>5.6080981815002096E-2</v>
      </c>
      <c r="Y44" s="544">
        <f t="shared" si="27"/>
        <v>7.987757520037414E-3</v>
      </c>
      <c r="Z44" s="542">
        <v>33.625000000000007</v>
      </c>
      <c r="AA44" s="542">
        <v>25</v>
      </c>
      <c r="AB44" s="544">
        <f t="shared" si="28"/>
        <v>7.3545852532924819E-3</v>
      </c>
      <c r="AC44" s="544">
        <f t="shared" si="29"/>
        <v>2.9663737146383841E-3</v>
      </c>
      <c r="AD44" s="542">
        <v>2370.5909999999999</v>
      </c>
      <c r="AE44" s="542">
        <v>1506</v>
      </c>
      <c r="AF44" s="543">
        <f t="shared" si="30"/>
        <v>0.51850449398328247</v>
      </c>
      <c r="AG44" s="543">
        <f t="shared" si="31"/>
        <v>1.7346908267201058E-2</v>
      </c>
    </row>
    <row r="45" spans="1:33">
      <c r="A45" s="541" t="s">
        <v>549</v>
      </c>
      <c r="B45" s="542">
        <v>717.09499999999991</v>
      </c>
      <c r="C45" s="542">
        <v>454</v>
      </c>
      <c r="D45" s="543">
        <f t="shared" si="16"/>
        <v>0.15684568958244671</v>
      </c>
      <c r="E45" s="543">
        <f t="shared" si="17"/>
        <v>1.2625236630594576E-2</v>
      </c>
      <c r="F45" s="542">
        <v>162.70400000000004</v>
      </c>
      <c r="G45" s="542">
        <v>119</v>
      </c>
      <c r="H45" s="543">
        <f t="shared" si="18"/>
        <v>3.5587224953210407E-2</v>
      </c>
      <c r="I45" s="544">
        <f t="shared" si="19"/>
        <v>6.4317364395036674E-3</v>
      </c>
      <c r="J45" s="542">
        <v>9.5590000000000011</v>
      </c>
      <c r="K45" s="542">
        <v>6</v>
      </c>
      <c r="L45" s="544">
        <f t="shared" si="20"/>
        <v>2.0907800873226122E-3</v>
      </c>
      <c r="M45" s="544">
        <f t="shared" si="21"/>
        <v>1.5858035861487699E-3</v>
      </c>
      <c r="N45" s="542">
        <v>499.26800000000048</v>
      </c>
      <c r="O45" s="542">
        <v>308</v>
      </c>
      <c r="P45" s="543">
        <f t="shared" si="22"/>
        <v>0.10920175673578687</v>
      </c>
      <c r="Q45" s="543">
        <f t="shared" si="23"/>
        <v>1.0828148143241317E-2</v>
      </c>
      <c r="R45" s="542">
        <v>152.327</v>
      </c>
      <c r="S45" s="542">
        <v>87</v>
      </c>
      <c r="T45" s="543">
        <f t="shared" si="24"/>
        <v>3.3317528858833718E-2</v>
      </c>
      <c r="U45" s="544">
        <f t="shared" si="25"/>
        <v>6.2305733551796015E-3</v>
      </c>
      <c r="V45" s="542">
        <v>154.35000000000002</v>
      </c>
      <c r="W45" s="542">
        <v>91</v>
      </c>
      <c r="X45" s="543">
        <f t="shared" si="26"/>
        <v>3.3760006954518799E-2</v>
      </c>
      <c r="Y45" s="544">
        <f t="shared" si="27"/>
        <v>6.2703743374140364E-3</v>
      </c>
      <c r="Z45" s="542">
        <v>21.298000000000005</v>
      </c>
      <c r="AA45" s="542">
        <v>16</v>
      </c>
      <c r="AB45" s="544">
        <f t="shared" si="28"/>
        <v>4.6583778951560829E-3</v>
      </c>
      <c r="AC45" s="544">
        <f t="shared" si="29"/>
        <v>2.3640308584678971E-3</v>
      </c>
      <c r="AD45" s="542">
        <v>1716.6010000000003</v>
      </c>
      <c r="AE45" s="542">
        <v>1081</v>
      </c>
      <c r="AF45" s="543">
        <f t="shared" si="30"/>
        <v>0.37546136506727518</v>
      </c>
      <c r="AG45" s="543">
        <f t="shared" si="31"/>
        <v>1.6811713592120098E-2</v>
      </c>
    </row>
    <row r="46" spans="1:33">
      <c r="A46" s="541" t="s">
        <v>550</v>
      </c>
      <c r="B46" s="542">
        <v>570.22699999999986</v>
      </c>
      <c r="C46" s="542">
        <v>362</v>
      </c>
      <c r="D46" s="543">
        <f t="shared" si="16"/>
        <v>0.12472217353841518</v>
      </c>
      <c r="E46" s="543">
        <f t="shared" si="17"/>
        <v>1.1470820903359541E-2</v>
      </c>
      <c r="F46" s="542">
        <v>122.28900000000002</v>
      </c>
      <c r="G46" s="542">
        <v>80</v>
      </c>
      <c r="H46" s="543">
        <f t="shared" si="18"/>
        <v>2.6747505607134105E-2</v>
      </c>
      <c r="I46" s="544">
        <f t="shared" si="19"/>
        <v>5.6014969880153519E-3</v>
      </c>
      <c r="J46" s="542">
        <v>2.8029999999999999</v>
      </c>
      <c r="K46" s="542">
        <v>2</v>
      </c>
      <c r="L46" s="544">
        <f t="shared" si="20"/>
        <v>6.1308260118896128E-4</v>
      </c>
      <c r="M46" s="544">
        <f t="shared" si="21"/>
        <v>8.5936176318956016E-4</v>
      </c>
      <c r="N46" s="542">
        <v>552.66600000000017</v>
      </c>
      <c r="O46" s="542">
        <v>351</v>
      </c>
      <c r="P46" s="543">
        <f t="shared" si="22"/>
        <v>0.12088116620360277</v>
      </c>
      <c r="Q46" s="543">
        <f t="shared" si="23"/>
        <v>1.1317560197753023E-2</v>
      </c>
      <c r="R46" s="542">
        <v>56.319999999999993</v>
      </c>
      <c r="S46" s="542">
        <v>41</v>
      </c>
      <c r="T46" s="543">
        <f t="shared" si="24"/>
        <v>1.2318520192280519E-2</v>
      </c>
      <c r="U46" s="544">
        <f t="shared" si="25"/>
        <v>3.8294590117680881E-3</v>
      </c>
      <c r="V46" s="542">
        <v>79.74799999999999</v>
      </c>
      <c r="W46" s="542">
        <v>51</v>
      </c>
      <c r="X46" s="543">
        <f t="shared" si="26"/>
        <v>1.744277962169721E-2</v>
      </c>
      <c r="Y46" s="544">
        <f t="shared" si="27"/>
        <v>4.5450270578946007E-3</v>
      </c>
      <c r="Z46" s="542">
        <v>20.821999999999999</v>
      </c>
      <c r="AA46" s="542">
        <v>14</v>
      </c>
      <c r="AB46" s="544">
        <f t="shared" si="28"/>
        <v>4.5542654020537107E-3</v>
      </c>
      <c r="AC46" s="544">
        <f t="shared" si="29"/>
        <v>2.3375863538686046E-3</v>
      </c>
      <c r="AD46" s="542">
        <v>1404.875</v>
      </c>
      <c r="AE46" s="542">
        <v>901</v>
      </c>
      <c r="AF46" s="543">
        <f t="shared" si="30"/>
        <v>0.30727949316637243</v>
      </c>
      <c r="AG46" s="543">
        <f t="shared" si="31"/>
        <v>1.6017528726304461E-2</v>
      </c>
    </row>
    <row r="47" spans="1:33">
      <c r="A47" s="541" t="s">
        <v>551</v>
      </c>
      <c r="B47" s="542">
        <v>539.5569999999999</v>
      </c>
      <c r="C47" s="542">
        <v>332</v>
      </c>
      <c r="D47" s="543">
        <f t="shared" si="16"/>
        <v>0.11801391689251242</v>
      </c>
      <c r="E47" s="543">
        <f t="shared" si="17"/>
        <v>1.1200751938804772E-2</v>
      </c>
      <c r="F47" s="542">
        <v>121.39899999999999</v>
      </c>
      <c r="G47" s="542">
        <v>88</v>
      </c>
      <c r="H47" s="543">
        <f t="shared" si="18"/>
        <v>2.6552841491879666E-2</v>
      </c>
      <c r="I47" s="544">
        <f t="shared" si="19"/>
        <v>5.5816344798593721E-3</v>
      </c>
      <c r="J47" s="542">
        <v>5.2759999999999998</v>
      </c>
      <c r="K47" s="542">
        <v>4</v>
      </c>
      <c r="L47" s="544">
        <f t="shared" si="20"/>
        <v>1.1539863731262789E-3</v>
      </c>
      <c r="M47" s="544">
        <f t="shared" si="21"/>
        <v>1.1786892184197902E-3</v>
      </c>
      <c r="N47" s="542">
        <v>533.82500000000039</v>
      </c>
      <c r="O47" s="542">
        <v>339</v>
      </c>
      <c r="P47" s="543">
        <f t="shared" si="22"/>
        <v>0.11676019250078398</v>
      </c>
      <c r="Q47" s="543">
        <f t="shared" si="23"/>
        <v>1.1149012921786525E-2</v>
      </c>
      <c r="R47" s="542">
        <v>70.849999999999994</v>
      </c>
      <c r="S47" s="542">
        <v>45</v>
      </c>
      <c r="T47" s="543">
        <f t="shared" si="24"/>
        <v>1.5496575916602891E-2</v>
      </c>
      <c r="U47" s="544">
        <f t="shared" si="25"/>
        <v>4.288211429241481E-3</v>
      </c>
      <c r="V47" s="542">
        <v>77.298000000000002</v>
      </c>
      <c r="W47" s="542">
        <v>44</v>
      </c>
      <c r="X47" s="543">
        <f t="shared" si="26"/>
        <v>1.6906906495435008E-2</v>
      </c>
      <c r="Y47" s="544">
        <f t="shared" si="27"/>
        <v>4.47588684267491E-3</v>
      </c>
      <c r="Z47" s="542">
        <v>35.084000000000003</v>
      </c>
      <c r="AA47" s="542">
        <v>22</v>
      </c>
      <c r="AB47" s="544">
        <f t="shared" si="28"/>
        <v>7.6737031680747482E-3</v>
      </c>
      <c r="AC47" s="544">
        <f t="shared" si="29"/>
        <v>3.0295592364379858E-3</v>
      </c>
      <c r="AD47" s="542">
        <v>1383.2890000000002</v>
      </c>
      <c r="AE47" s="542">
        <v>874</v>
      </c>
      <c r="AF47" s="543">
        <f t="shared" si="30"/>
        <v>0.30255812283841499</v>
      </c>
      <c r="AG47" s="543">
        <f t="shared" si="31"/>
        <v>1.5948069486304811E-2</v>
      </c>
    </row>
    <row r="48" spans="1:33">
      <c r="A48" s="541" t="s">
        <v>552</v>
      </c>
      <c r="B48" s="542">
        <v>768.21899999999994</v>
      </c>
      <c r="C48" s="542">
        <v>496</v>
      </c>
      <c r="D48" s="543">
        <f t="shared" si="16"/>
        <v>0.16802772129960136</v>
      </c>
      <c r="E48" s="543">
        <f t="shared" si="17"/>
        <v>1.2980594918715293E-2</v>
      </c>
      <c r="F48" s="542">
        <v>219.13200000000003</v>
      </c>
      <c r="G48" s="542">
        <v>174</v>
      </c>
      <c r="H48" s="543">
        <f t="shared" si="18"/>
        <v>4.7929367307791466E-2</v>
      </c>
      <c r="I48" s="544">
        <f t="shared" si="19"/>
        <v>7.4162631791285429E-3</v>
      </c>
      <c r="J48" s="542">
        <v>14.913</v>
      </c>
      <c r="K48" s="542">
        <v>11</v>
      </c>
      <c r="L48" s="544">
        <f t="shared" si="20"/>
        <v>3.2618269109992793E-3</v>
      </c>
      <c r="M48" s="544">
        <f t="shared" si="21"/>
        <v>1.9795692625890994E-3</v>
      </c>
      <c r="N48" s="542">
        <v>687.79900000000066</v>
      </c>
      <c r="O48" s="542">
        <v>430</v>
      </c>
      <c r="P48" s="543">
        <f t="shared" si="22"/>
        <v>0.15043795933470097</v>
      </c>
      <c r="Q48" s="543">
        <f t="shared" si="23"/>
        <v>1.2411548451126166E-2</v>
      </c>
      <c r="R48" s="542">
        <v>70.891999999999996</v>
      </c>
      <c r="S48" s="542">
        <v>43</v>
      </c>
      <c r="T48" s="543">
        <f t="shared" si="24"/>
        <v>1.55057623130531E-2</v>
      </c>
      <c r="U48" s="544">
        <f t="shared" si="25"/>
        <v>4.2894622578139975E-3</v>
      </c>
      <c r="V48" s="542">
        <v>97.36999999999999</v>
      </c>
      <c r="W48" s="542">
        <v>55</v>
      </c>
      <c r="X48" s="543">
        <f t="shared" si="26"/>
        <v>2.129712910373498E-2</v>
      </c>
      <c r="Y48" s="544">
        <f t="shared" si="27"/>
        <v>5.0122839178346652E-3</v>
      </c>
      <c r="Z48" s="542">
        <v>41.679000000000002</v>
      </c>
      <c r="AA48" s="542">
        <v>32</v>
      </c>
      <c r="AB48" s="544">
        <f t="shared" si="28"/>
        <v>9.116186134482597E-3</v>
      </c>
      <c r="AC48" s="544">
        <f t="shared" si="29"/>
        <v>3.2996483564298744E-3</v>
      </c>
      <c r="AD48" s="542">
        <v>1900.0040000000006</v>
      </c>
      <c r="AE48" s="542">
        <v>1241</v>
      </c>
      <c r="AF48" s="543">
        <f t="shared" si="30"/>
        <v>0.41557595240436374</v>
      </c>
      <c r="AG48" s="543">
        <f t="shared" si="31"/>
        <v>1.7109564043878325E-2</v>
      </c>
    </row>
    <row r="49" spans="1:33">
      <c r="A49" s="541" t="s">
        <v>553</v>
      </c>
      <c r="B49" s="542">
        <v>727.93000000000006</v>
      </c>
      <c r="C49" s="542">
        <v>446</v>
      </c>
      <c r="D49" s="543">
        <f t="shared" si="16"/>
        <v>0.15921556114287572</v>
      </c>
      <c r="E49" s="543">
        <f t="shared" si="17"/>
        <v>1.2702370879060206E-2</v>
      </c>
      <c r="F49" s="542">
        <v>213.04400000000001</v>
      </c>
      <c r="G49" s="542">
        <v>155</v>
      </c>
      <c r="H49" s="543">
        <f t="shared" si="18"/>
        <v>4.6597777269961137E-2</v>
      </c>
      <c r="I49" s="544">
        <f t="shared" si="19"/>
        <v>7.3176288967285973E-3</v>
      </c>
      <c r="J49" s="542">
        <v>19.295999999999999</v>
      </c>
      <c r="K49" s="542">
        <v>15</v>
      </c>
      <c r="L49" s="544">
        <f t="shared" si="20"/>
        <v>4.2204929976961099E-3</v>
      </c>
      <c r="M49" s="544">
        <f t="shared" si="21"/>
        <v>2.2506755063433463E-3</v>
      </c>
      <c r="N49" s="542">
        <v>640.66600000000028</v>
      </c>
      <c r="O49" s="542">
        <v>402</v>
      </c>
      <c r="P49" s="543">
        <f t="shared" si="22"/>
        <v>0.14012885400404113</v>
      </c>
      <c r="Q49" s="543">
        <f t="shared" si="23"/>
        <v>1.2051196657425435E-2</v>
      </c>
      <c r="R49" s="542">
        <v>67.124000000000009</v>
      </c>
      <c r="S49" s="542">
        <v>42</v>
      </c>
      <c r="T49" s="543">
        <f t="shared" si="24"/>
        <v>1.4681611317234335E-2</v>
      </c>
      <c r="U49" s="544">
        <f t="shared" si="25"/>
        <v>4.1756573679337773E-3</v>
      </c>
      <c r="V49" s="542">
        <v>132.191</v>
      </c>
      <c r="W49" s="542">
        <v>76</v>
      </c>
      <c r="X49" s="543">
        <f t="shared" si="26"/>
        <v>2.8913307932133422E-2</v>
      </c>
      <c r="Y49" s="544">
        <f t="shared" si="27"/>
        <v>5.8173821295134558E-3</v>
      </c>
      <c r="Z49" s="542">
        <v>41.402000000000001</v>
      </c>
      <c r="AA49" s="542">
        <v>31</v>
      </c>
      <c r="AB49" s="544">
        <f t="shared" si="28"/>
        <v>9.0555996626562173E-3</v>
      </c>
      <c r="AC49" s="544">
        <f t="shared" si="29"/>
        <v>3.2887658313228872E-3</v>
      </c>
      <c r="AD49" s="542">
        <v>1841.6530000000007</v>
      </c>
      <c r="AE49" s="542">
        <v>1167</v>
      </c>
      <c r="AF49" s="543">
        <f t="shared" si="30"/>
        <v>0.40281320432659812</v>
      </c>
      <c r="AG49" s="543">
        <f t="shared" si="31"/>
        <v>1.7027725794028472E-2</v>
      </c>
    </row>
    <row r="50" spans="1:33">
      <c r="A50" s="541" t="s">
        <v>554</v>
      </c>
      <c r="B50" s="542">
        <v>813.82400000000018</v>
      </c>
      <c r="C50" s="542">
        <v>520</v>
      </c>
      <c r="D50" s="543">
        <f t="shared" si="16"/>
        <v>0.17800261677845355</v>
      </c>
      <c r="E50" s="543">
        <f t="shared" si="17"/>
        <v>1.3280001110359391E-2</v>
      </c>
      <c r="F50" s="542">
        <v>228.16899999999987</v>
      </c>
      <c r="G50" s="542">
        <v>172</v>
      </c>
      <c r="H50" s="543">
        <f t="shared" si="18"/>
        <v>4.9905973610661444E-2</v>
      </c>
      <c r="I50" s="544">
        <f t="shared" si="19"/>
        <v>7.5597817996258107E-3</v>
      </c>
      <c r="J50" s="542">
        <v>33.164999999999999</v>
      </c>
      <c r="K50" s="542">
        <v>23</v>
      </c>
      <c r="L50" s="544">
        <f t="shared" si="20"/>
        <v>7.2539723397901891E-3</v>
      </c>
      <c r="M50" s="544">
        <f t="shared" si="21"/>
        <v>2.9461627015248499E-3</v>
      </c>
      <c r="N50" s="542">
        <v>689.49300000000062</v>
      </c>
      <c r="O50" s="542">
        <v>449</v>
      </c>
      <c r="P50" s="543">
        <f t="shared" si="22"/>
        <v>0.15080847732485939</v>
      </c>
      <c r="Q50" s="543">
        <f t="shared" si="23"/>
        <v>1.2424113292201984E-2</v>
      </c>
      <c r="R50" s="542">
        <v>69.079000000000008</v>
      </c>
      <c r="S50" s="542">
        <v>45</v>
      </c>
      <c r="T50" s="543">
        <f t="shared" si="24"/>
        <v>1.5109216199619073E-2</v>
      </c>
      <c r="U50" s="544">
        <f t="shared" si="25"/>
        <v>4.2351100985537782E-3</v>
      </c>
      <c r="V50" s="542">
        <v>113.76499999999997</v>
      </c>
      <c r="W50" s="542">
        <v>69</v>
      </c>
      <c r="X50" s="543">
        <f t="shared" si="26"/>
        <v>2.4883104575191637E-2</v>
      </c>
      <c r="Y50" s="544">
        <f t="shared" si="27"/>
        <v>5.407920810238687E-3</v>
      </c>
      <c r="Z50" s="542">
        <v>37.251000000000012</v>
      </c>
      <c r="AA50" s="542">
        <v>27</v>
      </c>
      <c r="AB50" s="544">
        <f t="shared" si="28"/>
        <v>8.147677480160544E-3</v>
      </c>
      <c r="AC50" s="544">
        <f t="shared" si="29"/>
        <v>3.1209737971140987E-3</v>
      </c>
      <c r="AD50" s="542">
        <v>1984.7460000000005</v>
      </c>
      <c r="AE50" s="542">
        <v>1305</v>
      </c>
      <c r="AF50" s="543">
        <f t="shared" si="30"/>
        <v>0.43411103830873582</v>
      </c>
      <c r="AG50" s="543">
        <f t="shared" si="31"/>
        <v>1.7207418695991739E-2</v>
      </c>
    </row>
    <row r="51" spans="1:33">
      <c r="A51" s="541" t="s">
        <v>555</v>
      </c>
      <c r="B51" s="542">
        <v>751.06600000000003</v>
      </c>
      <c r="C51" s="542">
        <v>481</v>
      </c>
      <c r="D51" s="543">
        <f t="shared" si="16"/>
        <v>0.16427595324459093</v>
      </c>
      <c r="E51" s="543">
        <f t="shared" si="17"/>
        <v>1.2863766482710917E-2</v>
      </c>
      <c r="F51" s="542">
        <v>134.02500000000006</v>
      </c>
      <c r="G51" s="542">
        <v>97</v>
      </c>
      <c r="H51" s="543">
        <f t="shared" si="18"/>
        <v>2.931444724379257E-2</v>
      </c>
      <c r="I51" s="544">
        <f t="shared" si="19"/>
        <v>5.8563879463998676E-3</v>
      </c>
      <c r="J51" s="542">
        <v>24.303000000000001</v>
      </c>
      <c r="K51" s="542">
        <v>15</v>
      </c>
      <c r="L51" s="544">
        <f t="shared" si="20"/>
        <v>5.3156426887960495E-3</v>
      </c>
      <c r="M51" s="544">
        <f t="shared" si="21"/>
        <v>2.5244701204088058E-3</v>
      </c>
      <c r="N51" s="542">
        <v>591.96100000000013</v>
      </c>
      <c r="O51" s="542">
        <v>394</v>
      </c>
      <c r="P51" s="543">
        <f t="shared" si="22"/>
        <v>0.1294759149776735</v>
      </c>
      <c r="Q51" s="543">
        <f t="shared" si="23"/>
        <v>1.1655598811444085E-2</v>
      </c>
      <c r="R51" s="542">
        <v>95.003999999999991</v>
      </c>
      <c r="S51" s="542">
        <v>57</v>
      </c>
      <c r="T51" s="543">
        <f t="shared" si="24"/>
        <v>2.0779628770373197E-2</v>
      </c>
      <c r="U51" s="544">
        <f t="shared" si="25"/>
        <v>4.9523212912180254E-3</v>
      </c>
      <c r="V51" s="542">
        <v>103.89299999999996</v>
      </c>
      <c r="W51" s="542">
        <v>61</v>
      </c>
      <c r="X51" s="543">
        <f t="shared" si="26"/>
        <v>2.2723863961942464E-2</v>
      </c>
      <c r="Y51" s="544">
        <f t="shared" si="27"/>
        <v>5.1736785025789638E-3</v>
      </c>
      <c r="Z51" s="542">
        <v>31.099</v>
      </c>
      <c r="AA51" s="542">
        <v>21</v>
      </c>
      <c r="AB51" s="544">
        <f t="shared" si="28"/>
        <v>6.8020891239298992E-3</v>
      </c>
      <c r="AC51" s="544">
        <f t="shared" si="29"/>
        <v>2.8535714950977493E-3</v>
      </c>
      <c r="AD51" s="542">
        <v>1731.3510000000001</v>
      </c>
      <c r="AE51" s="542">
        <v>1126</v>
      </c>
      <c r="AF51" s="543">
        <f t="shared" si="30"/>
        <v>0.37868754001109861</v>
      </c>
      <c r="AG51" s="543">
        <f t="shared" si="31"/>
        <v>1.684012224890185E-2</v>
      </c>
    </row>
    <row r="52" spans="1:33">
      <c r="A52" s="541" t="s">
        <v>556</v>
      </c>
      <c r="B52" s="542">
        <v>787.1690000000001</v>
      </c>
      <c r="C52" s="542">
        <v>512</v>
      </c>
      <c r="D52" s="543">
        <f t="shared" si="16"/>
        <v>0.17217253588844578</v>
      </c>
      <c r="E52" s="543">
        <f t="shared" si="17"/>
        <v>1.3106947315800265E-2</v>
      </c>
      <c r="F52" s="542">
        <v>167.68700000000001</v>
      </c>
      <c r="G52" s="542">
        <v>128</v>
      </c>
      <c r="H52" s="543">
        <f t="shared" si="18"/>
        <v>3.6677125274910224E-2</v>
      </c>
      <c r="I52" s="544">
        <f t="shared" si="19"/>
        <v>6.5257928128512523E-3</v>
      </c>
      <c r="J52" s="542">
        <v>26.146999999999998</v>
      </c>
      <c r="K52" s="542">
        <v>14</v>
      </c>
      <c r="L52" s="544">
        <f t="shared" si="20"/>
        <v>5.7189692377052339E-3</v>
      </c>
      <c r="M52" s="544">
        <f t="shared" si="21"/>
        <v>2.6179609100327847E-3</v>
      </c>
      <c r="N52" s="542">
        <v>601.65599999999984</v>
      </c>
      <c r="O52" s="542">
        <v>382</v>
      </c>
      <c r="P52" s="543">
        <f t="shared" si="22"/>
        <v>0.13159644149159672</v>
      </c>
      <c r="Q52" s="543">
        <f t="shared" si="23"/>
        <v>1.1736336973497897E-2</v>
      </c>
      <c r="R52" s="542">
        <v>94.115999999999971</v>
      </c>
      <c r="S52" s="542">
        <v>61</v>
      </c>
      <c r="T52" s="543">
        <f t="shared" si="24"/>
        <v>2.0585402102568769E-2</v>
      </c>
      <c r="U52" s="544">
        <f t="shared" si="25"/>
        <v>4.9296111598459789E-3</v>
      </c>
      <c r="V52" s="542">
        <v>122.81600000000005</v>
      </c>
      <c r="W52" s="542">
        <v>68</v>
      </c>
      <c r="X52" s="543">
        <f t="shared" si="26"/>
        <v>2.6862773010211737E-2</v>
      </c>
      <c r="Y52" s="544">
        <f t="shared" si="27"/>
        <v>5.6132213051061815E-3</v>
      </c>
      <c r="Z52" s="542">
        <v>33.179000000000002</v>
      </c>
      <c r="AA52" s="542">
        <v>26</v>
      </c>
      <c r="AB52" s="544">
        <f t="shared" si="28"/>
        <v>7.2570344719402593E-3</v>
      </c>
      <c r="AC52" s="544">
        <f t="shared" si="29"/>
        <v>2.9467799256535942E-3</v>
      </c>
      <c r="AD52" s="542">
        <v>1832.77</v>
      </c>
      <c r="AE52" s="542">
        <v>1191</v>
      </c>
      <c r="AF52" s="543">
        <f t="shared" si="30"/>
        <v>0.40087028147737874</v>
      </c>
      <c r="AG52" s="543">
        <f t="shared" si="31"/>
        <v>1.7014220706420117E-2</v>
      </c>
    </row>
    <row r="53" spans="1:33">
      <c r="A53" s="541" t="s">
        <v>557</v>
      </c>
      <c r="B53" s="542">
        <v>939.3599999999999</v>
      </c>
      <c r="C53" s="542">
        <v>591</v>
      </c>
      <c r="D53" s="543">
        <f t="shared" si="16"/>
        <v>0.20546031832067876</v>
      </c>
      <c r="E53" s="543">
        <f t="shared" si="17"/>
        <v>1.4027215683148724E-2</v>
      </c>
      <c r="F53" s="542">
        <v>205.76099999999985</v>
      </c>
      <c r="G53" s="542">
        <v>144</v>
      </c>
      <c r="H53" s="543">
        <f t="shared" si="18"/>
        <v>4.5004812380749833E-2</v>
      </c>
      <c r="I53" s="544">
        <f t="shared" si="19"/>
        <v>7.1974684486577735E-3</v>
      </c>
      <c r="J53" s="542">
        <v>36.364999999999995</v>
      </c>
      <c r="K53" s="542">
        <v>24</v>
      </c>
      <c r="L53" s="544">
        <f t="shared" si="20"/>
        <v>7.9538882598061272E-3</v>
      </c>
      <c r="M53" s="544">
        <f t="shared" si="21"/>
        <v>3.0839361145327156E-3</v>
      </c>
      <c r="N53" s="542">
        <v>884.70200000000148</v>
      </c>
      <c r="O53" s="542">
        <v>555</v>
      </c>
      <c r="P53" s="543">
        <f t="shared" si="22"/>
        <v>0.19350531695935688</v>
      </c>
      <c r="Q53" s="543">
        <f t="shared" si="23"/>
        <v>1.3715034551963738E-2</v>
      </c>
      <c r="R53" s="542">
        <v>198.00299999999999</v>
      </c>
      <c r="S53" s="542">
        <v>120</v>
      </c>
      <c r="T53" s="543">
        <f t="shared" si="24"/>
        <v>4.3307953722161216E-2</v>
      </c>
      <c r="U53" s="544">
        <f t="shared" si="25"/>
        <v>7.0667481539578771E-3</v>
      </c>
      <c r="V53" s="542">
        <v>206.06099999999989</v>
      </c>
      <c r="W53" s="542">
        <v>120</v>
      </c>
      <c r="X53" s="543">
        <f t="shared" si="26"/>
        <v>4.5070429498251331E-2</v>
      </c>
      <c r="Y53" s="544">
        <f t="shared" si="27"/>
        <v>7.2024660489059819E-3</v>
      </c>
      <c r="Z53" s="542">
        <v>32.569000000000003</v>
      </c>
      <c r="AA53" s="542">
        <v>25</v>
      </c>
      <c r="AB53" s="544">
        <f t="shared" si="28"/>
        <v>7.1236129996872215E-3</v>
      </c>
      <c r="AC53" s="544">
        <f t="shared" si="29"/>
        <v>2.9197619893318997E-3</v>
      </c>
      <c r="AD53" s="542">
        <v>2502.8210000000008</v>
      </c>
      <c r="AE53" s="542">
        <v>1579</v>
      </c>
      <c r="AF53" s="543">
        <f t="shared" si="30"/>
        <v>0.54742633214069136</v>
      </c>
      <c r="AG53" s="543">
        <f t="shared" si="31"/>
        <v>1.7280534971305474E-2</v>
      </c>
    </row>
    <row r="54" spans="1:33">
      <c r="A54" s="541" t="s">
        <v>558</v>
      </c>
      <c r="B54" s="542">
        <v>937.4250000000003</v>
      </c>
      <c r="C54" s="542">
        <v>569</v>
      </c>
      <c r="D54" s="543">
        <f t="shared" si="16"/>
        <v>0.20503708791279424</v>
      </c>
      <c r="E54" s="543">
        <f t="shared" si="17"/>
        <v>1.4016492430315651E-2</v>
      </c>
      <c r="F54" s="542">
        <v>258.01999999999981</v>
      </c>
      <c r="G54" s="542">
        <v>188</v>
      </c>
      <c r="H54" s="543">
        <f t="shared" si="18"/>
        <v>5.6435095525785114E-2</v>
      </c>
      <c r="I54" s="544">
        <f t="shared" si="19"/>
        <v>8.0114333176485725E-3</v>
      </c>
      <c r="J54" s="542">
        <v>36.29</v>
      </c>
      <c r="K54" s="542">
        <v>26</v>
      </c>
      <c r="L54" s="544">
        <f t="shared" si="20"/>
        <v>7.9374839804307543E-3</v>
      </c>
      <c r="M54" s="544">
        <f t="shared" si="21"/>
        <v>3.0807797545228687E-3</v>
      </c>
      <c r="N54" s="542">
        <v>1031.6330000000005</v>
      </c>
      <c r="O54" s="542">
        <v>629</v>
      </c>
      <c r="P54" s="543">
        <f t="shared" si="22"/>
        <v>0.22564261259806351</v>
      </c>
      <c r="Q54" s="543">
        <f t="shared" si="23"/>
        <v>1.45121240856149E-2</v>
      </c>
      <c r="R54" s="542">
        <v>276.3159999999998</v>
      </c>
      <c r="S54" s="542">
        <v>171</v>
      </c>
      <c r="T54" s="543">
        <f t="shared" si="24"/>
        <v>6.0436864798476243E-2</v>
      </c>
      <c r="U54" s="544">
        <f t="shared" si="25"/>
        <v>8.2730118827053761E-3</v>
      </c>
      <c r="V54" s="542">
        <v>259.88000000000011</v>
      </c>
      <c r="W54" s="542">
        <v>152</v>
      </c>
      <c r="X54" s="543">
        <f t="shared" si="26"/>
        <v>5.6841921654294442E-2</v>
      </c>
      <c r="Y54" s="544">
        <f t="shared" si="27"/>
        <v>8.0385241480777931E-3</v>
      </c>
      <c r="Z54" s="542">
        <v>25.018000000000001</v>
      </c>
      <c r="AA54" s="542">
        <v>19</v>
      </c>
      <c r="AB54" s="544">
        <f t="shared" si="28"/>
        <v>5.4720301521746107E-3</v>
      </c>
      <c r="AC54" s="544">
        <f t="shared" si="29"/>
        <v>2.5611348287742498E-3</v>
      </c>
      <c r="AD54" s="542">
        <v>2824.5820000000008</v>
      </c>
      <c r="AE54" s="542">
        <v>1754</v>
      </c>
      <c r="AF54" s="543">
        <f t="shared" si="30"/>
        <v>0.61780309662201893</v>
      </c>
      <c r="AG54" s="543">
        <f t="shared" si="31"/>
        <v>1.6870125866518079E-2</v>
      </c>
    </row>
    <row r="55" spans="1:33">
      <c r="A55" s="541" t="s">
        <v>559</v>
      </c>
      <c r="B55" s="542">
        <v>734.255</v>
      </c>
      <c r="C55" s="542">
        <v>424</v>
      </c>
      <c r="D55" s="543">
        <f t="shared" si="16"/>
        <v>0.1605989887035322</v>
      </c>
      <c r="E55" s="543">
        <f t="shared" si="17"/>
        <v>1.2746937240913133E-2</v>
      </c>
      <c r="F55" s="542">
        <v>193.5509999999999</v>
      </c>
      <c r="G55" s="542">
        <v>131</v>
      </c>
      <c r="H55" s="543">
        <f t="shared" si="18"/>
        <v>4.2334195698439027E-2</v>
      </c>
      <c r="I55" s="544">
        <f t="shared" si="19"/>
        <v>6.9904051460469435E-3</v>
      </c>
      <c r="J55" s="542">
        <v>19.582999999999998</v>
      </c>
      <c r="K55" s="542">
        <v>13</v>
      </c>
      <c r="L55" s="544">
        <f t="shared" si="20"/>
        <v>4.2832667067725389E-3</v>
      </c>
      <c r="M55" s="544">
        <f t="shared" si="21"/>
        <v>2.2672800257786891E-3</v>
      </c>
      <c r="N55" s="542">
        <v>746.48100000000011</v>
      </c>
      <c r="O55" s="542">
        <v>465</v>
      </c>
      <c r="P55" s="543">
        <f t="shared" si="22"/>
        <v>0.16327310496544312</v>
      </c>
      <c r="Q55" s="543">
        <f t="shared" si="23"/>
        <v>1.2832134137125238E-2</v>
      </c>
      <c r="R55" s="542">
        <v>212.30199999999991</v>
      </c>
      <c r="S55" s="542">
        <v>120</v>
      </c>
      <c r="T55" s="543">
        <f t="shared" si="24"/>
        <v>4.6435484266007424E-2</v>
      </c>
      <c r="U55" s="544">
        <f t="shared" si="25"/>
        <v>7.3054963950805124E-3</v>
      </c>
      <c r="V55" s="542">
        <v>189.89199999999997</v>
      </c>
      <c r="W55" s="542">
        <v>101</v>
      </c>
      <c r="X55" s="543">
        <f t="shared" si="26"/>
        <v>4.1533885588645812E-2</v>
      </c>
      <c r="Y55" s="544">
        <f t="shared" si="27"/>
        <v>6.9269071020620658E-3</v>
      </c>
      <c r="Z55" s="542">
        <v>19.440999999999999</v>
      </c>
      <c r="AA55" s="542">
        <v>15</v>
      </c>
      <c r="AB55" s="544">
        <f t="shared" si="28"/>
        <v>4.2522079378218324E-3</v>
      </c>
      <c r="AC55" s="544">
        <f t="shared" si="29"/>
        <v>2.2590800660865209E-3</v>
      </c>
      <c r="AD55" s="542">
        <v>2115.5049999999997</v>
      </c>
      <c r="AE55" s="542">
        <v>1269</v>
      </c>
      <c r="AF55" s="543">
        <f t="shared" si="30"/>
        <v>0.46271113386666191</v>
      </c>
      <c r="AG55" s="543">
        <f t="shared" si="31"/>
        <v>1.7310459484611348E-2</v>
      </c>
    </row>
    <row r="56" spans="1:33">
      <c r="A56" s="541" t="s">
        <v>560</v>
      </c>
      <c r="B56" s="542">
        <v>504.58400000000006</v>
      </c>
      <c r="C56" s="542">
        <v>289</v>
      </c>
      <c r="D56" s="543">
        <f t="shared" si="16"/>
        <v>0.11036449205791327</v>
      </c>
      <c r="E56" s="543">
        <f t="shared" si="17"/>
        <v>1.087853564542185E-2</v>
      </c>
      <c r="F56" s="542">
        <v>109.86700000000005</v>
      </c>
      <c r="G56" s="542">
        <v>75</v>
      </c>
      <c r="H56" s="543">
        <f t="shared" si="18"/>
        <v>2.4030519495122239E-2</v>
      </c>
      <c r="I56" s="544">
        <f t="shared" si="19"/>
        <v>5.3167886734875325E-3</v>
      </c>
      <c r="J56" s="542">
        <v>11.612</v>
      </c>
      <c r="K56" s="542">
        <v>8</v>
      </c>
      <c r="L56" s="544">
        <f t="shared" si="20"/>
        <v>2.5398198947578373E-3</v>
      </c>
      <c r="M56" s="544">
        <f t="shared" si="21"/>
        <v>1.7474266078280289E-3</v>
      </c>
      <c r="N56" s="542">
        <v>544.94299999999998</v>
      </c>
      <c r="O56" s="542">
        <v>334</v>
      </c>
      <c r="P56" s="543">
        <f t="shared" si="22"/>
        <v>0.11919196287538927</v>
      </c>
      <c r="Q56" s="543">
        <f t="shared" si="23"/>
        <v>1.1248997513255851E-2</v>
      </c>
      <c r="R56" s="542">
        <v>105.407</v>
      </c>
      <c r="S56" s="542">
        <v>62</v>
      </c>
      <c r="T56" s="543">
        <f t="shared" si="24"/>
        <v>2.3055011681600013E-2</v>
      </c>
      <c r="U56" s="544">
        <f t="shared" si="25"/>
        <v>5.210356368485514E-3</v>
      </c>
      <c r="V56" s="542">
        <v>90.35899999999998</v>
      </c>
      <c r="W56" s="542">
        <v>50</v>
      </c>
      <c r="X56" s="543">
        <f t="shared" si="26"/>
        <v>1.9763657067725059E-2</v>
      </c>
      <c r="Y56" s="544">
        <f t="shared" si="27"/>
        <v>4.8322428855326477E-3</v>
      </c>
      <c r="Z56" s="542">
        <v>17.581</v>
      </c>
      <c r="AA56" s="542">
        <v>13</v>
      </c>
      <c r="AB56" s="544">
        <f t="shared" si="28"/>
        <v>3.8453818093125681E-3</v>
      </c>
      <c r="AC56" s="544">
        <f t="shared" si="29"/>
        <v>2.1487347654198762E-3</v>
      </c>
      <c r="AD56" s="542">
        <v>1384.3529999999998</v>
      </c>
      <c r="AE56" s="542">
        <v>831</v>
      </c>
      <c r="AF56" s="543">
        <f t="shared" si="30"/>
        <v>0.30279084488182018</v>
      </c>
      <c r="AG56" s="543">
        <f t="shared" si="31"/>
        <v>1.5951539768581411E-2</v>
      </c>
    </row>
    <row r="57" spans="1:33">
      <c r="A57" s="541" t="s">
        <v>561</v>
      </c>
      <c r="B57" s="542">
        <v>331.47</v>
      </c>
      <c r="C57" s="542">
        <v>184</v>
      </c>
      <c r="D57" s="543">
        <f t="shared" si="16"/>
        <v>7.250035312740101E-2</v>
      </c>
      <c r="E57" s="544">
        <f t="shared" si="17"/>
        <v>9.002780007992886E-3</v>
      </c>
      <c r="F57" s="542">
        <v>50.237000000000009</v>
      </c>
      <c r="G57" s="542">
        <v>34</v>
      </c>
      <c r="H57" s="543">
        <f t="shared" si="18"/>
        <v>1.0988023773075225E-2</v>
      </c>
      <c r="I57" s="544">
        <f t="shared" si="19"/>
        <v>3.6191807303280229E-3</v>
      </c>
      <c r="J57" s="542">
        <v>9.3320000000000007</v>
      </c>
      <c r="K57" s="542">
        <v>7</v>
      </c>
      <c r="L57" s="544">
        <f t="shared" si="20"/>
        <v>2.0411298017464813E-3</v>
      </c>
      <c r="M57" s="544">
        <f t="shared" si="21"/>
        <v>1.566900191496778E-3</v>
      </c>
      <c r="N57" s="542">
        <v>369.26000000000028</v>
      </c>
      <c r="O57" s="542">
        <v>231</v>
      </c>
      <c r="P57" s="543">
        <f t="shared" si="22"/>
        <v>8.076592269533929E-2</v>
      </c>
      <c r="Q57" s="544">
        <f t="shared" si="23"/>
        <v>9.4596885476910895E-3</v>
      </c>
      <c r="R57" s="542">
        <v>51.996000000000002</v>
      </c>
      <c r="S57" s="542">
        <v>34</v>
      </c>
      <c r="T57" s="543">
        <f t="shared" si="24"/>
        <v>1.1372758805358985E-2</v>
      </c>
      <c r="U57" s="544">
        <f t="shared" si="25"/>
        <v>3.6812804234806549E-3</v>
      </c>
      <c r="V57" s="542">
        <v>74.372</v>
      </c>
      <c r="W57" s="542">
        <v>37</v>
      </c>
      <c r="X57" s="543">
        <f t="shared" si="26"/>
        <v>1.6266920876070436E-2</v>
      </c>
      <c r="Y57" s="544">
        <f t="shared" si="27"/>
        <v>4.3917844349361419E-3</v>
      </c>
      <c r="Z57" s="542">
        <v>10.24</v>
      </c>
      <c r="AA57" s="542">
        <v>7</v>
      </c>
      <c r="AB57" s="544">
        <f t="shared" si="28"/>
        <v>2.2397309440510037E-3</v>
      </c>
      <c r="AC57" s="544">
        <f t="shared" si="29"/>
        <v>1.6411970538990361E-3</v>
      </c>
      <c r="AD57" s="542">
        <v>896.90700000000015</v>
      </c>
      <c r="AE57" s="542">
        <v>534</v>
      </c>
      <c r="AF57" s="543">
        <f t="shared" si="30"/>
        <v>0.19617484002304239</v>
      </c>
      <c r="AG57" s="543">
        <f t="shared" si="31"/>
        <v>1.3786440531301031E-2</v>
      </c>
    </row>
    <row r="58" spans="1:33">
      <c r="A58" s="541" t="s">
        <v>562</v>
      </c>
      <c r="B58" s="542">
        <v>256.43899999999996</v>
      </c>
      <c r="C58" s="542">
        <v>147</v>
      </c>
      <c r="D58" s="543">
        <f t="shared" si="16"/>
        <v>5.6089293316552276E-2</v>
      </c>
      <c r="E58" s="544">
        <f t="shared" si="17"/>
        <v>7.9883142422758815E-3</v>
      </c>
      <c r="F58" s="542">
        <v>53.086999999999996</v>
      </c>
      <c r="G58" s="542">
        <v>29</v>
      </c>
      <c r="H58" s="543">
        <f t="shared" si="18"/>
        <v>1.1611386389339416E-2</v>
      </c>
      <c r="I58" s="544">
        <f t="shared" si="19"/>
        <v>3.7192520053958146E-3</v>
      </c>
      <c r="J58" s="542">
        <v>3.9000000000000004</v>
      </c>
      <c r="K58" s="542">
        <v>3</v>
      </c>
      <c r="L58" s="544">
        <f t="shared" si="20"/>
        <v>8.5302252751942532E-4</v>
      </c>
      <c r="M58" s="544">
        <f t="shared" si="21"/>
        <v>1.0135487449623338E-3</v>
      </c>
      <c r="N58" s="542">
        <v>320.42700000000013</v>
      </c>
      <c r="O58" s="542">
        <v>202</v>
      </c>
      <c r="P58" s="543">
        <f t="shared" si="22"/>
        <v>7.0084987032171017E-2</v>
      </c>
      <c r="Q58" s="544">
        <f t="shared" si="23"/>
        <v>8.863062843984134E-3</v>
      </c>
      <c r="R58" s="542">
        <v>50.203999999999994</v>
      </c>
      <c r="S58" s="542">
        <v>27</v>
      </c>
      <c r="T58" s="543">
        <f t="shared" si="24"/>
        <v>1.0980805890150056E-2</v>
      </c>
      <c r="U58" s="544">
        <f t="shared" si="25"/>
        <v>3.6180050419914382E-3</v>
      </c>
      <c r="V58" s="542">
        <v>38.172000000000004</v>
      </c>
      <c r="W58" s="542">
        <v>21</v>
      </c>
      <c r="X58" s="544">
        <f t="shared" si="26"/>
        <v>8.3491220308901295E-3</v>
      </c>
      <c r="Y58" s="544">
        <f t="shared" si="27"/>
        <v>3.1589991218188142E-3</v>
      </c>
      <c r="Z58" s="542">
        <v>8.7890000000000015</v>
      </c>
      <c r="AA58" s="542">
        <v>8</v>
      </c>
      <c r="AB58" s="544">
        <f t="shared" si="28"/>
        <v>1.9223628190687769E-3</v>
      </c>
      <c r="AC58" s="544">
        <f t="shared" si="29"/>
        <v>1.5207209953815317E-3</v>
      </c>
      <c r="AD58" s="542">
        <v>731.01800000000003</v>
      </c>
      <c r="AE58" s="542">
        <v>437</v>
      </c>
      <c r="AF58" s="543">
        <f t="shared" si="30"/>
        <v>0.15989098000569107</v>
      </c>
      <c r="AG58" s="543">
        <f t="shared" si="31"/>
        <v>1.2724171278204669E-2</v>
      </c>
    </row>
    <row r="59" spans="1:33">
      <c r="A59" s="541" t="s">
        <v>563</v>
      </c>
      <c r="B59" s="542">
        <v>196.76499999999993</v>
      </c>
      <c r="C59" s="542">
        <v>105</v>
      </c>
      <c r="D59" s="543">
        <f t="shared" si="16"/>
        <v>4.3037173750605041E-2</v>
      </c>
      <c r="E59" s="544">
        <f t="shared" si="17"/>
        <v>7.0456182135965953E-3</v>
      </c>
      <c r="F59" s="542">
        <v>50.295000000000002</v>
      </c>
      <c r="G59" s="542">
        <v>30</v>
      </c>
      <c r="H59" s="543">
        <f t="shared" si="18"/>
        <v>1.1000709749125511E-2</v>
      </c>
      <c r="I59" s="544">
        <f t="shared" si="19"/>
        <v>3.6212461246335928E-3</v>
      </c>
      <c r="J59" s="542">
        <v>8.5850000000000009</v>
      </c>
      <c r="K59" s="542">
        <v>4</v>
      </c>
      <c r="L59" s="544">
        <f t="shared" si="20"/>
        <v>1.8777431791677606E-3</v>
      </c>
      <c r="M59" s="544">
        <f t="shared" si="21"/>
        <v>1.5030023752903039E-3</v>
      </c>
      <c r="N59" s="542">
        <v>260.37499999999983</v>
      </c>
      <c r="O59" s="542">
        <v>157</v>
      </c>
      <c r="P59" s="543">
        <f t="shared" si="22"/>
        <v>5.6950189898171848E-2</v>
      </c>
      <c r="Q59" s="544">
        <f t="shared" si="23"/>
        <v>8.0457142592124543E-3</v>
      </c>
      <c r="R59" s="542">
        <v>45.764999999999986</v>
      </c>
      <c r="S59" s="542">
        <v>25</v>
      </c>
      <c r="T59" s="543">
        <f t="shared" si="24"/>
        <v>1.0009891274852944E-2</v>
      </c>
      <c r="U59" s="544">
        <f t="shared" si="25"/>
        <v>3.4560483396414948E-3</v>
      </c>
      <c r="V59" s="542">
        <v>56.835000000000001</v>
      </c>
      <c r="W59" s="542">
        <v>27</v>
      </c>
      <c r="X59" s="543">
        <f t="shared" si="26"/>
        <v>1.2431162910658086E-2</v>
      </c>
      <c r="Y59" s="544">
        <f t="shared" si="27"/>
        <v>3.8467084193719182E-3</v>
      </c>
      <c r="Z59" s="542">
        <v>1.931</v>
      </c>
      <c r="AA59" s="542">
        <v>3</v>
      </c>
      <c r="AB59" s="544">
        <f t="shared" si="28"/>
        <v>4.2235551298461802E-4</v>
      </c>
      <c r="AC59" s="544">
        <f t="shared" si="29"/>
        <v>7.1334077852342902E-4</v>
      </c>
      <c r="AD59" s="542">
        <v>620.55099999999993</v>
      </c>
      <c r="AE59" s="542">
        <v>351</v>
      </c>
      <c r="AF59" s="543">
        <f t="shared" si="30"/>
        <v>0.13572922627556586</v>
      </c>
      <c r="AG59" s="543">
        <f t="shared" si="31"/>
        <v>1.1890806194012225E-2</v>
      </c>
    </row>
    <row r="60" spans="1:33" ht="15.75" thickBot="1">
      <c r="A60" s="546" t="s">
        <v>564</v>
      </c>
      <c r="B60" s="547">
        <v>108.562</v>
      </c>
      <c r="C60" s="547">
        <v>54</v>
      </c>
      <c r="D60" s="548">
        <f>B60/4571.97773116395</f>
        <v>2.3745085033990729E-2</v>
      </c>
      <c r="E60" s="549">
        <f>1.14*1.64*SQRT(D60*(1-D60)/2900)</f>
        <v>5.2858907367364484E-3</v>
      </c>
      <c r="F60" s="547">
        <v>26.848999999999997</v>
      </c>
      <c r="G60" s="547">
        <v>18</v>
      </c>
      <c r="H60" s="549">
        <f>F60/4571.97773116395</f>
        <v>5.8725132926587299E-3</v>
      </c>
      <c r="I60" s="549">
        <f>1.14*1.64*SQRT(H60*(1-H60)/2900)</f>
        <v>2.652667066697114E-3</v>
      </c>
      <c r="J60" s="547">
        <v>4.7690000000000001</v>
      </c>
      <c r="K60" s="547">
        <v>2</v>
      </c>
      <c r="L60" s="549">
        <f>J60/4571.97773116395</f>
        <v>1.0430934445487536E-3</v>
      </c>
      <c r="M60" s="549">
        <f>1.14*1.64*SQRT(L60*(1-L60)/2900)</f>
        <v>1.1206879063619293E-3</v>
      </c>
      <c r="N60" s="547">
        <v>138.48400000000004</v>
      </c>
      <c r="O60" s="547">
        <v>76</v>
      </c>
      <c r="P60" s="548">
        <f>N60/4571.97773116395</f>
        <v>3.0289736333589775E-2</v>
      </c>
      <c r="Q60" s="549">
        <f>1.14*1.64*SQRT(P60*(1-P60)/2900)</f>
        <v>5.9500202398205734E-3</v>
      </c>
      <c r="R60" s="547">
        <v>36.619000000000007</v>
      </c>
      <c r="S60" s="547">
        <v>17</v>
      </c>
      <c r="T60" s="549">
        <f>R60/4571.97773116395</f>
        <v>8.009444085957395E-3</v>
      </c>
      <c r="U60" s="549">
        <f>1.14*1.64*SQRT(T60*(1-T60)/2900)</f>
        <v>3.0946009616854802E-3</v>
      </c>
      <c r="V60" s="547">
        <v>21.611999999999998</v>
      </c>
      <c r="W60" s="547">
        <v>12</v>
      </c>
      <c r="X60" s="549">
        <f>V60/4571.97773116395</f>
        <v>4.7270571448076457E-3</v>
      </c>
      <c r="Y60" s="549">
        <f>1.14*1.64*SQRT(X60*(1-X60)/2900)</f>
        <v>2.3813115887957449E-3</v>
      </c>
      <c r="Z60" s="547">
        <v>7.1829999999999998</v>
      </c>
      <c r="AA60" s="547">
        <v>3</v>
      </c>
      <c r="AB60" s="549">
        <f>Z60/4571.97773116395</f>
        <v>1.5710925167107773E-3</v>
      </c>
      <c r="AC60" s="549">
        <f>1.14*1.64*SQRT(AB60*(1-AB60)/2900)</f>
        <v>1.3750204389423898E-3</v>
      </c>
      <c r="AD60" s="547">
        <v>344.07800000000009</v>
      </c>
      <c r="AE60" s="547">
        <v>182</v>
      </c>
      <c r="AF60" s="548">
        <f>AD60/4571.97773116395</f>
        <v>7.5258021852263809E-2</v>
      </c>
      <c r="AG60" s="549">
        <f>1.14*1.64*SQRT(AF60*(1-AF60)/2900)</f>
        <v>9.1587538293626813E-3</v>
      </c>
    </row>
    <row r="61" spans="1:33" ht="64.5" customHeight="1">
      <c r="A61" s="1977" t="s">
        <v>567</v>
      </c>
      <c r="B61" s="1977"/>
      <c r="C61" s="1977"/>
      <c r="D61" s="1977"/>
      <c r="E61" s="1977"/>
      <c r="F61" s="1977"/>
      <c r="G61" s="1977"/>
      <c r="H61" s="1977"/>
      <c r="I61" s="1977"/>
      <c r="J61" s="1977"/>
      <c r="K61" s="1977"/>
      <c r="L61" s="1977"/>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row>
    <row r="63" spans="1:33" ht="23.45" customHeight="1">
      <c r="A63" s="1978" t="s">
        <v>568</v>
      </c>
      <c r="B63" s="1978"/>
      <c r="C63" s="1978"/>
      <c r="D63" s="1978"/>
      <c r="E63" s="1978"/>
      <c r="F63" s="1978"/>
    </row>
    <row r="64" spans="1:33" ht="41.25" customHeight="1" thickBot="1">
      <c r="A64" s="550"/>
      <c r="B64" s="1366"/>
      <c r="C64" s="1367" t="s">
        <v>75</v>
      </c>
      <c r="D64" s="1367" t="s">
        <v>540</v>
      </c>
      <c r="E64" s="1367" t="s">
        <v>76</v>
      </c>
      <c r="F64" s="1367" t="s">
        <v>112</v>
      </c>
    </row>
    <row r="65" spans="1:6">
      <c r="A65" s="1979" t="s">
        <v>569</v>
      </c>
      <c r="B65" s="551" t="s">
        <v>234</v>
      </c>
      <c r="C65" s="552">
        <f>C68+C71</f>
        <v>6260.8629762625733</v>
      </c>
      <c r="D65" s="552">
        <f>D68+D71</f>
        <v>3994</v>
      </c>
      <c r="E65" s="553">
        <f>C65/C67</f>
        <v>0.89056720941769463</v>
      </c>
      <c r="F65" s="553">
        <f>1.14*1.64*SQRT(E65*(1-E65)/D$67)</f>
        <v>8.7161156620253373E-3</v>
      </c>
    </row>
    <row r="66" spans="1:6">
      <c r="A66" s="1980"/>
      <c r="B66" s="554" t="s">
        <v>235</v>
      </c>
      <c r="C66" s="555">
        <f>C69+C72</f>
        <v>769.33408248192575</v>
      </c>
      <c r="D66" s="555">
        <f>D69+D72</f>
        <v>490</v>
      </c>
      <c r="E66" s="556">
        <f>C66/C67</f>
        <v>0.10943279058230534</v>
      </c>
      <c r="F66" s="556">
        <f>1.14*1.64*SQRT(E66*(1-E66)/D$67)</f>
        <v>8.7161156620253356E-3</v>
      </c>
    </row>
    <row r="67" spans="1:6">
      <c r="A67" s="1980"/>
      <c r="B67" s="554" t="s">
        <v>375</v>
      </c>
      <c r="C67" s="555">
        <f>C65+C66</f>
        <v>7030.1970587444994</v>
      </c>
      <c r="D67" s="555">
        <f>D65+D66</f>
        <v>4484</v>
      </c>
      <c r="E67" s="557">
        <f>E65+E66</f>
        <v>1</v>
      </c>
      <c r="F67" s="558"/>
    </row>
    <row r="68" spans="1:6">
      <c r="A68" s="1981" t="s">
        <v>570</v>
      </c>
      <c r="B68" s="559" t="s">
        <v>234</v>
      </c>
      <c r="C68" s="560">
        <v>4571.97773116395</v>
      </c>
      <c r="D68" s="560">
        <v>2900</v>
      </c>
      <c r="E68" s="561">
        <f>C68/C70</f>
        <v>0.91330566523281542</v>
      </c>
      <c r="F68" s="561">
        <f>1.14*1.64*SQRT(E68*(1-E68)/D$70)</f>
        <v>9.3261424941709047E-3</v>
      </c>
    </row>
    <row r="69" spans="1:6">
      <c r="A69" s="1980"/>
      <c r="B69" s="554" t="s">
        <v>235</v>
      </c>
      <c r="C69" s="555">
        <v>433.98895141266917</v>
      </c>
      <c r="D69" s="555">
        <v>282</v>
      </c>
      <c r="E69" s="556">
        <f>C69/C70</f>
        <v>8.6694334767184425E-2</v>
      </c>
      <c r="F69" s="556">
        <f>1.14*1.64*SQRT(E69*(1-E69)/D$70)</f>
        <v>9.326142494170896E-3</v>
      </c>
    </row>
    <row r="70" spans="1:6">
      <c r="A70" s="1982"/>
      <c r="B70" s="562" t="s">
        <v>375</v>
      </c>
      <c r="C70" s="563">
        <v>5005.9666825766199</v>
      </c>
      <c r="D70" s="563">
        <v>3182</v>
      </c>
      <c r="E70" s="564">
        <f>E68+E69</f>
        <v>0.99999999999999989</v>
      </c>
      <c r="F70" s="565"/>
    </row>
    <row r="71" spans="1:6">
      <c r="A71" s="1980" t="s">
        <v>571</v>
      </c>
      <c r="B71" s="554" t="s">
        <v>234</v>
      </c>
      <c r="C71" s="555">
        <v>1688.8852450986235</v>
      </c>
      <c r="D71" s="555">
        <v>1094</v>
      </c>
      <c r="E71" s="556">
        <f>C71/C73</f>
        <v>0.83433450311910318</v>
      </c>
      <c r="F71" s="556">
        <f>1.14*1.64*SQRT(E71*(1-E71)/D$73)</f>
        <v>1.9263240325744047E-2</v>
      </c>
    </row>
    <row r="72" spans="1:6">
      <c r="A72" s="1980"/>
      <c r="B72" s="554" t="s">
        <v>235</v>
      </c>
      <c r="C72" s="555">
        <v>335.34513106925658</v>
      </c>
      <c r="D72" s="555">
        <v>208</v>
      </c>
      <c r="E72" s="556">
        <f>C72/C73</f>
        <v>0.16566549688089685</v>
      </c>
      <c r="F72" s="556">
        <f>1.14*1.64*SQRT(E72*(1-E72)/D$73)</f>
        <v>1.9263240325744047E-2</v>
      </c>
    </row>
    <row r="73" spans="1:6">
      <c r="A73" s="1982"/>
      <c r="B73" s="562" t="s">
        <v>375</v>
      </c>
      <c r="C73" s="563">
        <v>2024.23037616788</v>
      </c>
      <c r="D73" s="563">
        <v>1302</v>
      </c>
      <c r="E73" s="564">
        <f>E71+E72</f>
        <v>1</v>
      </c>
      <c r="F73" s="566"/>
    </row>
  </sheetData>
  <mergeCells count="24">
    <mergeCell ref="A5:AG5"/>
    <mergeCell ref="B6:E6"/>
    <mergeCell ref="F6:I6"/>
    <mergeCell ref="J6:M6"/>
    <mergeCell ref="N6:Q6"/>
    <mergeCell ref="R6:U6"/>
    <mergeCell ref="V6:Y6"/>
    <mergeCell ref="Z6:AC6"/>
    <mergeCell ref="AD6:AG6"/>
    <mergeCell ref="A32:AG32"/>
    <mergeCell ref="A34:AG34"/>
    <mergeCell ref="B35:E35"/>
    <mergeCell ref="F35:I35"/>
    <mergeCell ref="J35:M35"/>
    <mergeCell ref="N35:Q35"/>
    <mergeCell ref="R35:U35"/>
    <mergeCell ref="V35:Y35"/>
    <mergeCell ref="Z35:AC35"/>
    <mergeCell ref="AD35:AG35"/>
    <mergeCell ref="A61:AG61"/>
    <mergeCell ref="A63:F63"/>
    <mergeCell ref="A65:A67"/>
    <mergeCell ref="A68:A70"/>
    <mergeCell ref="A71:A73"/>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topLeftCell="A46" workbookViewId="0">
      <selection activeCell="A65" sqref="A65:XFD66"/>
    </sheetView>
  </sheetViews>
  <sheetFormatPr baseColWidth="10" defaultRowHeight="15"/>
  <cols>
    <col min="1" max="1" width="35.7109375" style="467" customWidth="1"/>
    <col min="2" max="16384" width="11.42578125" style="467"/>
  </cols>
  <sheetData>
    <row r="1" spans="1:13" ht="25.5">
      <c r="A1" s="8" t="s">
        <v>530</v>
      </c>
      <c r="H1" s="567"/>
      <c r="I1" s="567"/>
      <c r="J1" s="567"/>
    </row>
    <row r="2" spans="1:13">
      <c r="A2" s="92"/>
      <c r="H2" s="568"/>
      <c r="I2" s="568"/>
    </row>
    <row r="3" spans="1:13" ht="15.75">
      <c r="A3" s="26" t="s">
        <v>69</v>
      </c>
    </row>
    <row r="5" spans="1:13" ht="15.75" thickBot="1">
      <c r="A5" s="1978" t="s">
        <v>573</v>
      </c>
      <c r="B5" s="1978"/>
      <c r="C5" s="1978"/>
      <c r="D5" s="1978"/>
      <c r="E5" s="1978"/>
      <c r="F5" s="1978"/>
      <c r="G5" s="1978"/>
      <c r="H5" s="1978"/>
      <c r="I5" s="1978"/>
      <c r="J5" s="1978"/>
      <c r="K5" s="1978"/>
      <c r="L5" s="1978"/>
      <c r="M5" s="1978"/>
    </row>
    <row r="6" spans="1:13" ht="14.45" customHeight="1">
      <c r="A6" s="539"/>
      <c r="B6" s="1983" t="s">
        <v>574</v>
      </c>
      <c r="C6" s="1983"/>
      <c r="D6" s="1983"/>
      <c r="E6" s="1983"/>
      <c r="F6" s="1983" t="s">
        <v>575</v>
      </c>
      <c r="G6" s="1983"/>
      <c r="H6" s="1983"/>
      <c r="I6" s="1983"/>
      <c r="J6" s="1983" t="s">
        <v>576</v>
      </c>
      <c r="K6" s="1983"/>
      <c r="L6" s="1983"/>
      <c r="M6" s="1983"/>
    </row>
    <row r="7" spans="1:13" ht="25.5" thickBot="1">
      <c r="A7" s="540" t="s">
        <v>539</v>
      </c>
      <c r="B7" s="1365" t="s">
        <v>75</v>
      </c>
      <c r="C7" s="1365" t="s">
        <v>92</v>
      </c>
      <c r="D7" s="1365" t="s">
        <v>76</v>
      </c>
      <c r="E7" s="1365" t="s">
        <v>112</v>
      </c>
      <c r="F7" s="1365" t="s">
        <v>75</v>
      </c>
      <c r="G7" s="1365" t="s">
        <v>92</v>
      </c>
      <c r="H7" s="1365" t="s">
        <v>76</v>
      </c>
      <c r="I7" s="1365" t="s">
        <v>112</v>
      </c>
      <c r="J7" s="1365" t="s">
        <v>75</v>
      </c>
      <c r="K7" s="1365" t="s">
        <v>92</v>
      </c>
      <c r="L7" s="1365" t="s">
        <v>76</v>
      </c>
      <c r="M7" s="1365" t="s">
        <v>112</v>
      </c>
    </row>
    <row r="8" spans="1:13">
      <c r="A8" s="541" t="s">
        <v>541</v>
      </c>
      <c r="B8" s="542">
        <v>76</v>
      </c>
      <c r="C8" s="542">
        <v>42</v>
      </c>
      <c r="D8" s="544">
        <f>B8/5005.96668257662</f>
        <v>1.5181882904758378E-2</v>
      </c>
      <c r="E8" s="544">
        <f>1.14*1.64*SQRT(D8*(1-D8)/3182)</f>
        <v>4.0526532371524251E-3</v>
      </c>
      <c r="F8" s="542">
        <v>62</v>
      </c>
      <c r="G8" s="542">
        <v>26</v>
      </c>
      <c r="H8" s="544">
        <f>F8/985.607886045297</f>
        <v>6.2905340833637136E-2</v>
      </c>
      <c r="I8" s="544">
        <f>1.14*1.64*SQRT(H8*(1-H8)/537)</f>
        <v>1.9588313578037513E-2</v>
      </c>
      <c r="J8" s="542">
        <v>54</v>
      </c>
      <c r="K8" s="542">
        <v>31</v>
      </c>
      <c r="L8" s="544">
        <f>J8/1038.62249012258</f>
        <v>5.1991941743555758E-2</v>
      </c>
      <c r="M8" s="544">
        <f>1.14*1.64*SQRT(L8*(1-L8)/765)</f>
        <v>1.5006935465709151E-2</v>
      </c>
    </row>
    <row r="9" spans="1:13">
      <c r="A9" s="541" t="s">
        <v>542</v>
      </c>
      <c r="B9" s="542">
        <v>30</v>
      </c>
      <c r="C9" s="542">
        <v>15</v>
      </c>
      <c r="D9" s="544">
        <f>B9/5005.96668257662</f>
        <v>5.9928485150362023E-3</v>
      </c>
      <c r="E9" s="544">
        <f>1.14*1.64*SQRT(D9*(1-D9)/3182)</f>
        <v>2.5580558145450486E-3</v>
      </c>
      <c r="F9" s="542">
        <v>30</v>
      </c>
      <c r="G9" s="542">
        <v>13</v>
      </c>
      <c r="H9" s="544">
        <f t="shared" ref="H9:H31" si="0">F9/985.607886045297</f>
        <v>3.0438068145308292E-2</v>
      </c>
      <c r="I9" s="544">
        <f t="shared" ref="I9:I31" si="1">1.14*1.64*SQRT(H9*(1-H9)/537)</f>
        <v>1.3859829148344266E-2</v>
      </c>
      <c r="J9" s="545">
        <v>31</v>
      </c>
      <c r="K9" s="545">
        <v>17</v>
      </c>
      <c r="L9" s="544">
        <f t="shared" ref="L9:L31" si="2">J9/1038.62249012258</f>
        <v>2.9847225815744973E-2</v>
      </c>
      <c r="M9" s="544">
        <f t="shared" ref="M9:M31" si="3">1.14*1.64*SQRT(L9*(1-L9)/765)</f>
        <v>1.1502441480271129E-2</v>
      </c>
    </row>
    <row r="10" spans="1:13">
      <c r="A10" s="541" t="s">
        <v>543</v>
      </c>
      <c r="B10" s="542">
        <v>20</v>
      </c>
      <c r="C10" s="542">
        <v>10</v>
      </c>
      <c r="D10" s="544">
        <f t="shared" ref="D10:D31" si="4">B10/5005.96668257662</f>
        <v>3.9952323433574679E-3</v>
      </c>
      <c r="E10" s="544">
        <f t="shared" ref="E10:E31" si="5">1.14*1.64*SQRT(D10*(1-D10)/3182)</f>
        <v>2.0907415047458854E-3</v>
      </c>
      <c r="F10" s="545">
        <v>11</v>
      </c>
      <c r="G10" s="545">
        <v>5</v>
      </c>
      <c r="H10" s="544">
        <f t="shared" si="0"/>
        <v>1.116062498661304E-2</v>
      </c>
      <c r="I10" s="544">
        <f t="shared" si="1"/>
        <v>8.4755656070330775E-3</v>
      </c>
      <c r="J10" s="545">
        <v>13</v>
      </c>
      <c r="K10" s="545">
        <v>7</v>
      </c>
      <c r="L10" s="544">
        <f t="shared" si="2"/>
        <v>1.2516578567893052E-2</v>
      </c>
      <c r="M10" s="544">
        <f t="shared" si="3"/>
        <v>7.5149432148448967E-3</v>
      </c>
    </row>
    <row r="11" spans="1:13">
      <c r="A11" s="541" t="s">
        <v>544</v>
      </c>
      <c r="B11" s="542">
        <v>28</v>
      </c>
      <c r="C11" s="542">
        <v>16</v>
      </c>
      <c r="D11" s="544">
        <f t="shared" si="4"/>
        <v>5.5933252807004556E-3</v>
      </c>
      <c r="E11" s="544">
        <f t="shared" si="5"/>
        <v>2.4718133037680704E-3</v>
      </c>
      <c r="F11" s="542">
        <v>10</v>
      </c>
      <c r="G11" s="542">
        <v>4</v>
      </c>
      <c r="H11" s="544">
        <f t="shared" si="0"/>
        <v>1.0146022715102763E-2</v>
      </c>
      <c r="I11" s="544">
        <f t="shared" si="1"/>
        <v>8.0852795050648848E-3</v>
      </c>
      <c r="J11" s="545">
        <v>13</v>
      </c>
      <c r="K11" s="545">
        <v>6</v>
      </c>
      <c r="L11" s="544">
        <f t="shared" si="2"/>
        <v>1.2516578567893052E-2</v>
      </c>
      <c r="M11" s="544">
        <f t="shared" si="3"/>
        <v>7.5149432148448967E-3</v>
      </c>
    </row>
    <row r="12" spans="1:13">
      <c r="A12" s="541" t="s">
        <v>545</v>
      </c>
      <c r="B12" s="542">
        <v>82</v>
      </c>
      <c r="C12" s="542">
        <v>47</v>
      </c>
      <c r="D12" s="544">
        <f t="shared" si="4"/>
        <v>1.6380452607765619E-2</v>
      </c>
      <c r="E12" s="544">
        <f t="shared" si="5"/>
        <v>4.2070254179390155E-3</v>
      </c>
      <c r="F12" s="542">
        <v>11</v>
      </c>
      <c r="G12" s="542">
        <v>5</v>
      </c>
      <c r="H12" s="544">
        <f t="shared" si="0"/>
        <v>1.116062498661304E-2</v>
      </c>
      <c r="I12" s="544">
        <f t="shared" si="1"/>
        <v>8.4755656070330775E-3</v>
      </c>
      <c r="J12" s="542">
        <v>11</v>
      </c>
      <c r="K12" s="542">
        <v>7</v>
      </c>
      <c r="L12" s="544">
        <f t="shared" si="2"/>
        <v>1.0590951095909507E-2</v>
      </c>
      <c r="M12" s="544">
        <f t="shared" si="3"/>
        <v>6.9194791039358244E-3</v>
      </c>
    </row>
    <row r="13" spans="1:13">
      <c r="A13" s="541" t="s">
        <v>546</v>
      </c>
      <c r="B13" s="542">
        <v>354</v>
      </c>
      <c r="C13" s="542">
        <v>221</v>
      </c>
      <c r="D13" s="544">
        <f>B13/5005.96668257662</f>
        <v>7.0715612477427192E-2</v>
      </c>
      <c r="E13" s="544">
        <f t="shared" si="5"/>
        <v>8.4963146144009655E-3</v>
      </c>
      <c r="F13" s="542">
        <v>26</v>
      </c>
      <c r="G13" s="542">
        <v>15</v>
      </c>
      <c r="H13" s="544">
        <f t="shared" si="0"/>
        <v>2.6379659059267185E-2</v>
      </c>
      <c r="I13" s="544">
        <f t="shared" si="1"/>
        <v>1.2929774925307414E-2</v>
      </c>
      <c r="J13" s="542">
        <v>27</v>
      </c>
      <c r="K13" s="542">
        <v>17</v>
      </c>
      <c r="L13" s="544">
        <f t="shared" si="2"/>
        <v>2.5995970871777879E-2</v>
      </c>
      <c r="M13" s="544">
        <f t="shared" si="3"/>
        <v>1.07560145082621E-2</v>
      </c>
    </row>
    <row r="14" spans="1:13">
      <c r="A14" s="541" t="s">
        <v>547</v>
      </c>
      <c r="B14" s="542">
        <v>1269</v>
      </c>
      <c r="C14" s="542">
        <v>789</v>
      </c>
      <c r="D14" s="544">
        <f t="shared" si="4"/>
        <v>0.25349749218603135</v>
      </c>
      <c r="E14" s="544">
        <f t="shared" si="5"/>
        <v>1.4417869187884878E-2</v>
      </c>
      <c r="F14" s="542">
        <v>62</v>
      </c>
      <c r="G14" s="542">
        <v>33</v>
      </c>
      <c r="H14" s="544">
        <f t="shared" si="0"/>
        <v>6.2905340833637136E-2</v>
      </c>
      <c r="I14" s="544">
        <f t="shared" si="1"/>
        <v>1.9588313578037513E-2</v>
      </c>
      <c r="J14" s="542">
        <v>54</v>
      </c>
      <c r="K14" s="542">
        <v>35</v>
      </c>
      <c r="L14" s="544">
        <f t="shared" si="2"/>
        <v>5.1991941743555758E-2</v>
      </c>
      <c r="M14" s="544">
        <f t="shared" si="3"/>
        <v>1.5006935465709151E-2</v>
      </c>
    </row>
    <row r="15" spans="1:13">
      <c r="A15" s="541" t="s">
        <v>548</v>
      </c>
      <c r="B15" s="542">
        <v>1786</v>
      </c>
      <c r="C15" s="542">
        <v>1156</v>
      </c>
      <c r="D15" s="544">
        <f>B15/5005.96668257662</f>
        <v>0.35677424826182191</v>
      </c>
      <c r="E15" s="544">
        <f t="shared" si="5"/>
        <v>1.5877315441918179E-2</v>
      </c>
      <c r="F15" s="542">
        <v>133</v>
      </c>
      <c r="G15" s="542">
        <v>78</v>
      </c>
      <c r="H15" s="544">
        <f t="shared" si="0"/>
        <v>0.13494210211086677</v>
      </c>
      <c r="I15" s="544">
        <f t="shared" si="1"/>
        <v>2.7564992581622677E-2</v>
      </c>
      <c r="J15" s="542">
        <v>78</v>
      </c>
      <c r="K15" s="542">
        <v>59</v>
      </c>
      <c r="L15" s="544">
        <f t="shared" si="2"/>
        <v>7.5099471407358315E-2</v>
      </c>
      <c r="M15" s="544">
        <f t="shared" si="3"/>
        <v>1.7814922432272392E-2</v>
      </c>
    </row>
    <row r="16" spans="1:13">
      <c r="A16" s="541" t="s">
        <v>549</v>
      </c>
      <c r="B16" s="542">
        <v>1337</v>
      </c>
      <c r="C16" s="542">
        <v>862</v>
      </c>
      <c r="D16" s="544">
        <f t="shared" si="4"/>
        <v>0.26708128215344673</v>
      </c>
      <c r="E16" s="544">
        <f t="shared" si="5"/>
        <v>1.4663857937017808E-2</v>
      </c>
      <c r="F16" s="542">
        <v>259</v>
      </c>
      <c r="G16" s="542">
        <v>150</v>
      </c>
      <c r="H16" s="544">
        <f t="shared" si="0"/>
        <v>0.26278198832116156</v>
      </c>
      <c r="I16" s="544">
        <f t="shared" si="1"/>
        <v>3.5510543747280014E-2</v>
      </c>
      <c r="J16" s="542">
        <v>147</v>
      </c>
      <c r="K16" s="542">
        <v>119</v>
      </c>
      <c r="L16" s="544">
        <f t="shared" si="2"/>
        <v>0.14153361919079069</v>
      </c>
      <c r="M16" s="544">
        <f t="shared" si="3"/>
        <v>2.3561852555512814E-2</v>
      </c>
    </row>
    <row r="17" spans="1:13">
      <c r="A17" s="541" t="s">
        <v>550</v>
      </c>
      <c r="B17" s="542">
        <v>1195</v>
      </c>
      <c r="C17" s="542">
        <v>767</v>
      </c>
      <c r="D17" s="544">
        <f t="shared" si="4"/>
        <v>0.23871513251560872</v>
      </c>
      <c r="E17" s="544">
        <f t="shared" si="5"/>
        <v>1.4129024738534019E-2</v>
      </c>
      <c r="F17" s="542">
        <v>376</v>
      </c>
      <c r="G17" s="542">
        <v>206</v>
      </c>
      <c r="H17" s="544">
        <f t="shared" si="0"/>
        <v>0.38149045408786392</v>
      </c>
      <c r="I17" s="544">
        <f t="shared" si="1"/>
        <v>3.9190120384037602E-2</v>
      </c>
      <c r="J17" s="542">
        <v>239</v>
      </c>
      <c r="K17" s="542">
        <v>186</v>
      </c>
      <c r="L17" s="544">
        <f t="shared" si="2"/>
        <v>0.23011248290203382</v>
      </c>
      <c r="M17" s="544">
        <f t="shared" si="3"/>
        <v>2.8451273471406337E-2</v>
      </c>
    </row>
    <row r="18" spans="1:13">
      <c r="A18" s="541" t="s">
        <v>551</v>
      </c>
      <c r="B18" s="542">
        <v>1160</v>
      </c>
      <c r="C18" s="542">
        <v>737</v>
      </c>
      <c r="D18" s="544">
        <f t="shared" si="4"/>
        <v>0.23172347591473316</v>
      </c>
      <c r="E18" s="544">
        <f t="shared" si="5"/>
        <v>1.3984354038229303E-2</v>
      </c>
      <c r="F18" s="542">
        <v>354</v>
      </c>
      <c r="G18" s="542">
        <v>197</v>
      </c>
      <c r="H18" s="544">
        <f t="shared" si="0"/>
        <v>0.35916920411463782</v>
      </c>
      <c r="I18" s="544">
        <f t="shared" si="1"/>
        <v>3.8706400834098868E-2</v>
      </c>
      <c r="J18" s="542">
        <v>291</v>
      </c>
      <c r="K18" s="542">
        <v>226</v>
      </c>
      <c r="L18" s="544">
        <f t="shared" si="2"/>
        <v>0.28017879717360605</v>
      </c>
      <c r="M18" s="544">
        <f t="shared" si="3"/>
        <v>3.0356236839174097E-2</v>
      </c>
    </row>
    <row r="19" spans="1:13">
      <c r="A19" s="541" t="s">
        <v>552</v>
      </c>
      <c r="B19" s="542">
        <v>1672</v>
      </c>
      <c r="C19" s="542">
        <v>1094</v>
      </c>
      <c r="D19" s="544">
        <f t="shared" si="4"/>
        <v>0.33400142390468435</v>
      </c>
      <c r="E19" s="544">
        <f t="shared" si="5"/>
        <v>1.5631815525392976E-2</v>
      </c>
      <c r="F19" s="542">
        <v>312</v>
      </c>
      <c r="G19" s="542">
        <v>177</v>
      </c>
      <c r="H19" s="544">
        <f t="shared" si="0"/>
        <v>0.3165559087112062</v>
      </c>
      <c r="I19" s="544">
        <f t="shared" si="1"/>
        <v>3.7526517670416912E-2</v>
      </c>
      <c r="J19" s="542">
        <v>302</v>
      </c>
      <c r="K19" s="542">
        <v>225</v>
      </c>
      <c r="L19" s="544">
        <f t="shared" si="2"/>
        <v>0.29076974826951552</v>
      </c>
      <c r="M19" s="544">
        <f t="shared" si="3"/>
        <v>3.0696313240576176E-2</v>
      </c>
    </row>
    <row r="20" spans="1:13">
      <c r="A20" s="541" t="s">
        <v>553</v>
      </c>
      <c r="B20" s="542">
        <v>1555</v>
      </c>
      <c r="C20" s="542">
        <v>1001</v>
      </c>
      <c r="D20" s="544">
        <f t="shared" si="4"/>
        <v>0.31062931469604316</v>
      </c>
      <c r="E20" s="544">
        <f t="shared" si="5"/>
        <v>1.5337205505752597E-2</v>
      </c>
      <c r="F20" s="542">
        <v>305</v>
      </c>
      <c r="G20" s="542">
        <v>166</v>
      </c>
      <c r="H20" s="544">
        <f t="shared" si="0"/>
        <v>0.30945369281063428</v>
      </c>
      <c r="I20" s="544">
        <f t="shared" si="1"/>
        <v>3.7295445129921508E-2</v>
      </c>
      <c r="J20" s="542">
        <v>280</v>
      </c>
      <c r="K20" s="542">
        <v>207</v>
      </c>
      <c r="L20" s="544">
        <f t="shared" si="2"/>
        <v>0.26958784607769654</v>
      </c>
      <c r="M20" s="544">
        <f t="shared" si="3"/>
        <v>2.9995225539090582E-2</v>
      </c>
    </row>
    <row r="21" spans="1:13">
      <c r="A21" s="541" t="s">
        <v>554</v>
      </c>
      <c r="B21" s="542">
        <v>1700</v>
      </c>
      <c r="C21" s="542">
        <v>1124</v>
      </c>
      <c r="D21" s="544">
        <f t="shared" si="4"/>
        <v>0.33959474918538479</v>
      </c>
      <c r="E21" s="544">
        <f t="shared" si="5"/>
        <v>1.5695832441947062E-2</v>
      </c>
      <c r="F21" s="542">
        <v>336</v>
      </c>
      <c r="G21" s="542">
        <v>187</v>
      </c>
      <c r="H21" s="544">
        <f t="shared" si="0"/>
        <v>0.34090636322745288</v>
      </c>
      <c r="I21" s="544">
        <f t="shared" si="1"/>
        <v>3.8243063072822339E-2</v>
      </c>
      <c r="J21" s="542">
        <v>327</v>
      </c>
      <c r="K21" s="542">
        <v>249</v>
      </c>
      <c r="L21" s="544">
        <f t="shared" si="2"/>
        <v>0.31484009166930987</v>
      </c>
      <c r="M21" s="544">
        <f t="shared" si="3"/>
        <v>3.1394890177332185E-2</v>
      </c>
    </row>
    <row r="22" spans="1:13">
      <c r="A22" s="541" t="s">
        <v>555</v>
      </c>
      <c r="B22" s="542">
        <v>1445</v>
      </c>
      <c r="C22" s="542">
        <v>948</v>
      </c>
      <c r="D22" s="544">
        <f t="shared" si="4"/>
        <v>0.28865553680757705</v>
      </c>
      <c r="E22" s="544">
        <f t="shared" si="5"/>
        <v>1.5018568358217195E-2</v>
      </c>
      <c r="F22" s="542">
        <v>385</v>
      </c>
      <c r="G22" s="542">
        <v>216</v>
      </c>
      <c r="H22" s="544">
        <f t="shared" si="0"/>
        <v>0.39062187453145641</v>
      </c>
      <c r="I22" s="544">
        <f t="shared" si="1"/>
        <v>3.9362553751381167E-2</v>
      </c>
      <c r="J22" s="542">
        <v>376</v>
      </c>
      <c r="K22" s="542">
        <v>283</v>
      </c>
      <c r="L22" s="544">
        <f t="shared" si="2"/>
        <v>0.36201796473290676</v>
      </c>
      <c r="M22" s="544">
        <f t="shared" si="3"/>
        <v>3.2485328879507544E-2</v>
      </c>
    </row>
    <row r="23" spans="1:13">
      <c r="A23" s="541" t="s">
        <v>556</v>
      </c>
      <c r="B23" s="542">
        <v>1551</v>
      </c>
      <c r="C23" s="542">
        <v>1015</v>
      </c>
      <c r="D23" s="544">
        <f t="shared" si="4"/>
        <v>0.30983026822737164</v>
      </c>
      <c r="E23" s="544">
        <f t="shared" si="5"/>
        <v>1.5326341126804813E-2</v>
      </c>
      <c r="F23" s="542">
        <v>334</v>
      </c>
      <c r="G23" s="542">
        <v>188</v>
      </c>
      <c r="H23" s="544">
        <f t="shared" si="0"/>
        <v>0.3388771586844323</v>
      </c>
      <c r="I23" s="544">
        <f t="shared" si="1"/>
        <v>3.8187724968439335E-2</v>
      </c>
      <c r="J23" s="542">
        <v>379</v>
      </c>
      <c r="K23" s="542">
        <v>287</v>
      </c>
      <c r="L23" s="544">
        <f t="shared" si="2"/>
        <v>0.36490640594088208</v>
      </c>
      <c r="M23" s="544">
        <f t="shared" si="3"/>
        <v>3.2540752495358968E-2</v>
      </c>
    </row>
    <row r="24" spans="1:13">
      <c r="A24" s="541" t="s">
        <v>557</v>
      </c>
      <c r="B24" s="542">
        <v>2003</v>
      </c>
      <c r="C24" s="542">
        <v>1266</v>
      </c>
      <c r="D24" s="544">
        <f t="shared" si="4"/>
        <v>0.40012251918725045</v>
      </c>
      <c r="E24" s="544">
        <f t="shared" si="5"/>
        <v>1.6237770108915792E-2</v>
      </c>
      <c r="F24" s="542">
        <v>331</v>
      </c>
      <c r="G24" s="542">
        <v>183</v>
      </c>
      <c r="H24" s="544">
        <f t="shared" si="0"/>
        <v>0.33583335186990149</v>
      </c>
      <c r="I24" s="544">
        <f t="shared" si="1"/>
        <v>3.8103248242440123E-2</v>
      </c>
      <c r="J24" s="542">
        <v>329</v>
      </c>
      <c r="K24" s="542">
        <v>254</v>
      </c>
      <c r="L24" s="544">
        <f t="shared" si="2"/>
        <v>0.31676571914129342</v>
      </c>
      <c r="M24" s="544">
        <f t="shared" si="3"/>
        <v>3.1446469476289124E-2</v>
      </c>
    </row>
    <row r="25" spans="1:13">
      <c r="A25" s="541" t="s">
        <v>558</v>
      </c>
      <c r="B25" s="542">
        <v>2163</v>
      </c>
      <c r="C25" s="542">
        <v>1353</v>
      </c>
      <c r="D25" s="544">
        <f t="shared" si="4"/>
        <v>0.4320843779341102</v>
      </c>
      <c r="E25" s="544">
        <f t="shared" si="5"/>
        <v>1.6418172022007065E-2</v>
      </c>
      <c r="F25" s="542">
        <v>279</v>
      </c>
      <c r="G25" s="542">
        <v>158</v>
      </c>
      <c r="H25" s="544">
        <f t="shared" si="0"/>
        <v>0.28307403375136708</v>
      </c>
      <c r="I25" s="544">
        <f t="shared" si="1"/>
        <v>3.6345339378125494E-2</v>
      </c>
      <c r="J25" s="542">
        <v>284</v>
      </c>
      <c r="K25" s="542">
        <v>208</v>
      </c>
      <c r="L25" s="544">
        <f t="shared" si="2"/>
        <v>0.27343910102166363</v>
      </c>
      <c r="M25" s="544">
        <f t="shared" si="3"/>
        <v>3.0128971149330729E-2</v>
      </c>
    </row>
    <row r="26" spans="1:13">
      <c r="A26" s="541" t="s">
        <v>559</v>
      </c>
      <c r="B26" s="542">
        <v>1628</v>
      </c>
      <c r="C26" s="542">
        <v>991</v>
      </c>
      <c r="D26" s="544">
        <f t="shared" si="4"/>
        <v>0.32521191274929789</v>
      </c>
      <c r="E26" s="544">
        <f t="shared" si="5"/>
        <v>1.5526212936367533E-2</v>
      </c>
      <c r="F26" s="542">
        <v>214</v>
      </c>
      <c r="G26" s="542">
        <v>117</v>
      </c>
      <c r="H26" s="544">
        <f t="shared" si="0"/>
        <v>0.21712488610319913</v>
      </c>
      <c r="I26" s="544">
        <f t="shared" si="1"/>
        <v>3.3263090875186578E-2</v>
      </c>
      <c r="J26" s="542">
        <v>223</v>
      </c>
      <c r="K26" s="542">
        <v>151</v>
      </c>
      <c r="L26" s="544">
        <f t="shared" si="2"/>
        <v>0.21470746312616545</v>
      </c>
      <c r="M26" s="544">
        <f t="shared" si="3"/>
        <v>2.7756026095967987E-2</v>
      </c>
    </row>
    <row r="27" spans="1:13">
      <c r="A27" s="541" t="s">
        <v>560</v>
      </c>
      <c r="B27" s="542">
        <v>1117</v>
      </c>
      <c r="C27" s="542">
        <v>681</v>
      </c>
      <c r="D27" s="544">
        <f t="shared" si="4"/>
        <v>0.2231337263765146</v>
      </c>
      <c r="E27" s="544">
        <f t="shared" si="5"/>
        <v>1.3799214156382973E-2</v>
      </c>
      <c r="F27" s="542">
        <v>160</v>
      </c>
      <c r="G27" s="542">
        <v>80</v>
      </c>
      <c r="H27" s="544">
        <f t="shared" si="0"/>
        <v>0.1623363634416442</v>
      </c>
      <c r="I27" s="544">
        <f t="shared" si="1"/>
        <v>2.9751186777159301E-2</v>
      </c>
      <c r="J27" s="542">
        <v>152</v>
      </c>
      <c r="K27" s="542">
        <v>100</v>
      </c>
      <c r="L27" s="544">
        <f t="shared" si="2"/>
        <v>0.14634768787074953</v>
      </c>
      <c r="M27" s="544">
        <f t="shared" si="3"/>
        <v>2.3891940527368108E-2</v>
      </c>
    </row>
    <row r="28" spans="1:13">
      <c r="A28" s="541" t="s">
        <v>561</v>
      </c>
      <c r="B28" s="542">
        <v>740</v>
      </c>
      <c r="C28" s="542">
        <v>448</v>
      </c>
      <c r="D28" s="544">
        <f t="shared" si="4"/>
        <v>0.14782359670422632</v>
      </c>
      <c r="E28" s="544">
        <f t="shared" si="5"/>
        <v>1.1763464505689162E-2</v>
      </c>
      <c r="F28" s="542">
        <v>117</v>
      </c>
      <c r="G28" s="542">
        <v>61</v>
      </c>
      <c r="H28" s="544">
        <f t="shared" si="0"/>
        <v>0.11870846576670234</v>
      </c>
      <c r="I28" s="544">
        <f t="shared" si="1"/>
        <v>2.6095294452621674E-2</v>
      </c>
      <c r="J28" s="542">
        <v>106</v>
      </c>
      <c r="K28" s="542">
        <v>72</v>
      </c>
      <c r="L28" s="544">
        <f t="shared" si="2"/>
        <v>0.10205825601512797</v>
      </c>
      <c r="M28" s="544">
        <f t="shared" si="3"/>
        <v>2.0462850628395302E-2</v>
      </c>
    </row>
    <row r="29" spans="1:13">
      <c r="A29" s="541" t="s">
        <v>562</v>
      </c>
      <c r="B29" s="542">
        <v>600</v>
      </c>
      <c r="C29" s="542">
        <v>363</v>
      </c>
      <c r="D29" s="544">
        <f>B29/5005.96668257662</f>
        <v>0.11985697030072405</v>
      </c>
      <c r="E29" s="544">
        <f>1.14*1.64*SQRT(D29*(1-D29)/3182)</f>
        <v>1.0764822829449941E-2</v>
      </c>
      <c r="F29" s="542">
        <v>97</v>
      </c>
      <c r="G29" s="542">
        <v>56</v>
      </c>
      <c r="H29" s="544">
        <f t="shared" si="0"/>
        <v>9.8416420336496807E-2</v>
      </c>
      <c r="I29" s="544">
        <f t="shared" si="1"/>
        <v>2.4032465941818008E-2</v>
      </c>
      <c r="J29" s="542">
        <v>70</v>
      </c>
      <c r="K29" s="542">
        <v>50</v>
      </c>
      <c r="L29" s="544">
        <f t="shared" si="2"/>
        <v>6.7396961519424134E-2</v>
      </c>
      <c r="M29" s="544">
        <f t="shared" si="3"/>
        <v>1.6946755106329644E-2</v>
      </c>
    </row>
    <row r="30" spans="1:13">
      <c r="A30" s="541" t="s">
        <v>563</v>
      </c>
      <c r="B30" s="542">
        <v>483</v>
      </c>
      <c r="C30" s="542">
        <v>277</v>
      </c>
      <c r="D30" s="544">
        <f>B30/5005.96668257662</f>
        <v>9.648486109208286E-2</v>
      </c>
      <c r="E30" s="544">
        <f>1.14*1.64*SQRT(D30*(1-D30)/3182)</f>
        <v>9.7857905610739503E-3</v>
      </c>
      <c r="F30" s="542">
        <v>109</v>
      </c>
      <c r="G30" s="542">
        <v>61</v>
      </c>
      <c r="H30" s="544">
        <f t="shared" si="0"/>
        <v>0.11059164759462012</v>
      </c>
      <c r="I30" s="544">
        <f t="shared" si="1"/>
        <v>2.5303076145794551E-2</v>
      </c>
      <c r="J30" s="542">
        <v>44</v>
      </c>
      <c r="K30" s="542">
        <v>31</v>
      </c>
      <c r="L30" s="544">
        <f t="shared" si="2"/>
        <v>4.2363804383638029E-2</v>
      </c>
      <c r="M30" s="544">
        <f t="shared" si="3"/>
        <v>1.3614940105404667E-2</v>
      </c>
    </row>
    <row r="31" spans="1:13" ht="15.75" thickBot="1">
      <c r="A31" s="546" t="s">
        <v>564</v>
      </c>
      <c r="B31" s="547">
        <v>269</v>
      </c>
      <c r="C31" s="547">
        <v>143</v>
      </c>
      <c r="D31" s="549">
        <f t="shared" si="4"/>
        <v>5.373587501815795E-2</v>
      </c>
      <c r="E31" s="549">
        <f t="shared" si="5"/>
        <v>7.4737223891772004E-3</v>
      </c>
      <c r="F31" s="547">
        <v>103</v>
      </c>
      <c r="G31" s="547">
        <v>58</v>
      </c>
      <c r="H31" s="544">
        <f t="shared" si="0"/>
        <v>0.10450403396555846</v>
      </c>
      <c r="I31" s="544">
        <f t="shared" si="1"/>
        <v>2.4680837972858343E-2</v>
      </c>
      <c r="J31" s="547">
        <v>33</v>
      </c>
      <c r="K31" s="547">
        <v>23</v>
      </c>
      <c r="L31" s="544">
        <f t="shared" si="2"/>
        <v>3.1772853287728518E-2</v>
      </c>
      <c r="M31" s="544">
        <f t="shared" si="3"/>
        <v>1.1855905199801604E-2</v>
      </c>
    </row>
    <row r="32" spans="1:13" ht="59.25" customHeight="1">
      <c r="A32" s="1977" t="s">
        <v>565</v>
      </c>
      <c r="B32" s="1977"/>
      <c r="C32" s="1977"/>
      <c r="D32" s="1977"/>
      <c r="E32" s="1977"/>
      <c r="F32" s="1977"/>
      <c r="G32" s="1977"/>
      <c r="H32" s="1977"/>
      <c r="I32" s="1977"/>
      <c r="J32" s="1977"/>
      <c r="K32" s="1977"/>
      <c r="L32" s="1977"/>
      <c r="M32" s="1977"/>
    </row>
    <row r="33" spans="1:13" s="20" customFormat="1" ht="12.75">
      <c r="A33" s="504" t="s">
        <v>347</v>
      </c>
      <c r="D33" s="492"/>
      <c r="E33" s="492"/>
      <c r="F33" s="492"/>
      <c r="G33" s="492"/>
    </row>
    <row r="34" spans="1:13" s="20" customFormat="1" ht="12.75">
      <c r="A34" s="505" t="s">
        <v>348</v>
      </c>
      <c r="D34" s="506"/>
      <c r="E34" s="492"/>
      <c r="F34" s="506"/>
      <c r="G34" s="492"/>
    </row>
    <row r="35" spans="1:13" s="20" customFormat="1" ht="12.75">
      <c r="A35" s="505"/>
      <c r="D35" s="506"/>
      <c r="E35" s="492"/>
      <c r="F35" s="506"/>
      <c r="G35" s="492"/>
    </row>
    <row r="36" spans="1:13" s="20" customFormat="1" ht="12.75">
      <c r="A36" s="505"/>
      <c r="D36" s="506"/>
      <c r="E36" s="492"/>
      <c r="F36" s="506"/>
      <c r="G36" s="492"/>
    </row>
    <row r="37" spans="1:13" ht="14.65" customHeight="1" thickBot="1">
      <c r="A37" s="1978" t="s">
        <v>566</v>
      </c>
      <c r="B37" s="1978"/>
      <c r="C37" s="1978"/>
      <c r="D37" s="1978"/>
      <c r="E37" s="1978"/>
      <c r="F37" s="1978"/>
      <c r="G37" s="1978"/>
      <c r="H37" s="1978"/>
      <c r="I37" s="1978"/>
      <c r="J37" s="1978"/>
      <c r="K37" s="1978"/>
      <c r="L37" s="1978"/>
      <c r="M37" s="1978"/>
    </row>
    <row r="38" spans="1:13" ht="14.45" customHeight="1">
      <c r="A38" s="539"/>
      <c r="B38" s="1983" t="s">
        <v>574</v>
      </c>
      <c r="C38" s="1983"/>
      <c r="D38" s="1983"/>
      <c r="E38" s="1983"/>
      <c r="F38" s="1983" t="s">
        <v>575</v>
      </c>
      <c r="G38" s="1983"/>
      <c r="H38" s="1983"/>
      <c r="I38" s="1983"/>
      <c r="J38" s="1983" t="s">
        <v>576</v>
      </c>
      <c r="K38" s="1983"/>
      <c r="L38" s="1983"/>
      <c r="M38" s="1983"/>
    </row>
    <row r="39" spans="1:13" ht="25.5" thickBot="1">
      <c r="A39" s="540" t="s">
        <v>539</v>
      </c>
      <c r="B39" s="1365" t="s">
        <v>75</v>
      </c>
      <c r="C39" s="1365" t="s">
        <v>92</v>
      </c>
      <c r="D39" s="1365" t="s">
        <v>76</v>
      </c>
      <c r="E39" s="1365" t="s">
        <v>112</v>
      </c>
      <c r="F39" s="1365" t="s">
        <v>75</v>
      </c>
      <c r="G39" s="1365" t="s">
        <v>92</v>
      </c>
      <c r="H39" s="1365" t="s">
        <v>76</v>
      </c>
      <c r="I39" s="1365" t="s">
        <v>112</v>
      </c>
      <c r="J39" s="1365" t="s">
        <v>75</v>
      </c>
      <c r="K39" s="1365" t="s">
        <v>92</v>
      </c>
      <c r="L39" s="1365" t="s">
        <v>76</v>
      </c>
      <c r="M39" s="1365" t="s">
        <v>112</v>
      </c>
    </row>
    <row r="40" spans="1:13">
      <c r="A40" s="541" t="s">
        <v>541</v>
      </c>
      <c r="B40" s="542">
        <v>76</v>
      </c>
      <c r="C40" s="542">
        <v>42</v>
      </c>
      <c r="D40" s="544">
        <f>B40/4571.97773116395</f>
        <v>1.6623003100378543E-2</v>
      </c>
      <c r="E40" s="544">
        <f>1.14*1.64*SQRT(D40*(1-D40)/2900)</f>
        <v>4.4387886402226353E-3</v>
      </c>
      <c r="F40" s="542">
        <v>62</v>
      </c>
      <c r="G40" s="542">
        <v>26</v>
      </c>
      <c r="H40" s="544">
        <f>F40/842.082067417294</f>
        <v>7.3627028052214633E-2</v>
      </c>
      <c r="I40" s="544">
        <f>1.14*1.64*SQRT(H40*(1-H40)/465)</f>
        <v>2.2642991106335081E-2</v>
      </c>
      <c r="J40" s="542">
        <v>54</v>
      </c>
      <c r="K40" s="542">
        <v>31</v>
      </c>
      <c r="L40" s="544">
        <f>J40/846.80317768133</f>
        <v>6.3769245821514081E-2</v>
      </c>
      <c r="M40" s="544">
        <f>1.14*1.64*SQRT(L40*(1-L40)/629)</f>
        <v>1.82146348194662E-2</v>
      </c>
    </row>
    <row r="41" spans="1:13">
      <c r="A41" s="541" t="s">
        <v>542</v>
      </c>
      <c r="B41" s="542">
        <v>30</v>
      </c>
      <c r="C41" s="542">
        <v>15</v>
      </c>
      <c r="D41" s="544">
        <f t="shared" ref="D41:D63" si="6">B41/4571.97773116395</f>
        <v>6.5617117501494248E-3</v>
      </c>
      <c r="E41" s="544">
        <f t="shared" ref="E41:E63" si="7">1.14*1.64*SQRT(D41*(1-D41)/2900)</f>
        <v>2.8030362978900655E-3</v>
      </c>
      <c r="F41" s="542">
        <v>30</v>
      </c>
      <c r="G41" s="542">
        <v>13</v>
      </c>
      <c r="H41" s="544">
        <f t="shared" ref="H41:H63" si="8">F41/842.082067417294</f>
        <v>3.5625981315587731E-2</v>
      </c>
      <c r="I41" s="544">
        <f t="shared" ref="I41:I63" si="9">1.14*1.64*SQRT(H41*(1-H41)/465)</f>
        <v>1.6070463086698204E-2</v>
      </c>
      <c r="J41" s="545">
        <v>31</v>
      </c>
      <c r="K41" s="545">
        <v>17</v>
      </c>
      <c r="L41" s="544">
        <f t="shared" ref="L41:L63" si="10">J41/846.80317768133</f>
        <v>3.6608270749387717E-2</v>
      </c>
      <c r="M41" s="544">
        <f t="shared" ref="M41:M63" si="11">1.14*1.64*SQRT(L41*(1-L41)/629)</f>
        <v>1.3999561760603883E-2</v>
      </c>
    </row>
    <row r="42" spans="1:13">
      <c r="A42" s="541" t="s">
        <v>543</v>
      </c>
      <c r="B42" s="542">
        <v>20</v>
      </c>
      <c r="C42" s="542">
        <v>10</v>
      </c>
      <c r="D42" s="544">
        <f t="shared" si="6"/>
        <v>4.3744745000996168E-3</v>
      </c>
      <c r="E42" s="544">
        <f t="shared" si="7"/>
        <v>2.2911876318466944E-3</v>
      </c>
      <c r="F42" s="545">
        <v>11</v>
      </c>
      <c r="G42" s="545">
        <v>5</v>
      </c>
      <c r="H42" s="544">
        <f t="shared" si="8"/>
        <v>1.30628598157155E-2</v>
      </c>
      <c r="I42" s="544">
        <f t="shared" si="9"/>
        <v>9.8443286106828874E-3</v>
      </c>
      <c r="J42" s="545">
        <v>13</v>
      </c>
      <c r="K42" s="545">
        <v>7</v>
      </c>
      <c r="L42" s="544">
        <f t="shared" si="10"/>
        <v>1.5351855475549686E-2</v>
      </c>
      <c r="M42" s="544">
        <f t="shared" si="11"/>
        <v>9.1652506546782229E-3</v>
      </c>
    </row>
    <row r="43" spans="1:13">
      <c r="A43" s="541" t="s">
        <v>544</v>
      </c>
      <c r="B43" s="542">
        <v>28</v>
      </c>
      <c r="C43" s="542">
        <v>16</v>
      </c>
      <c r="D43" s="544">
        <f t="shared" si="6"/>
        <v>6.1242643001394636E-3</v>
      </c>
      <c r="E43" s="544">
        <f t="shared" si="7"/>
        <v>2.7085864833625438E-3</v>
      </c>
      <c r="F43" s="542">
        <v>10</v>
      </c>
      <c r="G43" s="542">
        <v>4</v>
      </c>
      <c r="H43" s="544">
        <f t="shared" si="8"/>
        <v>1.1875327105195909E-2</v>
      </c>
      <c r="I43" s="544">
        <f t="shared" si="9"/>
        <v>9.3918443237041953E-3</v>
      </c>
      <c r="J43" s="545">
        <v>13</v>
      </c>
      <c r="K43" s="545">
        <v>6</v>
      </c>
      <c r="L43" s="544">
        <f t="shared" si="10"/>
        <v>1.5351855475549686E-2</v>
      </c>
      <c r="M43" s="544">
        <f t="shared" si="11"/>
        <v>9.1652506546782229E-3</v>
      </c>
    </row>
    <row r="44" spans="1:13">
      <c r="A44" s="541" t="s">
        <v>545</v>
      </c>
      <c r="B44" s="542">
        <v>82</v>
      </c>
      <c r="C44" s="542">
        <v>47</v>
      </c>
      <c r="D44" s="544">
        <f t="shared" si="6"/>
        <v>1.7935345450408428E-2</v>
      </c>
      <c r="E44" s="544">
        <f t="shared" si="7"/>
        <v>4.607598346478471E-3</v>
      </c>
      <c r="F44" s="542">
        <v>11</v>
      </c>
      <c r="G44" s="542">
        <v>5</v>
      </c>
      <c r="H44" s="544">
        <f t="shared" si="8"/>
        <v>1.30628598157155E-2</v>
      </c>
      <c r="I44" s="544">
        <f t="shared" si="9"/>
        <v>9.8443286106828874E-3</v>
      </c>
      <c r="J44" s="542">
        <v>11</v>
      </c>
      <c r="K44" s="542">
        <v>7</v>
      </c>
      <c r="L44" s="544">
        <f t="shared" si="10"/>
        <v>1.2990031556234349E-2</v>
      </c>
      <c r="M44" s="544">
        <f t="shared" si="11"/>
        <v>8.4409096009832544E-3</v>
      </c>
    </row>
    <row r="45" spans="1:13">
      <c r="A45" s="541" t="s">
        <v>546</v>
      </c>
      <c r="B45" s="542">
        <v>354</v>
      </c>
      <c r="C45" s="542">
        <v>221</v>
      </c>
      <c r="D45" s="544">
        <f t="shared" si="6"/>
        <v>7.7428198651763216E-2</v>
      </c>
      <c r="E45" s="544">
        <f t="shared" si="7"/>
        <v>9.2789613623528982E-3</v>
      </c>
      <c r="F45" s="542">
        <v>26</v>
      </c>
      <c r="G45" s="542">
        <v>15</v>
      </c>
      <c r="H45" s="544">
        <f t="shared" si="8"/>
        <v>3.0875850473509363E-2</v>
      </c>
      <c r="I45" s="544">
        <f t="shared" si="9"/>
        <v>1.499758718857378E-2</v>
      </c>
      <c r="J45" s="542">
        <v>27</v>
      </c>
      <c r="K45" s="542">
        <v>17</v>
      </c>
      <c r="L45" s="544">
        <f t="shared" si="10"/>
        <v>3.1884622910757041E-2</v>
      </c>
      <c r="M45" s="544">
        <f t="shared" si="11"/>
        <v>1.3097173429190428E-2</v>
      </c>
    </row>
    <row r="46" spans="1:13">
      <c r="A46" s="541" t="s">
        <v>547</v>
      </c>
      <c r="B46" s="542">
        <v>1269</v>
      </c>
      <c r="C46" s="542">
        <v>789</v>
      </c>
      <c r="D46" s="544">
        <f t="shared" si="6"/>
        <v>0.27756040703132068</v>
      </c>
      <c r="E46" s="544">
        <f t="shared" si="7"/>
        <v>1.5546378172946235E-2</v>
      </c>
      <c r="F46" s="542">
        <v>62</v>
      </c>
      <c r="G46" s="542">
        <v>33</v>
      </c>
      <c r="H46" s="544">
        <f t="shared" si="8"/>
        <v>7.3627028052214633E-2</v>
      </c>
      <c r="I46" s="544">
        <f t="shared" si="9"/>
        <v>2.2642991106335081E-2</v>
      </c>
      <c r="J46" s="542">
        <v>54</v>
      </c>
      <c r="K46" s="542">
        <v>35</v>
      </c>
      <c r="L46" s="544">
        <f t="shared" si="10"/>
        <v>6.3769245821514081E-2</v>
      </c>
      <c r="M46" s="544">
        <f t="shared" si="11"/>
        <v>1.82146348194662E-2</v>
      </c>
    </row>
    <row r="47" spans="1:13">
      <c r="A47" s="541" t="s">
        <v>548</v>
      </c>
      <c r="B47" s="542">
        <v>1786</v>
      </c>
      <c r="C47" s="542">
        <v>1156</v>
      </c>
      <c r="D47" s="544">
        <f t="shared" si="6"/>
        <v>0.39064057285889575</v>
      </c>
      <c r="E47" s="544">
        <f t="shared" si="7"/>
        <v>1.6938507535220977E-2</v>
      </c>
      <c r="F47" s="542">
        <v>133</v>
      </c>
      <c r="G47" s="542">
        <v>78</v>
      </c>
      <c r="H47" s="544">
        <f t="shared" si="8"/>
        <v>0.15794185049910558</v>
      </c>
      <c r="I47" s="544">
        <f t="shared" si="9"/>
        <v>3.1618544609596726E-2</v>
      </c>
      <c r="J47" s="542">
        <v>78</v>
      </c>
      <c r="K47" s="542">
        <v>59</v>
      </c>
      <c r="L47" s="544">
        <f t="shared" si="10"/>
        <v>9.2111132853298125E-2</v>
      </c>
      <c r="M47" s="544">
        <f t="shared" si="11"/>
        <v>2.1557370397113546E-2</v>
      </c>
    </row>
    <row r="48" spans="1:13">
      <c r="A48" s="541" t="s">
        <v>549</v>
      </c>
      <c r="B48" s="542">
        <v>1337</v>
      </c>
      <c r="C48" s="542">
        <v>862</v>
      </c>
      <c r="D48" s="544">
        <f t="shared" si="6"/>
        <v>0.29243362033165937</v>
      </c>
      <c r="E48" s="544">
        <f t="shared" si="7"/>
        <v>1.5792356721443832E-2</v>
      </c>
      <c r="F48" s="542">
        <v>259</v>
      </c>
      <c r="G48" s="542">
        <v>150</v>
      </c>
      <c r="H48" s="544">
        <f t="shared" si="8"/>
        <v>0.30757097202457406</v>
      </c>
      <c r="I48" s="544">
        <f t="shared" si="9"/>
        <v>4.0011287687321255E-2</v>
      </c>
      <c r="J48" s="542">
        <v>147</v>
      </c>
      <c r="K48" s="542">
        <v>119</v>
      </c>
      <c r="L48" s="544">
        <f t="shared" si="10"/>
        <v>0.17359405806967723</v>
      </c>
      <c r="M48" s="544">
        <f t="shared" si="11"/>
        <v>2.8234982316201071E-2</v>
      </c>
    </row>
    <row r="49" spans="1:13">
      <c r="A49" s="541" t="s">
        <v>550</v>
      </c>
      <c r="B49" s="542">
        <v>1195</v>
      </c>
      <c r="C49" s="542">
        <v>767</v>
      </c>
      <c r="D49" s="544">
        <f t="shared" si="6"/>
        <v>0.26137485138095212</v>
      </c>
      <c r="E49" s="544">
        <f t="shared" si="7"/>
        <v>1.5254347833655844E-2</v>
      </c>
      <c r="F49" s="542">
        <v>376</v>
      </c>
      <c r="G49" s="542">
        <v>206</v>
      </c>
      <c r="H49" s="544">
        <f t="shared" si="8"/>
        <v>0.44651229915536617</v>
      </c>
      <c r="I49" s="544">
        <f t="shared" si="9"/>
        <v>4.3101553470988596E-2</v>
      </c>
      <c r="J49" s="542">
        <v>239</v>
      </c>
      <c r="K49" s="542">
        <v>186</v>
      </c>
      <c r="L49" s="544">
        <f t="shared" si="10"/>
        <v>0.28223795835818272</v>
      </c>
      <c r="M49" s="544">
        <f t="shared" si="11"/>
        <v>3.3552225442354887E-2</v>
      </c>
    </row>
    <row r="50" spans="1:13">
      <c r="A50" s="541" t="s">
        <v>551</v>
      </c>
      <c r="B50" s="542">
        <v>1160</v>
      </c>
      <c r="C50" s="542">
        <v>737</v>
      </c>
      <c r="D50" s="544">
        <f t="shared" si="6"/>
        <v>0.25371952100577777</v>
      </c>
      <c r="E50" s="544">
        <f t="shared" si="7"/>
        <v>1.5106980987944099E-2</v>
      </c>
      <c r="F50" s="542">
        <v>354</v>
      </c>
      <c r="G50" s="542">
        <v>197</v>
      </c>
      <c r="H50" s="544">
        <f t="shared" si="8"/>
        <v>0.42038657952393521</v>
      </c>
      <c r="I50" s="544">
        <f t="shared" si="9"/>
        <v>4.2797249717633074E-2</v>
      </c>
      <c r="J50" s="542">
        <v>291</v>
      </c>
      <c r="K50" s="542">
        <v>226</v>
      </c>
      <c r="L50" s="544">
        <f t="shared" si="10"/>
        <v>0.34364538026038144</v>
      </c>
      <c r="M50" s="544">
        <f t="shared" si="11"/>
        <v>3.5403639087279393E-2</v>
      </c>
    </row>
    <row r="51" spans="1:13">
      <c r="A51" s="541" t="s">
        <v>552</v>
      </c>
      <c r="B51" s="542">
        <v>1672</v>
      </c>
      <c r="C51" s="542">
        <v>1094</v>
      </c>
      <c r="D51" s="544">
        <f t="shared" si="6"/>
        <v>0.36570606820832796</v>
      </c>
      <c r="E51" s="544">
        <f t="shared" si="7"/>
        <v>1.672095438339203E-2</v>
      </c>
      <c r="F51" s="542">
        <v>312</v>
      </c>
      <c r="G51" s="542">
        <v>177</v>
      </c>
      <c r="H51" s="544">
        <f t="shared" si="8"/>
        <v>0.37051020568211235</v>
      </c>
      <c r="I51" s="544">
        <f t="shared" si="9"/>
        <v>4.1871320472575829E-2</v>
      </c>
      <c r="J51" s="542">
        <v>302</v>
      </c>
      <c r="K51" s="542">
        <v>225</v>
      </c>
      <c r="L51" s="544">
        <f t="shared" si="10"/>
        <v>0.35663541181661579</v>
      </c>
      <c r="M51" s="544">
        <f t="shared" si="11"/>
        <v>3.5707889740952736E-2</v>
      </c>
    </row>
    <row r="52" spans="1:13">
      <c r="A52" s="541" t="s">
        <v>553</v>
      </c>
      <c r="B52" s="542">
        <v>1555</v>
      </c>
      <c r="C52" s="542">
        <v>1001</v>
      </c>
      <c r="D52" s="544">
        <f t="shared" si="6"/>
        <v>0.34011539238274519</v>
      </c>
      <c r="E52" s="544">
        <f t="shared" si="7"/>
        <v>1.6447384413439219E-2</v>
      </c>
      <c r="F52" s="542">
        <v>305</v>
      </c>
      <c r="G52" s="542">
        <v>166</v>
      </c>
      <c r="H52" s="544">
        <f t="shared" si="8"/>
        <v>0.36219747670847524</v>
      </c>
      <c r="I52" s="544">
        <f t="shared" si="9"/>
        <v>4.1671396003700255E-2</v>
      </c>
      <c r="J52" s="542">
        <v>280</v>
      </c>
      <c r="K52" s="542">
        <v>207</v>
      </c>
      <c r="L52" s="544">
        <f t="shared" si="10"/>
        <v>0.33065534870414709</v>
      </c>
      <c r="M52" s="544">
        <f t="shared" si="11"/>
        <v>3.5070023060448458E-2</v>
      </c>
    </row>
    <row r="53" spans="1:13">
      <c r="A53" s="541" t="s">
        <v>554</v>
      </c>
      <c r="B53" s="542">
        <v>1700</v>
      </c>
      <c r="C53" s="542">
        <v>1124</v>
      </c>
      <c r="D53" s="544">
        <f t="shared" si="6"/>
        <v>0.37183033250846742</v>
      </c>
      <c r="E53" s="544">
        <f t="shared" si="7"/>
        <v>1.6778788078049663E-2</v>
      </c>
      <c r="F53" s="542">
        <v>336</v>
      </c>
      <c r="G53" s="542">
        <v>187</v>
      </c>
      <c r="H53" s="544">
        <f t="shared" si="8"/>
        <v>0.39901099073458257</v>
      </c>
      <c r="I53" s="544">
        <f t="shared" si="9"/>
        <v>4.2456864434479248E-2</v>
      </c>
      <c r="J53" s="542">
        <v>327</v>
      </c>
      <c r="K53" s="542">
        <v>249</v>
      </c>
      <c r="L53" s="544">
        <f t="shared" si="10"/>
        <v>0.38615821080805751</v>
      </c>
      <c r="M53" s="544">
        <f t="shared" si="11"/>
        <v>3.6293950200070771E-2</v>
      </c>
    </row>
    <row r="54" spans="1:13">
      <c r="A54" s="541" t="s">
        <v>555</v>
      </c>
      <c r="B54" s="542">
        <v>1445</v>
      </c>
      <c r="C54" s="542">
        <v>948</v>
      </c>
      <c r="D54" s="544">
        <f t="shared" si="6"/>
        <v>0.3160557826321973</v>
      </c>
      <c r="E54" s="544">
        <f t="shared" si="7"/>
        <v>1.6141426458876364E-2</v>
      </c>
      <c r="F54" s="542">
        <v>385</v>
      </c>
      <c r="G54" s="542">
        <v>216</v>
      </c>
      <c r="H54" s="544">
        <f t="shared" si="8"/>
        <v>0.45720009355004249</v>
      </c>
      <c r="I54" s="544">
        <f t="shared" si="9"/>
        <v>4.3191198994834673E-2</v>
      </c>
      <c r="J54" s="542">
        <v>376</v>
      </c>
      <c r="K54" s="542">
        <v>283</v>
      </c>
      <c r="L54" s="544">
        <f t="shared" si="10"/>
        <v>0.44402289683128326</v>
      </c>
      <c r="M54" s="544">
        <f t="shared" si="11"/>
        <v>3.7038595744330438E-2</v>
      </c>
    </row>
    <row r="55" spans="1:13">
      <c r="A55" s="541" t="s">
        <v>556</v>
      </c>
      <c r="B55" s="542">
        <v>1551</v>
      </c>
      <c r="C55" s="542">
        <v>1015</v>
      </c>
      <c r="D55" s="544">
        <f t="shared" si="6"/>
        <v>0.33924049748272528</v>
      </c>
      <c r="E55" s="544">
        <f t="shared" si="7"/>
        <v>1.6437102179354138E-2</v>
      </c>
      <c r="F55" s="542">
        <v>334</v>
      </c>
      <c r="G55" s="542">
        <v>188</v>
      </c>
      <c r="H55" s="544">
        <f t="shared" si="8"/>
        <v>0.39663592531354336</v>
      </c>
      <c r="I55" s="544">
        <f t="shared" si="9"/>
        <v>4.2413876832071713E-2</v>
      </c>
      <c r="J55" s="542">
        <v>379</v>
      </c>
      <c r="K55" s="542">
        <v>287</v>
      </c>
      <c r="L55" s="544">
        <f t="shared" si="10"/>
        <v>0.44756563271025623</v>
      </c>
      <c r="M55" s="544">
        <f t="shared" si="11"/>
        <v>3.7067396735634375E-2</v>
      </c>
    </row>
    <row r="56" spans="1:13">
      <c r="A56" s="541" t="s">
        <v>557</v>
      </c>
      <c r="B56" s="542">
        <v>2003</v>
      </c>
      <c r="C56" s="542">
        <v>1266</v>
      </c>
      <c r="D56" s="544">
        <f t="shared" si="6"/>
        <v>0.43810362118497659</v>
      </c>
      <c r="E56" s="544">
        <f t="shared" si="7"/>
        <v>1.7225277951010913E-2</v>
      </c>
      <c r="F56" s="542">
        <v>331</v>
      </c>
      <c r="G56" s="542">
        <v>183</v>
      </c>
      <c r="H56" s="544">
        <f t="shared" si="8"/>
        <v>0.39307332718198462</v>
      </c>
      <c r="I56" s="544">
        <f t="shared" si="9"/>
        <v>4.2347436197652188E-2</v>
      </c>
      <c r="J56" s="542">
        <v>329</v>
      </c>
      <c r="K56" s="542">
        <v>254</v>
      </c>
      <c r="L56" s="544">
        <f t="shared" si="10"/>
        <v>0.38852003472737284</v>
      </c>
      <c r="M56" s="544">
        <f t="shared" si="11"/>
        <v>3.6334668497427607E-2</v>
      </c>
    </row>
    <row r="57" spans="1:13">
      <c r="A57" s="541" t="s">
        <v>558</v>
      </c>
      <c r="B57" s="542">
        <v>2163</v>
      </c>
      <c r="C57" s="542">
        <v>1353</v>
      </c>
      <c r="D57" s="544">
        <f t="shared" si="6"/>
        <v>0.47309941718577353</v>
      </c>
      <c r="E57" s="544">
        <f t="shared" si="7"/>
        <v>1.7333658914883216E-2</v>
      </c>
      <c r="F57" s="542">
        <v>279</v>
      </c>
      <c r="G57" s="542">
        <v>158</v>
      </c>
      <c r="H57" s="544">
        <f t="shared" si="8"/>
        <v>0.33132162623496586</v>
      </c>
      <c r="I57" s="544">
        <f t="shared" si="9"/>
        <v>4.0808981312581823E-2</v>
      </c>
      <c r="J57" s="542">
        <v>284</v>
      </c>
      <c r="K57" s="542">
        <v>208</v>
      </c>
      <c r="L57" s="544">
        <f t="shared" si="10"/>
        <v>0.33537899654277775</v>
      </c>
      <c r="M57" s="544">
        <f t="shared" si="11"/>
        <v>3.5194786746307334E-2</v>
      </c>
    </row>
    <row r="58" spans="1:13">
      <c r="A58" s="541" t="s">
        <v>559</v>
      </c>
      <c r="B58" s="542">
        <v>1628</v>
      </c>
      <c r="C58" s="542">
        <v>991</v>
      </c>
      <c r="D58" s="544">
        <f t="shared" si="6"/>
        <v>0.35608222430810882</v>
      </c>
      <c r="E58" s="544">
        <f t="shared" si="7"/>
        <v>1.6624173186354202E-2</v>
      </c>
      <c r="F58" s="542">
        <v>214</v>
      </c>
      <c r="G58" s="542">
        <v>117</v>
      </c>
      <c r="H58" s="544">
        <f t="shared" si="8"/>
        <v>0.25413200005119246</v>
      </c>
      <c r="I58" s="544">
        <f t="shared" si="9"/>
        <v>3.7747038809025191E-2</v>
      </c>
      <c r="J58" s="542">
        <v>223</v>
      </c>
      <c r="K58" s="542">
        <v>151</v>
      </c>
      <c r="L58" s="544">
        <f t="shared" si="10"/>
        <v>0.26334336700366001</v>
      </c>
      <c r="M58" s="544">
        <f t="shared" si="11"/>
        <v>3.2833495477231779E-2</v>
      </c>
    </row>
    <row r="59" spans="1:13">
      <c r="A59" s="541" t="s">
        <v>560</v>
      </c>
      <c r="B59" s="542">
        <v>1117</v>
      </c>
      <c r="C59" s="542">
        <v>681</v>
      </c>
      <c r="D59" s="544">
        <f t="shared" si="6"/>
        <v>0.24431440083056361</v>
      </c>
      <c r="E59" s="544">
        <f t="shared" si="7"/>
        <v>1.491745741876719E-2</v>
      </c>
      <c r="F59" s="542">
        <v>160</v>
      </c>
      <c r="G59" s="542">
        <v>80</v>
      </c>
      <c r="H59" s="544">
        <f t="shared" si="8"/>
        <v>0.19000523368313454</v>
      </c>
      <c r="I59" s="544">
        <f t="shared" si="9"/>
        <v>3.4013091796614568E-2</v>
      </c>
      <c r="J59" s="542">
        <v>152</v>
      </c>
      <c r="K59" s="542">
        <v>100</v>
      </c>
      <c r="L59" s="544">
        <f t="shared" si="10"/>
        <v>0.17949861786796556</v>
      </c>
      <c r="M59" s="544">
        <f t="shared" si="11"/>
        <v>2.8608401327705792E-2</v>
      </c>
    </row>
    <row r="60" spans="1:13">
      <c r="A60" s="541" t="s">
        <v>561</v>
      </c>
      <c r="B60" s="542">
        <v>740</v>
      </c>
      <c r="C60" s="542">
        <v>448</v>
      </c>
      <c r="D60" s="544">
        <f t="shared" si="6"/>
        <v>0.16185555650368583</v>
      </c>
      <c r="E60" s="544">
        <f t="shared" si="7"/>
        <v>1.2787125929542452E-2</v>
      </c>
      <c r="F60" s="542">
        <v>117</v>
      </c>
      <c r="G60" s="542">
        <v>61</v>
      </c>
      <c r="H60" s="544">
        <f t="shared" si="8"/>
        <v>0.13894132713079213</v>
      </c>
      <c r="I60" s="544">
        <f t="shared" si="9"/>
        <v>2.9988470572327227E-2</v>
      </c>
      <c r="J60" s="542">
        <v>106</v>
      </c>
      <c r="K60" s="542">
        <v>72</v>
      </c>
      <c r="L60" s="544">
        <f t="shared" si="10"/>
        <v>0.12517666772371283</v>
      </c>
      <c r="M60" s="544">
        <f t="shared" si="11"/>
        <v>2.4668642348190554E-2</v>
      </c>
    </row>
    <row r="61" spans="1:13">
      <c r="A61" s="541" t="s">
        <v>562</v>
      </c>
      <c r="B61" s="542">
        <v>600</v>
      </c>
      <c r="C61" s="542">
        <v>363</v>
      </c>
      <c r="D61" s="544">
        <f t="shared" si="6"/>
        <v>0.1312342350029885</v>
      </c>
      <c r="E61" s="544">
        <f t="shared" si="7"/>
        <v>1.1722618233820589E-2</v>
      </c>
      <c r="F61" s="542">
        <v>97</v>
      </c>
      <c r="G61" s="542">
        <v>56</v>
      </c>
      <c r="H61" s="544">
        <f t="shared" si="8"/>
        <v>0.11519067292040032</v>
      </c>
      <c r="I61" s="544">
        <f t="shared" si="9"/>
        <v>2.7679339761233438E-2</v>
      </c>
      <c r="J61" s="542">
        <v>70</v>
      </c>
      <c r="K61" s="542">
        <v>50</v>
      </c>
      <c r="L61" s="544">
        <f t="shared" si="10"/>
        <v>8.2663837176036772E-2</v>
      </c>
      <c r="M61" s="544">
        <f t="shared" si="11"/>
        <v>2.0527942112086885E-2</v>
      </c>
    </row>
    <row r="62" spans="1:13">
      <c r="A62" s="541" t="s">
        <v>563</v>
      </c>
      <c r="B62" s="542">
        <v>483</v>
      </c>
      <c r="C62" s="542">
        <v>277</v>
      </c>
      <c r="D62" s="544">
        <f t="shared" si="6"/>
        <v>0.10564355917740574</v>
      </c>
      <c r="E62" s="544">
        <f t="shared" si="7"/>
        <v>1.067152612936954E-2</v>
      </c>
      <c r="F62" s="542">
        <v>109</v>
      </c>
      <c r="G62" s="542">
        <v>61</v>
      </c>
      <c r="H62" s="544">
        <f t="shared" si="8"/>
        <v>0.12944106544663542</v>
      </c>
      <c r="I62" s="544">
        <f t="shared" si="9"/>
        <v>2.9104312908923069E-2</v>
      </c>
      <c r="J62" s="542">
        <v>44</v>
      </c>
      <c r="K62" s="542">
        <v>31</v>
      </c>
      <c r="L62" s="544">
        <f t="shared" si="10"/>
        <v>5.1960126224937397E-2</v>
      </c>
      <c r="M62" s="544">
        <f t="shared" si="11"/>
        <v>1.6545190702266937E-2</v>
      </c>
    </row>
    <row r="63" spans="1:13" ht="15.75" thickBot="1">
      <c r="A63" s="546" t="s">
        <v>564</v>
      </c>
      <c r="B63" s="547">
        <v>269</v>
      </c>
      <c r="C63" s="547">
        <v>143</v>
      </c>
      <c r="D63" s="544">
        <f t="shared" si="6"/>
        <v>5.8836682026339841E-2</v>
      </c>
      <c r="E63" s="544">
        <f t="shared" si="7"/>
        <v>8.1697032773687152E-3</v>
      </c>
      <c r="F63" s="547">
        <v>103</v>
      </c>
      <c r="G63" s="547">
        <v>58</v>
      </c>
      <c r="H63" s="544">
        <f t="shared" si="8"/>
        <v>0.12231586918351786</v>
      </c>
      <c r="I63" s="544">
        <f t="shared" si="9"/>
        <v>2.8407482568753278E-2</v>
      </c>
      <c r="J63" s="547">
        <v>33</v>
      </c>
      <c r="K63" s="547">
        <v>23</v>
      </c>
      <c r="L63" s="544">
        <f t="shared" si="10"/>
        <v>3.8970094668703048E-2</v>
      </c>
      <c r="M63" s="544">
        <f t="shared" si="11"/>
        <v>1.4426386331273728E-2</v>
      </c>
    </row>
    <row r="64" spans="1:13" ht="61.5" customHeight="1">
      <c r="A64" s="1977" t="s">
        <v>577</v>
      </c>
      <c r="B64" s="1977"/>
      <c r="C64" s="1977"/>
      <c r="D64" s="1977"/>
      <c r="E64" s="1977"/>
      <c r="F64" s="1977"/>
      <c r="G64" s="1977"/>
      <c r="H64" s="1977"/>
      <c r="I64" s="1977"/>
      <c r="J64" s="1977"/>
      <c r="K64" s="1977"/>
      <c r="L64" s="1977"/>
      <c r="M64" s="1977"/>
    </row>
    <row r="65" spans="1:9" s="20" customFormat="1" ht="12.75">
      <c r="A65" s="504" t="s">
        <v>347</v>
      </c>
      <c r="D65" s="492"/>
      <c r="E65" s="492"/>
      <c r="F65" s="492"/>
      <c r="G65" s="492"/>
    </row>
    <row r="66" spans="1:9" s="20" customFormat="1" ht="12.75">
      <c r="A66" s="505" t="s">
        <v>348</v>
      </c>
      <c r="D66" s="506"/>
      <c r="E66" s="492"/>
      <c r="F66" s="506"/>
      <c r="G66" s="492"/>
    </row>
    <row r="68" spans="1:9" ht="37.700000000000003" customHeight="1">
      <c r="A68" s="1978" t="s">
        <v>568</v>
      </c>
      <c r="B68" s="1978"/>
      <c r="C68" s="1978"/>
      <c r="D68" s="1978"/>
      <c r="E68" s="1978"/>
      <c r="F68" s="1978"/>
    </row>
    <row r="69" spans="1:9" ht="25.5" thickBot="1">
      <c r="A69" s="550" t="s">
        <v>578</v>
      </c>
      <c r="B69" s="1368"/>
      <c r="C69" s="1367" t="s">
        <v>75</v>
      </c>
      <c r="D69" s="1367" t="s">
        <v>92</v>
      </c>
      <c r="E69" s="1367" t="s">
        <v>76</v>
      </c>
      <c r="F69" s="1367" t="s">
        <v>112</v>
      </c>
    </row>
    <row r="70" spans="1:9">
      <c r="A70" s="1984" t="s">
        <v>569</v>
      </c>
      <c r="B70" s="570" t="s">
        <v>234</v>
      </c>
      <c r="C70" s="571">
        <f>C73+C76</f>
        <v>5414.0597985812437</v>
      </c>
      <c r="D70" s="571">
        <f>D73+D76</f>
        <v>3365</v>
      </c>
      <c r="E70" s="572">
        <f>C70/C72</f>
        <v>0.90361218684231404</v>
      </c>
      <c r="F70" s="572">
        <f>1.14*1.64*SQRT(E70*(1-E70)/D$72)</f>
        <v>9.04769003223895E-3</v>
      </c>
    </row>
    <row r="71" spans="1:9">
      <c r="A71" s="1980"/>
      <c r="B71" s="554" t="s">
        <v>235</v>
      </c>
      <c r="C71" s="555">
        <f>C74+C77</f>
        <v>577.51477004067237</v>
      </c>
      <c r="D71" s="555">
        <f>D74+D77</f>
        <v>354</v>
      </c>
      <c r="E71" s="556">
        <f>C71/C72</f>
        <v>9.6387813157686006E-2</v>
      </c>
      <c r="F71" s="556">
        <f>1.14*1.64*SQRT(E71*(1-E71)/D$72)</f>
        <v>9.0476900322389517E-3</v>
      </c>
    </row>
    <row r="72" spans="1:9">
      <c r="A72" s="1980"/>
      <c r="B72" s="554" t="s">
        <v>375</v>
      </c>
      <c r="C72" s="555">
        <f>C70+C71</f>
        <v>5991.5745686219161</v>
      </c>
      <c r="D72" s="555">
        <f>D70+D71</f>
        <v>3719</v>
      </c>
      <c r="E72" s="557">
        <f>E70+E71</f>
        <v>1</v>
      </c>
      <c r="F72" s="558"/>
      <c r="I72" s="573"/>
    </row>
    <row r="73" spans="1:9">
      <c r="A73" s="1981" t="s">
        <v>570</v>
      </c>
      <c r="B73" s="559" t="s">
        <v>234</v>
      </c>
      <c r="C73" s="560">
        <v>4571.97773116395</v>
      </c>
      <c r="D73" s="560">
        <v>2900</v>
      </c>
      <c r="E73" s="561">
        <f>C73/C75</f>
        <v>0.91330566523281542</v>
      </c>
      <c r="F73" s="561">
        <f>1.14*1.64*SQRT(E73*(1-E73)/D$75)</f>
        <v>9.3261424941709047E-3</v>
      </c>
    </row>
    <row r="74" spans="1:9">
      <c r="A74" s="1980"/>
      <c r="B74" s="554" t="s">
        <v>235</v>
      </c>
      <c r="C74" s="555">
        <v>433.98895141266917</v>
      </c>
      <c r="D74" s="555">
        <v>282</v>
      </c>
      <c r="E74" s="556">
        <f>C74/C75</f>
        <v>8.6694334767184425E-2</v>
      </c>
      <c r="F74" s="556">
        <f>1.14*1.64*SQRT(E74*(1-E74)/D$75)</f>
        <v>9.326142494170896E-3</v>
      </c>
    </row>
    <row r="75" spans="1:9">
      <c r="A75" s="1982"/>
      <c r="B75" s="562" t="s">
        <v>375</v>
      </c>
      <c r="C75" s="563">
        <v>5005.9666825766199</v>
      </c>
      <c r="D75" s="563">
        <v>3182</v>
      </c>
      <c r="E75" s="564">
        <f>E73+E74</f>
        <v>0.99999999999999989</v>
      </c>
      <c r="F75" s="565"/>
    </row>
    <row r="76" spans="1:9">
      <c r="A76" s="1980" t="s">
        <v>579</v>
      </c>
      <c r="B76" s="554" t="s">
        <v>234</v>
      </c>
      <c r="C76" s="555">
        <v>842.08206741729396</v>
      </c>
      <c r="D76" s="555">
        <v>465</v>
      </c>
      <c r="E76" s="561">
        <f>C76/C78</f>
        <v>0.85437837839965614</v>
      </c>
      <c r="F76" s="561">
        <f>1.14*1.64*SQRT(E76*(1-E76)/D78)</f>
        <v>2.8457687933767677E-2</v>
      </c>
    </row>
    <row r="77" spans="1:9">
      <c r="A77" s="1980"/>
      <c r="B77" s="554" t="s">
        <v>235</v>
      </c>
      <c r="C77" s="555">
        <v>143.52581862800324</v>
      </c>
      <c r="D77" s="555">
        <v>72</v>
      </c>
      <c r="E77" s="556">
        <f>C77/C78</f>
        <v>0.14562162160034403</v>
      </c>
      <c r="F77" s="556">
        <f>1.14*1.64*SQRT(E77*(1-E77)/D78)</f>
        <v>2.8457687933767691E-2</v>
      </c>
    </row>
    <row r="78" spans="1:9">
      <c r="A78" s="1982"/>
      <c r="B78" s="562" t="s">
        <v>375</v>
      </c>
      <c r="C78" s="563">
        <v>985.60788604529705</v>
      </c>
      <c r="D78" s="563">
        <v>537</v>
      </c>
      <c r="E78" s="564">
        <f>E76+E77</f>
        <v>1.0000000000000002</v>
      </c>
      <c r="F78" s="565"/>
    </row>
    <row r="79" spans="1:9">
      <c r="A79" s="1980" t="s">
        <v>580</v>
      </c>
      <c r="B79" s="554" t="s">
        <v>234</v>
      </c>
      <c r="C79" s="555">
        <v>846.80317768133</v>
      </c>
      <c r="D79" s="555">
        <v>629</v>
      </c>
      <c r="E79" s="561">
        <f>C79/C81</f>
        <v>0.81531373115306449</v>
      </c>
      <c r="F79" s="561">
        <f>1.14*1.64*SQRT(E79*(1-E79)/D81)</f>
        <v>2.6229962146274658E-2</v>
      </c>
    </row>
    <row r="80" spans="1:9">
      <c r="A80" s="1980"/>
      <c r="B80" s="554" t="s">
        <v>235</v>
      </c>
      <c r="C80" s="555">
        <v>191.81931244125332</v>
      </c>
      <c r="D80" s="555">
        <v>136</v>
      </c>
      <c r="E80" s="556">
        <f>C80/C81</f>
        <v>0.18468626884693581</v>
      </c>
      <c r="F80" s="556">
        <f>1.14*1.64*SQRT(E80*(1-E80)/D$81)</f>
        <v>2.6229962146274672E-2</v>
      </c>
    </row>
    <row r="81" spans="1:6">
      <c r="A81" s="1982"/>
      <c r="B81" s="562" t="s">
        <v>375</v>
      </c>
      <c r="C81" s="563">
        <v>1038.622490122583</v>
      </c>
      <c r="D81" s="563">
        <v>765</v>
      </c>
      <c r="E81" s="564">
        <f>E79+E80</f>
        <v>1.0000000000000002</v>
      </c>
      <c r="F81" s="565"/>
    </row>
  </sheetData>
  <mergeCells count="15">
    <mergeCell ref="J38:M38"/>
    <mergeCell ref="A64:M64"/>
    <mergeCell ref="A68:F68"/>
    <mergeCell ref="A70:A72"/>
    <mergeCell ref="A5:M5"/>
    <mergeCell ref="B6:E6"/>
    <mergeCell ref="F6:I6"/>
    <mergeCell ref="J6:M6"/>
    <mergeCell ref="A32:M32"/>
    <mergeCell ref="A37:M37"/>
    <mergeCell ref="A73:A75"/>
    <mergeCell ref="A76:A78"/>
    <mergeCell ref="A79:A81"/>
    <mergeCell ref="B38:E38"/>
    <mergeCell ref="F38:I38"/>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7"/>
  <sheetViews>
    <sheetView topLeftCell="A52" workbookViewId="0">
      <selection activeCell="A64" sqref="A64:XFD65"/>
    </sheetView>
  </sheetViews>
  <sheetFormatPr baseColWidth="10" defaultRowHeight="15"/>
  <cols>
    <col min="1" max="1" width="22.7109375" style="467" customWidth="1"/>
    <col min="2" max="25" width="7.85546875" style="467" customWidth="1"/>
    <col min="26" max="16384" width="11.42578125" style="467"/>
  </cols>
  <sheetData>
    <row r="1" spans="1:25" ht="25.5">
      <c r="A1" s="8" t="s">
        <v>572</v>
      </c>
    </row>
    <row r="2" spans="1:25">
      <c r="A2" s="92"/>
    </row>
    <row r="3" spans="1:25" ht="15.75">
      <c r="A3" s="26" t="s">
        <v>69</v>
      </c>
    </row>
    <row r="5" spans="1:25" ht="31.35" customHeight="1" thickBot="1">
      <c r="A5" s="1978" t="s">
        <v>581</v>
      </c>
      <c r="B5" s="1978"/>
      <c r="C5" s="1978"/>
      <c r="D5" s="1978"/>
      <c r="E5" s="1978"/>
      <c r="F5" s="1978"/>
      <c r="G5" s="1978"/>
      <c r="H5" s="1978"/>
      <c r="I5" s="1978"/>
      <c r="J5" s="1978"/>
      <c r="K5" s="1978"/>
      <c r="L5" s="1978"/>
      <c r="M5" s="1978"/>
      <c r="N5" s="1978"/>
      <c r="O5" s="1978"/>
      <c r="P5" s="1978"/>
      <c r="Q5" s="1978"/>
      <c r="R5" s="1978"/>
      <c r="S5" s="1978"/>
      <c r="T5" s="1978"/>
      <c r="U5" s="1978"/>
      <c r="V5" s="1978"/>
      <c r="W5" s="1978"/>
      <c r="X5" s="1978"/>
      <c r="Y5" s="1978"/>
    </row>
    <row r="6" spans="1:25" ht="14.65" customHeight="1">
      <c r="A6" s="539"/>
      <c r="B6" s="1983" t="s">
        <v>582</v>
      </c>
      <c r="C6" s="1983"/>
      <c r="D6" s="1983"/>
      <c r="E6" s="1983"/>
      <c r="F6" s="1983" t="s">
        <v>583</v>
      </c>
      <c r="G6" s="1983"/>
      <c r="H6" s="1983"/>
      <c r="I6" s="1983"/>
      <c r="J6" s="1983" t="s">
        <v>584</v>
      </c>
      <c r="K6" s="1983"/>
      <c r="L6" s="1983"/>
      <c r="M6" s="1983"/>
      <c r="N6" s="1983" t="s">
        <v>585</v>
      </c>
      <c r="O6" s="1983"/>
      <c r="P6" s="1983"/>
      <c r="Q6" s="1983"/>
      <c r="R6" s="1983" t="s">
        <v>538</v>
      </c>
      <c r="S6" s="1983"/>
      <c r="T6" s="1983"/>
      <c r="U6" s="1983"/>
      <c r="V6" s="1983" t="s">
        <v>375</v>
      </c>
      <c r="W6" s="1983"/>
      <c r="X6" s="1983"/>
      <c r="Y6" s="1983"/>
    </row>
    <row r="7" spans="1:25" ht="37.5" thickBot="1">
      <c r="A7" s="540" t="s">
        <v>539</v>
      </c>
      <c r="B7" s="1365" t="s">
        <v>75</v>
      </c>
      <c r="C7" s="1365" t="s">
        <v>540</v>
      </c>
      <c r="D7" s="1365" t="s">
        <v>76</v>
      </c>
      <c r="E7" s="1365" t="s">
        <v>112</v>
      </c>
      <c r="F7" s="1365" t="s">
        <v>75</v>
      </c>
      <c r="G7" s="1365" t="s">
        <v>540</v>
      </c>
      <c r="H7" s="1365" t="s">
        <v>76</v>
      </c>
      <c r="I7" s="1365" t="s">
        <v>112</v>
      </c>
      <c r="J7" s="1365" t="s">
        <v>75</v>
      </c>
      <c r="K7" s="1365" t="s">
        <v>540</v>
      </c>
      <c r="L7" s="1365" t="s">
        <v>76</v>
      </c>
      <c r="M7" s="1365" t="s">
        <v>112</v>
      </c>
      <c r="N7" s="1365" t="s">
        <v>75</v>
      </c>
      <c r="O7" s="1365" t="s">
        <v>540</v>
      </c>
      <c r="P7" s="1365" t="s">
        <v>76</v>
      </c>
      <c r="Q7" s="1365" t="s">
        <v>112</v>
      </c>
      <c r="R7" s="1365" t="s">
        <v>75</v>
      </c>
      <c r="S7" s="1365" t="s">
        <v>540</v>
      </c>
      <c r="T7" s="1365" t="s">
        <v>76</v>
      </c>
      <c r="U7" s="1365" t="s">
        <v>112</v>
      </c>
      <c r="V7" s="1365" t="s">
        <v>75</v>
      </c>
      <c r="W7" s="1365" t="s">
        <v>540</v>
      </c>
      <c r="X7" s="1365" t="s">
        <v>76</v>
      </c>
      <c r="Y7" s="1365" t="s">
        <v>112</v>
      </c>
    </row>
    <row r="8" spans="1:25">
      <c r="A8" s="541" t="s">
        <v>541</v>
      </c>
      <c r="B8" s="542">
        <v>33.621000000000002</v>
      </c>
      <c r="C8" s="542">
        <v>15</v>
      </c>
      <c r="D8" s="544">
        <f>B8/5005.96668257662</f>
        <v>6.7161853308010727E-3</v>
      </c>
      <c r="E8" s="544">
        <f>1.14*1.64*SQRT(D8*(1-D8)/3182)</f>
        <v>2.7070521794927854E-3</v>
      </c>
      <c r="F8" s="542">
        <v>2.613</v>
      </c>
      <c r="G8" s="542">
        <v>1</v>
      </c>
      <c r="H8" s="544">
        <f>F8/5005.96668257662</f>
        <v>5.2197710565965319E-4</v>
      </c>
      <c r="I8" s="544">
        <f>1.14*1.64*SQRT(H8*(1-H8)/3182)</f>
        <v>7.5702629308204436E-4</v>
      </c>
      <c r="J8" s="545">
        <v>0</v>
      </c>
      <c r="K8" s="545">
        <v>0</v>
      </c>
      <c r="L8" s="574">
        <f>J8/5005.96668257662</f>
        <v>0</v>
      </c>
      <c r="M8" s="574">
        <f>1.14*1.64*SQRT(L8*(1-L8)/3182)</f>
        <v>0</v>
      </c>
      <c r="N8" s="542">
        <v>89.909000000000006</v>
      </c>
      <c r="O8" s="542">
        <v>46</v>
      </c>
      <c r="P8" s="544">
        <f>N8/5005.96668257662</f>
        <v>1.7960367237946331E-2</v>
      </c>
      <c r="Q8" s="544">
        <f>1.14*1.64*SQRT(P8*(1-P8)/3182)</f>
        <v>4.4017028978269052E-3</v>
      </c>
      <c r="R8" s="542">
        <v>12.830000000000002</v>
      </c>
      <c r="S8" s="542">
        <v>6</v>
      </c>
      <c r="T8" s="544">
        <f>R8/5005.96668257662</f>
        <v>2.5629415482638163E-3</v>
      </c>
      <c r="U8" s="544">
        <f>1.14*1.64*SQRT(T8*(1-T8)/3182)</f>
        <v>1.6757557274637877E-3</v>
      </c>
      <c r="V8" s="542">
        <v>138.97300000000001</v>
      </c>
      <c r="W8" s="542">
        <v>68</v>
      </c>
      <c r="X8" s="544">
        <f>V8/5005.96668257662</f>
        <v>2.7761471222670874E-2</v>
      </c>
      <c r="Y8" s="544">
        <f>1.14*1.64*SQRT(X8*(1-X8)/3182)</f>
        <v>5.4451050713220164E-3</v>
      </c>
    </row>
    <row r="9" spans="1:25">
      <c r="A9" s="541" t="s">
        <v>542</v>
      </c>
      <c r="B9" s="542">
        <v>17.723000000000003</v>
      </c>
      <c r="C9" s="542">
        <v>8</v>
      </c>
      <c r="D9" s="544">
        <f>B9/5005.96668257662</f>
        <v>3.5403751410662209E-3</v>
      </c>
      <c r="E9" s="544">
        <f>1.14*1.64*SQRT(D9*(1-D9)/3182)</f>
        <v>1.9685801710088396E-3</v>
      </c>
      <c r="F9" s="545">
        <v>0</v>
      </c>
      <c r="G9" s="545">
        <v>0</v>
      </c>
      <c r="H9" s="574">
        <f>F9/5005.96668257662</f>
        <v>0</v>
      </c>
      <c r="I9" s="574">
        <f>1.14*1.64*SQRT(H9*(1-H9)/3182)</f>
        <v>0</v>
      </c>
      <c r="J9" s="545">
        <v>0</v>
      </c>
      <c r="K9" s="545">
        <v>0</v>
      </c>
      <c r="L9" s="574">
        <f>J9/5005.96668257662</f>
        <v>0</v>
      </c>
      <c r="M9" s="574">
        <f>1.14*1.64*SQRT(L9*(1-L9)/3182)</f>
        <v>0</v>
      </c>
      <c r="N9" s="542">
        <v>38.18399999999999</v>
      </c>
      <c r="O9" s="542">
        <v>18</v>
      </c>
      <c r="P9" s="544">
        <f>N9/5005.96668257662</f>
        <v>7.6276975899380759E-3</v>
      </c>
      <c r="Q9" s="544">
        <f>1.14*1.64*SQRT(P9*(1-P9)/3182)</f>
        <v>2.8835843657823387E-3</v>
      </c>
      <c r="R9" s="542">
        <v>6.85</v>
      </c>
      <c r="S9" s="542">
        <v>2</v>
      </c>
      <c r="T9" s="544">
        <f>R9/5005.96668257662</f>
        <v>1.3683670775999329E-3</v>
      </c>
      <c r="U9" s="544">
        <f>1.14*1.64*SQRT(T9*(1-T9)/3182)</f>
        <v>1.2251875626012197E-3</v>
      </c>
      <c r="V9" s="542">
        <v>62.756999999999991</v>
      </c>
      <c r="W9" s="542">
        <v>28</v>
      </c>
      <c r="X9" s="544">
        <f>V9/5005.96668257662</f>
        <v>1.253643980860423E-2</v>
      </c>
      <c r="Y9" s="544">
        <f>1.14*1.64*SQRT(X9*(1-X9)/3182)</f>
        <v>3.6876208401815025E-3</v>
      </c>
    </row>
    <row r="10" spans="1:25">
      <c r="A10" s="541" t="s">
        <v>543</v>
      </c>
      <c r="B10" s="542">
        <v>8.9110000000000014</v>
      </c>
      <c r="C10" s="542">
        <v>4</v>
      </c>
      <c r="D10" s="544">
        <f t="shared" ref="D10:D31" si="0">B10/5005.96668257662</f>
        <v>1.7800757705829203E-3</v>
      </c>
      <c r="E10" s="544">
        <f t="shared" ref="E10:E31" si="1">1.14*1.64*SQRT(D10*(1-D10)/3182)</f>
        <v>1.3971111966654655E-3</v>
      </c>
      <c r="F10" s="545">
        <v>0</v>
      </c>
      <c r="G10" s="545">
        <v>0</v>
      </c>
      <c r="H10" s="574">
        <f t="shared" ref="H10:H31" si="2">F10/5005.96668257662</f>
        <v>0</v>
      </c>
      <c r="I10" s="574">
        <f t="shared" ref="I10:I31" si="3">1.14*1.64*SQRT(H10*(1-H10)/3182)</f>
        <v>0</v>
      </c>
      <c r="J10" s="545">
        <v>0</v>
      </c>
      <c r="K10" s="545">
        <v>0</v>
      </c>
      <c r="L10" s="574">
        <f t="shared" ref="L10:L31" si="4">J10/5005.96668257662</f>
        <v>0</v>
      </c>
      <c r="M10" s="574">
        <f t="shared" ref="M10:M31" si="5">1.14*1.64*SQRT(L10*(1-L10)/3182)</f>
        <v>0</v>
      </c>
      <c r="N10" s="542">
        <v>20.807000000000006</v>
      </c>
      <c r="O10" s="542">
        <v>10</v>
      </c>
      <c r="P10" s="544">
        <f t="shared" ref="P10:P31" si="6">N10/5005.96668257662</f>
        <v>4.1564399684119431E-3</v>
      </c>
      <c r="Q10" s="544">
        <f t="shared" ref="Q10:Q31" si="7">1.14*1.64*SQRT(P10*(1-P10)/3182)</f>
        <v>2.1323325060492622E-3</v>
      </c>
      <c r="R10" s="545">
        <v>0</v>
      </c>
      <c r="S10" s="545">
        <v>0</v>
      </c>
      <c r="T10" s="574">
        <f t="shared" ref="T10:T31" si="8">R10/5005.96668257662</f>
        <v>0</v>
      </c>
      <c r="U10" s="574">
        <f t="shared" ref="U10:U31" si="9">1.14*1.64*SQRT(T10*(1-T10)/3182)</f>
        <v>0</v>
      </c>
      <c r="V10" s="542">
        <v>29.718000000000007</v>
      </c>
      <c r="W10" s="542">
        <v>14</v>
      </c>
      <c r="X10" s="544">
        <f t="shared" ref="X10:X31" si="10">V10/5005.96668257662</f>
        <v>5.9365157389948634E-3</v>
      </c>
      <c r="Y10" s="544">
        <f t="shared" ref="Y10:Y31" si="11">1.14*1.64*SQRT(X10*(1-X10)/3182)</f>
        <v>2.5460767079914059E-3</v>
      </c>
    </row>
    <row r="11" spans="1:25">
      <c r="A11" s="541" t="s">
        <v>544</v>
      </c>
      <c r="B11" s="542">
        <v>14.819000000000001</v>
      </c>
      <c r="C11" s="542">
        <v>10</v>
      </c>
      <c r="D11" s="544">
        <f t="shared" si="0"/>
        <v>2.9602674048107161E-3</v>
      </c>
      <c r="E11" s="544">
        <f t="shared" si="1"/>
        <v>1.8006127296035816E-3</v>
      </c>
      <c r="F11" s="545">
        <v>0</v>
      </c>
      <c r="G11" s="545">
        <v>0</v>
      </c>
      <c r="H11" s="574">
        <f t="shared" si="2"/>
        <v>0</v>
      </c>
      <c r="I11" s="574">
        <f t="shared" si="3"/>
        <v>0</v>
      </c>
      <c r="J11" s="542">
        <v>1.1180000000000001</v>
      </c>
      <c r="K11" s="542">
        <v>1</v>
      </c>
      <c r="L11" s="544">
        <f t="shared" si="4"/>
        <v>2.233334879936825E-4</v>
      </c>
      <c r="M11" s="544">
        <f t="shared" si="5"/>
        <v>4.9525290816341411E-4</v>
      </c>
      <c r="N11" s="542">
        <v>13.206000000000001</v>
      </c>
      <c r="O11" s="542">
        <v>6</v>
      </c>
      <c r="P11" s="544">
        <f t="shared" si="6"/>
        <v>2.6380519163189363E-3</v>
      </c>
      <c r="Q11" s="544">
        <f t="shared" si="7"/>
        <v>1.7000695084888368E-3</v>
      </c>
      <c r="R11" s="542">
        <v>3.331</v>
      </c>
      <c r="S11" s="542">
        <v>1</v>
      </c>
      <c r="T11" s="544">
        <f t="shared" si="8"/>
        <v>6.6540594678618633E-4</v>
      </c>
      <c r="U11" s="544">
        <f t="shared" si="9"/>
        <v>8.5466793673791969E-4</v>
      </c>
      <c r="V11" s="542">
        <v>32.474000000000004</v>
      </c>
      <c r="W11" s="542">
        <v>18</v>
      </c>
      <c r="X11" s="544">
        <f t="shared" si="10"/>
        <v>6.487058755909522E-3</v>
      </c>
      <c r="Y11" s="544">
        <f t="shared" si="11"/>
        <v>2.6607819866702924E-3</v>
      </c>
    </row>
    <row r="12" spans="1:25">
      <c r="A12" s="541" t="s">
        <v>545</v>
      </c>
      <c r="B12" s="542">
        <v>60.758000000000003</v>
      </c>
      <c r="C12" s="542">
        <v>34</v>
      </c>
      <c r="D12" s="544">
        <f t="shared" si="0"/>
        <v>1.2137116335885653E-2</v>
      </c>
      <c r="E12" s="544">
        <f t="shared" si="1"/>
        <v>3.6291481983756514E-3</v>
      </c>
      <c r="F12" s="545">
        <v>0</v>
      </c>
      <c r="G12" s="545">
        <v>0</v>
      </c>
      <c r="H12" s="574">
        <f t="shared" si="2"/>
        <v>0</v>
      </c>
      <c r="I12" s="574">
        <f t="shared" si="3"/>
        <v>0</v>
      </c>
      <c r="J12" s="542">
        <v>2.5019999999999998</v>
      </c>
      <c r="K12" s="542">
        <v>3</v>
      </c>
      <c r="L12" s="544">
        <f t="shared" si="4"/>
        <v>4.9980356615401923E-4</v>
      </c>
      <c r="M12" s="544">
        <f t="shared" si="5"/>
        <v>7.4078081942342746E-4</v>
      </c>
      <c r="N12" s="542">
        <v>9.6479999999999997</v>
      </c>
      <c r="O12" s="542">
        <v>6</v>
      </c>
      <c r="P12" s="544">
        <f t="shared" si="6"/>
        <v>1.9273000824356426E-3</v>
      </c>
      <c r="Q12" s="544">
        <f t="shared" si="7"/>
        <v>1.4536316489597383E-3</v>
      </c>
      <c r="R12" s="542">
        <v>9.1270000000000007</v>
      </c>
      <c r="S12" s="542">
        <v>4</v>
      </c>
      <c r="T12" s="544">
        <f t="shared" si="8"/>
        <v>1.8232242798911808E-3</v>
      </c>
      <c r="U12" s="544">
        <f t="shared" si="9"/>
        <v>1.4139120316383517E-3</v>
      </c>
      <c r="V12" s="542">
        <v>82.034999999999997</v>
      </c>
      <c r="W12" s="542">
        <v>47</v>
      </c>
      <c r="X12" s="544">
        <f t="shared" si="10"/>
        <v>1.6387444264366495E-2</v>
      </c>
      <c r="Y12" s="544">
        <f t="shared" si="11"/>
        <v>4.2079082077681245E-3</v>
      </c>
    </row>
    <row r="13" spans="1:25">
      <c r="A13" s="541" t="s">
        <v>546</v>
      </c>
      <c r="B13" s="542">
        <v>282.59499999999991</v>
      </c>
      <c r="C13" s="542">
        <v>174</v>
      </c>
      <c r="D13" s="544">
        <f t="shared" si="0"/>
        <v>5.6451634203555166E-2</v>
      </c>
      <c r="E13" s="544">
        <f t="shared" si="1"/>
        <v>7.6492517490268364E-3</v>
      </c>
      <c r="F13" s="542">
        <v>7.173</v>
      </c>
      <c r="G13" s="542">
        <v>5</v>
      </c>
      <c r="H13" s="544">
        <f t="shared" si="2"/>
        <v>1.432890079945156E-3</v>
      </c>
      <c r="I13" s="544">
        <f t="shared" si="3"/>
        <v>1.2537001518832787E-3</v>
      </c>
      <c r="J13" s="542">
        <v>6.1209999999999996</v>
      </c>
      <c r="K13" s="542">
        <v>6</v>
      </c>
      <c r="L13" s="544">
        <f t="shared" si="4"/>
        <v>1.2227408586845531E-3</v>
      </c>
      <c r="M13" s="544">
        <f t="shared" si="5"/>
        <v>1.1582442338425175E-3</v>
      </c>
      <c r="N13" s="542">
        <v>33.386000000000003</v>
      </c>
      <c r="O13" s="542">
        <v>21</v>
      </c>
      <c r="P13" s="544">
        <f t="shared" si="6"/>
        <v>6.6692413507666226E-3</v>
      </c>
      <c r="Q13" s="544">
        <f t="shared" si="7"/>
        <v>2.697638621470988E-3</v>
      </c>
      <c r="R13" s="542">
        <v>29.349999999999998</v>
      </c>
      <c r="S13" s="542">
        <v>18</v>
      </c>
      <c r="T13" s="544">
        <f t="shared" si="8"/>
        <v>5.8630034638770838E-3</v>
      </c>
      <c r="U13" s="544">
        <f t="shared" si="9"/>
        <v>2.5303570379559314E-3</v>
      </c>
      <c r="V13" s="542">
        <v>358.62499999999994</v>
      </c>
      <c r="W13" s="542">
        <v>224</v>
      </c>
      <c r="X13" s="544">
        <f t="shared" si="10"/>
        <v>7.1639509956828593E-2</v>
      </c>
      <c r="Y13" s="544">
        <f t="shared" si="11"/>
        <v>8.5473844718756842E-3</v>
      </c>
    </row>
    <row r="14" spans="1:25">
      <c r="A14" s="541" t="s">
        <v>547</v>
      </c>
      <c r="B14" s="542">
        <v>897.89400000000035</v>
      </c>
      <c r="C14" s="542">
        <v>545</v>
      </c>
      <c r="D14" s="544">
        <f t="shared" si="0"/>
        <v>0.17936475748533059</v>
      </c>
      <c r="E14" s="544">
        <f t="shared" si="1"/>
        <v>1.2715757912452436E-2</v>
      </c>
      <c r="F14" s="542">
        <v>145.71000000000009</v>
      </c>
      <c r="G14" s="542">
        <v>106</v>
      </c>
      <c r="H14" s="544">
        <f t="shared" si="2"/>
        <v>2.9107265237530853E-2</v>
      </c>
      <c r="I14" s="544">
        <f t="shared" si="3"/>
        <v>5.57166426547742E-3</v>
      </c>
      <c r="J14" s="542">
        <v>43.966999999999999</v>
      </c>
      <c r="K14" s="542">
        <v>29</v>
      </c>
      <c r="L14" s="544">
        <f t="shared" si="4"/>
        <v>8.7829190220198895E-3</v>
      </c>
      <c r="M14" s="544">
        <f t="shared" si="5"/>
        <v>3.0924482425718613E-3</v>
      </c>
      <c r="N14" s="542">
        <v>81.451000000000008</v>
      </c>
      <c r="O14" s="542">
        <v>58</v>
      </c>
      <c r="P14" s="544">
        <f t="shared" si="6"/>
        <v>1.6270783479940459E-2</v>
      </c>
      <c r="Q14" s="544">
        <f t="shared" si="7"/>
        <v>4.1931522314782805E-3</v>
      </c>
      <c r="R14" s="542">
        <v>147.53</v>
      </c>
      <c r="S14" s="542">
        <v>80</v>
      </c>
      <c r="T14" s="544">
        <f t="shared" si="8"/>
        <v>2.9470831380776365E-2</v>
      </c>
      <c r="U14" s="544">
        <f t="shared" si="9"/>
        <v>5.6053031024534449E-3</v>
      </c>
      <c r="V14" s="542">
        <v>1316.5520000000004</v>
      </c>
      <c r="W14" s="542">
        <v>818</v>
      </c>
      <c r="X14" s="544">
        <f t="shared" si="10"/>
        <v>0.26299655660559812</v>
      </c>
      <c r="Y14" s="544">
        <f t="shared" si="11"/>
        <v>1.4591784307147198E-2</v>
      </c>
    </row>
    <row r="15" spans="1:25">
      <c r="A15" s="541" t="s">
        <v>548</v>
      </c>
      <c r="B15" s="542">
        <v>871.34400000000005</v>
      </c>
      <c r="C15" s="542">
        <v>519</v>
      </c>
      <c r="D15" s="544">
        <f t="shared" si="0"/>
        <v>0.17406108654952349</v>
      </c>
      <c r="E15" s="544">
        <f t="shared" si="1"/>
        <v>1.2566762889173355E-2</v>
      </c>
      <c r="F15" s="542">
        <v>416.65000000000003</v>
      </c>
      <c r="G15" s="542">
        <v>306</v>
      </c>
      <c r="H15" s="544">
        <f t="shared" si="2"/>
        <v>8.3230677792994465E-2</v>
      </c>
      <c r="I15" s="544">
        <f t="shared" si="3"/>
        <v>9.1552532777581953E-3</v>
      </c>
      <c r="J15" s="542">
        <v>147.54299999999995</v>
      </c>
      <c r="K15" s="542">
        <v>100</v>
      </c>
      <c r="L15" s="544">
        <f t="shared" si="4"/>
        <v>2.9473428281799535E-2</v>
      </c>
      <c r="M15" s="544">
        <f t="shared" si="5"/>
        <v>5.6055425605882458E-3</v>
      </c>
      <c r="N15" s="542">
        <v>178.42299999999997</v>
      </c>
      <c r="O15" s="542">
        <v>122</v>
      </c>
      <c r="P15" s="544">
        <f t="shared" si="6"/>
        <v>3.564206701994347E-2</v>
      </c>
      <c r="Q15" s="544">
        <f t="shared" si="7"/>
        <v>6.1446787389873476E-3</v>
      </c>
      <c r="R15" s="542">
        <v>259.60900000000004</v>
      </c>
      <c r="S15" s="542">
        <v>160</v>
      </c>
      <c r="T15" s="544">
        <f t="shared" si="8"/>
        <v>5.1859913671334454E-2</v>
      </c>
      <c r="U15" s="544">
        <f t="shared" si="9"/>
        <v>7.3493809735152155E-3</v>
      </c>
      <c r="V15" s="542">
        <v>1873.5690000000002</v>
      </c>
      <c r="W15" s="542">
        <v>1207</v>
      </c>
      <c r="X15" s="544">
        <f t="shared" si="10"/>
        <v>0.37426717331559545</v>
      </c>
      <c r="Y15" s="544">
        <f t="shared" si="11"/>
        <v>1.6039246055946987E-2</v>
      </c>
    </row>
    <row r="16" spans="1:25">
      <c r="A16" s="541" t="s">
        <v>549</v>
      </c>
      <c r="B16" s="542">
        <v>338.90000000000015</v>
      </c>
      <c r="C16" s="542">
        <v>198</v>
      </c>
      <c r="D16" s="544">
        <f t="shared" si="0"/>
        <v>6.7699212058192335E-2</v>
      </c>
      <c r="E16" s="544">
        <f t="shared" si="1"/>
        <v>8.3266142301216626E-3</v>
      </c>
      <c r="F16" s="542">
        <v>196.38800000000001</v>
      </c>
      <c r="G16" s="542">
        <v>143</v>
      </c>
      <c r="H16" s="544">
        <f t="shared" si="2"/>
        <v>3.9230784472364326E-2</v>
      </c>
      <c r="I16" s="544">
        <f t="shared" si="3"/>
        <v>6.4346013771384089E-3</v>
      </c>
      <c r="J16" s="542">
        <v>348.76600000000013</v>
      </c>
      <c r="K16" s="542">
        <v>222</v>
      </c>
      <c r="L16" s="544">
        <f t="shared" si="4"/>
        <v>6.9670060173170567E-2</v>
      </c>
      <c r="M16" s="544">
        <f t="shared" si="5"/>
        <v>8.4380132567424201E-3</v>
      </c>
      <c r="N16" s="542">
        <v>350.79600000000016</v>
      </c>
      <c r="O16" s="542">
        <v>236</v>
      </c>
      <c r="P16" s="544">
        <f t="shared" si="6"/>
        <v>7.0075576256021357E-2</v>
      </c>
      <c r="Q16" s="544">
        <f t="shared" si="7"/>
        <v>8.4606899023813974E-3</v>
      </c>
      <c r="R16" s="542">
        <v>192.92500000000004</v>
      </c>
      <c r="S16" s="542">
        <v>111</v>
      </c>
      <c r="T16" s="544">
        <f t="shared" si="8"/>
        <v>3.8539009992111982E-2</v>
      </c>
      <c r="U16" s="544">
        <f t="shared" si="9"/>
        <v>6.3799125050225053E-3</v>
      </c>
      <c r="V16" s="542">
        <v>1427.7750000000003</v>
      </c>
      <c r="W16" s="542">
        <v>910</v>
      </c>
      <c r="X16" s="544">
        <f t="shared" si="10"/>
        <v>0.2852146429518605</v>
      </c>
      <c r="Y16" s="544">
        <f t="shared" si="11"/>
        <v>1.4964849188285353E-2</v>
      </c>
    </row>
    <row r="17" spans="1:33">
      <c r="A17" s="541" t="s">
        <v>550</v>
      </c>
      <c r="B17" s="542">
        <v>107.48900000000002</v>
      </c>
      <c r="C17" s="542">
        <v>64</v>
      </c>
      <c r="D17" s="544">
        <f t="shared" si="0"/>
        <v>2.1472176467757547E-2</v>
      </c>
      <c r="E17" s="544">
        <f t="shared" si="1"/>
        <v>4.8042238517440709E-3</v>
      </c>
      <c r="F17" s="542">
        <v>38.248000000000005</v>
      </c>
      <c r="G17" s="542">
        <v>23</v>
      </c>
      <c r="H17" s="544">
        <f t="shared" si="2"/>
        <v>7.6404823334368229E-3</v>
      </c>
      <c r="I17" s="544">
        <f t="shared" si="3"/>
        <v>2.8859813440164092E-3</v>
      </c>
      <c r="J17" s="542">
        <v>561.02400000000023</v>
      </c>
      <c r="K17" s="542">
        <v>349</v>
      </c>
      <c r="L17" s="544">
        <f t="shared" si="4"/>
        <v>0.11207106150998905</v>
      </c>
      <c r="M17" s="544">
        <f t="shared" si="5"/>
        <v>1.0455250908688049E-2</v>
      </c>
      <c r="N17" s="542">
        <v>446.71199999999988</v>
      </c>
      <c r="O17" s="542">
        <v>302</v>
      </c>
      <c r="P17" s="544">
        <f t="shared" si="6"/>
        <v>8.9235911528295048E-2</v>
      </c>
      <c r="Q17" s="544">
        <f t="shared" si="7"/>
        <v>9.4486854811807863E-3</v>
      </c>
      <c r="R17" s="542">
        <v>113.76499999999997</v>
      </c>
      <c r="S17" s="542">
        <v>75</v>
      </c>
      <c r="T17" s="544">
        <f t="shared" si="8"/>
        <v>2.2725880377103113E-2</v>
      </c>
      <c r="U17" s="544">
        <f t="shared" si="9"/>
        <v>4.93932006185925E-3</v>
      </c>
      <c r="V17" s="542">
        <v>1267.2380000000003</v>
      </c>
      <c r="W17" s="542">
        <v>813</v>
      </c>
      <c r="X17" s="544">
        <f t="shared" si="10"/>
        <v>0.2531455122165816</v>
      </c>
      <c r="Y17" s="544">
        <f t="shared" si="11"/>
        <v>1.4411252432901846E-2</v>
      </c>
    </row>
    <row r="18" spans="1:33">
      <c r="A18" s="541" t="s">
        <v>551</v>
      </c>
      <c r="B18" s="542">
        <v>97.998000000000047</v>
      </c>
      <c r="C18" s="542">
        <v>61</v>
      </c>
      <c r="D18" s="544">
        <f t="shared" si="0"/>
        <v>1.9576238959217267E-2</v>
      </c>
      <c r="E18" s="544">
        <f t="shared" si="1"/>
        <v>4.5916645707624005E-3</v>
      </c>
      <c r="F18" s="542">
        <v>49.341000000000001</v>
      </c>
      <c r="G18" s="542">
        <v>26</v>
      </c>
      <c r="H18" s="544">
        <f t="shared" si="2"/>
        <v>9.8564379526800416E-3</v>
      </c>
      <c r="I18" s="544">
        <f t="shared" si="3"/>
        <v>3.2742187553807781E-3</v>
      </c>
      <c r="J18" s="542">
        <v>542.50800000000038</v>
      </c>
      <c r="K18" s="542">
        <v>340</v>
      </c>
      <c r="L18" s="544">
        <f t="shared" si="4"/>
        <v>0.10837227540650875</v>
      </c>
      <c r="M18" s="544">
        <f t="shared" si="5"/>
        <v>1.0302662893296826E-2</v>
      </c>
      <c r="N18" s="542">
        <v>467.54600000000005</v>
      </c>
      <c r="O18" s="542">
        <v>299</v>
      </c>
      <c r="P18" s="544">
        <f t="shared" si="6"/>
        <v>9.3397745060370546E-2</v>
      </c>
      <c r="Q18" s="544">
        <f t="shared" si="7"/>
        <v>9.644399784984355E-3</v>
      </c>
      <c r="R18" s="542">
        <v>118.97999999999999</v>
      </c>
      <c r="S18" s="542">
        <v>80</v>
      </c>
      <c r="T18" s="544">
        <f t="shared" si="8"/>
        <v>2.3767637210633578E-2</v>
      </c>
      <c r="U18" s="544">
        <f t="shared" si="9"/>
        <v>5.0485680785702942E-3</v>
      </c>
      <c r="V18" s="542">
        <v>1276.3730000000003</v>
      </c>
      <c r="W18" s="542">
        <v>806</v>
      </c>
      <c r="X18" s="544">
        <f t="shared" si="10"/>
        <v>0.25497033458941015</v>
      </c>
      <c r="Y18" s="544">
        <f t="shared" si="11"/>
        <v>1.4445421598848726E-2</v>
      </c>
    </row>
    <row r="19" spans="1:33">
      <c r="A19" s="541" t="s">
        <v>552</v>
      </c>
      <c r="B19" s="542">
        <v>335.80399999999997</v>
      </c>
      <c r="C19" s="542">
        <v>211</v>
      </c>
      <c r="D19" s="544">
        <f t="shared" si="0"/>
        <v>6.7080750091440558E-2</v>
      </c>
      <c r="E19" s="544">
        <f t="shared" si="1"/>
        <v>8.2912420530223234E-3</v>
      </c>
      <c r="F19" s="542">
        <v>270.29100000000011</v>
      </c>
      <c r="G19" s="542">
        <v>215</v>
      </c>
      <c r="H19" s="544">
        <f t="shared" si="2"/>
        <v>5.3993767265921692E-2</v>
      </c>
      <c r="I19" s="544">
        <f t="shared" si="3"/>
        <v>7.490614133925131E-3</v>
      </c>
      <c r="J19" s="542">
        <v>395.51799999999969</v>
      </c>
      <c r="K19" s="542">
        <v>250</v>
      </c>
      <c r="L19" s="544">
        <f t="shared" si="4"/>
        <v>7.9009315299002889E-2</v>
      </c>
      <c r="M19" s="544">
        <f t="shared" si="5"/>
        <v>8.9405735363032295E-3</v>
      </c>
      <c r="N19" s="542">
        <v>626.86399999999969</v>
      </c>
      <c r="O19" s="542">
        <v>392</v>
      </c>
      <c r="P19" s="544">
        <f t="shared" si="6"/>
        <v>0.12522336638432174</v>
      </c>
      <c r="Q19" s="544">
        <f t="shared" si="7"/>
        <v>1.0969577129072653E-2</v>
      </c>
      <c r="R19" s="542">
        <v>151.59700000000004</v>
      </c>
      <c r="S19" s="542">
        <v>95</v>
      </c>
      <c r="T19" s="544">
        <f t="shared" si="8"/>
        <v>3.0283261877798111E-2</v>
      </c>
      <c r="U19" s="544">
        <f t="shared" si="9"/>
        <v>5.6796605932839823E-3</v>
      </c>
      <c r="V19" s="542">
        <v>1780.0739999999994</v>
      </c>
      <c r="W19" s="542">
        <v>1163</v>
      </c>
      <c r="X19" s="544">
        <f t="shared" si="10"/>
        <v>0.35559046091848495</v>
      </c>
      <c r="Y19" s="544">
        <f t="shared" si="11"/>
        <v>1.586553213467206E-2</v>
      </c>
    </row>
    <row r="20" spans="1:33">
      <c r="A20" s="541" t="s">
        <v>553</v>
      </c>
      <c r="B20" s="542">
        <v>472.20900000000034</v>
      </c>
      <c r="C20" s="542">
        <v>294</v>
      </c>
      <c r="D20" s="544">
        <f t="shared" si="0"/>
        <v>9.4329233481224406E-2</v>
      </c>
      <c r="E20" s="544">
        <f t="shared" si="1"/>
        <v>9.6873934602015929E-3</v>
      </c>
      <c r="F20" s="542">
        <v>268.62900000000013</v>
      </c>
      <c r="G20" s="542">
        <v>194</v>
      </c>
      <c r="H20" s="544">
        <f t="shared" si="2"/>
        <v>5.366176345818869E-2</v>
      </c>
      <c r="I20" s="544">
        <f t="shared" si="3"/>
        <v>7.4688592626157716E-3</v>
      </c>
      <c r="J20" s="542">
        <v>307.20500000000004</v>
      </c>
      <c r="K20" s="542">
        <v>181</v>
      </c>
      <c r="L20" s="544">
        <f t="shared" si="4"/>
        <v>6.1367767602056561E-2</v>
      </c>
      <c r="M20" s="544">
        <f t="shared" si="5"/>
        <v>7.9545663028480242E-3</v>
      </c>
      <c r="N20" s="542">
        <v>555.29099999999994</v>
      </c>
      <c r="O20" s="542">
        <v>349</v>
      </c>
      <c r="P20" s="544">
        <f t="shared" si="6"/>
        <v>0.11092582815876557</v>
      </c>
      <c r="Q20" s="544">
        <f t="shared" si="7"/>
        <v>1.0408399390017496E-2</v>
      </c>
      <c r="R20" s="542">
        <v>155.91700000000006</v>
      </c>
      <c r="S20" s="542">
        <v>99</v>
      </c>
      <c r="T20" s="544">
        <f t="shared" si="8"/>
        <v>3.1146232063963331E-2</v>
      </c>
      <c r="U20" s="544">
        <f t="shared" si="9"/>
        <v>5.7574541165651156E-3</v>
      </c>
      <c r="V20" s="542">
        <v>1759.2510000000004</v>
      </c>
      <c r="W20" s="542">
        <v>1117</v>
      </c>
      <c r="X20" s="544">
        <f t="shared" si="10"/>
        <v>0.35143082476419857</v>
      </c>
      <c r="Y20" s="544">
        <f t="shared" si="11"/>
        <v>1.5823286427079461E-2</v>
      </c>
    </row>
    <row r="21" spans="1:33">
      <c r="A21" s="541" t="s">
        <v>554</v>
      </c>
      <c r="B21" s="542">
        <v>405.54599999999988</v>
      </c>
      <c r="C21" s="542">
        <v>253</v>
      </c>
      <c r="D21" s="544">
        <f t="shared" si="0"/>
        <v>8.1012524795962368E-2</v>
      </c>
      <c r="E21" s="544">
        <f t="shared" si="1"/>
        <v>9.0433531696883854E-3</v>
      </c>
      <c r="F21" s="542">
        <v>192.79700000000003</v>
      </c>
      <c r="G21" s="542">
        <v>149</v>
      </c>
      <c r="H21" s="544">
        <f t="shared" si="2"/>
        <v>3.8513440505114495E-2</v>
      </c>
      <c r="I21" s="544">
        <f t="shared" si="3"/>
        <v>6.3778805190419941E-3</v>
      </c>
      <c r="J21" s="542">
        <v>388.63900000000018</v>
      </c>
      <c r="K21" s="542">
        <v>247</v>
      </c>
      <c r="L21" s="544">
        <f t="shared" si="4"/>
        <v>7.7635155134505196E-2</v>
      </c>
      <c r="M21" s="544">
        <f t="shared" si="5"/>
        <v>8.8690927215991176E-3</v>
      </c>
      <c r="N21" s="542">
        <v>674.97200000000009</v>
      </c>
      <c r="O21" s="542">
        <v>434</v>
      </c>
      <c r="P21" s="544">
        <f t="shared" si="6"/>
        <v>0.13483349826303387</v>
      </c>
      <c r="Q21" s="544">
        <f t="shared" si="7"/>
        <v>1.1320024343936579E-2</v>
      </c>
      <c r="R21" s="542">
        <v>168.27300000000005</v>
      </c>
      <c r="S21" s="542">
        <v>116</v>
      </c>
      <c r="T21" s="544">
        <f t="shared" si="8"/>
        <v>3.3614486605689574E-2</v>
      </c>
      <c r="U21" s="544">
        <f t="shared" si="9"/>
        <v>5.9736126578558944E-3</v>
      </c>
      <c r="V21" s="542">
        <v>1830.2270000000003</v>
      </c>
      <c r="W21" s="542">
        <v>1199</v>
      </c>
      <c r="X21" s="544">
        <f t="shared" si="10"/>
        <v>0.36560910530430552</v>
      </c>
      <c r="Y21" s="544">
        <f t="shared" si="11"/>
        <v>1.5961936684003628E-2</v>
      </c>
    </row>
    <row r="22" spans="1:33">
      <c r="A22" s="541" t="s">
        <v>555</v>
      </c>
      <c r="B22" s="542">
        <v>164.5259999999999</v>
      </c>
      <c r="C22" s="542">
        <v>104</v>
      </c>
      <c r="D22" s="544">
        <f t="shared" si="0"/>
        <v>3.2865979826161518E-2</v>
      </c>
      <c r="E22" s="544">
        <f t="shared" si="1"/>
        <v>5.9090169275851619E-3</v>
      </c>
      <c r="F22" s="542">
        <v>55.707999999999991</v>
      </c>
      <c r="G22" s="542">
        <v>43</v>
      </c>
      <c r="H22" s="544">
        <f t="shared" si="2"/>
        <v>1.112832016918789E-2</v>
      </c>
      <c r="I22" s="544">
        <f t="shared" si="3"/>
        <v>3.4768294487302885E-3</v>
      </c>
      <c r="J22" s="542">
        <v>465.77200000000028</v>
      </c>
      <c r="K22" s="542">
        <v>308</v>
      </c>
      <c r="L22" s="544">
        <f t="shared" si="4"/>
        <v>9.3043367951514785E-2</v>
      </c>
      <c r="M22" s="544">
        <f t="shared" si="5"/>
        <v>9.6279667859379657E-3</v>
      </c>
      <c r="N22" s="542">
        <v>733.10400000000027</v>
      </c>
      <c r="O22" s="542">
        <v>470</v>
      </c>
      <c r="P22" s="544">
        <f t="shared" si="6"/>
        <v>0.14644604059223673</v>
      </c>
      <c r="Q22" s="544">
        <f t="shared" si="7"/>
        <v>1.1717984508334427E-2</v>
      </c>
      <c r="R22" s="542">
        <v>150.79600000000005</v>
      </c>
      <c r="S22" s="542">
        <v>104</v>
      </c>
      <c r="T22" s="544">
        <f t="shared" si="8"/>
        <v>3.0123252822446649E-2</v>
      </c>
      <c r="U22" s="544">
        <f t="shared" si="9"/>
        <v>5.6651031090926944E-3</v>
      </c>
      <c r="V22" s="542">
        <v>1569.9060000000006</v>
      </c>
      <c r="W22" s="542">
        <v>1029</v>
      </c>
      <c r="X22" s="544">
        <f t="shared" si="10"/>
        <v>0.31360696136154759</v>
      </c>
      <c r="Y22" s="544">
        <f t="shared" si="11"/>
        <v>1.5377222347244635E-2</v>
      </c>
    </row>
    <row r="23" spans="1:33">
      <c r="A23" s="541" t="s">
        <v>556</v>
      </c>
      <c r="B23" s="542">
        <v>208.26499999999993</v>
      </c>
      <c r="C23" s="542">
        <v>130</v>
      </c>
      <c r="D23" s="544">
        <f t="shared" si="0"/>
        <v>4.160335319946714E-2</v>
      </c>
      <c r="E23" s="544">
        <f t="shared" si="1"/>
        <v>6.6181319608317277E-3</v>
      </c>
      <c r="F23" s="542">
        <v>155.4740000000001</v>
      </c>
      <c r="G23" s="542">
        <v>118</v>
      </c>
      <c r="H23" s="544">
        <f t="shared" si="2"/>
        <v>3.1057737667557973E-2</v>
      </c>
      <c r="I23" s="544">
        <f t="shared" si="3"/>
        <v>5.7495316610631708E-3</v>
      </c>
      <c r="J23" s="542">
        <v>472.00199999999995</v>
      </c>
      <c r="K23" s="542">
        <v>303</v>
      </c>
      <c r="L23" s="544">
        <f t="shared" si="4"/>
        <v>9.4287882826470576E-2</v>
      </c>
      <c r="M23" s="544">
        <f t="shared" si="5"/>
        <v>9.6854910193317958E-3</v>
      </c>
      <c r="N23" s="542">
        <v>697.65700000000004</v>
      </c>
      <c r="O23" s="542">
        <v>456</v>
      </c>
      <c r="P23" s="544">
        <f t="shared" si="6"/>
        <v>0.13936509054848706</v>
      </c>
      <c r="Q23" s="544">
        <f t="shared" si="7"/>
        <v>1.1478498754985147E-2</v>
      </c>
      <c r="R23" s="542">
        <v>164.55499999999998</v>
      </c>
      <c r="S23" s="542">
        <v>103</v>
      </c>
      <c r="T23" s="544">
        <f t="shared" si="8"/>
        <v>3.2871772913059406E-2</v>
      </c>
      <c r="U23" s="544">
        <f t="shared" si="9"/>
        <v>5.9095199789718994E-3</v>
      </c>
      <c r="V23" s="542">
        <v>1697.9530000000002</v>
      </c>
      <c r="W23" s="542">
        <v>1110</v>
      </c>
      <c r="X23" s="544">
        <f t="shared" si="10"/>
        <v>0.33918583715504219</v>
      </c>
      <c r="Y23" s="544">
        <f t="shared" si="11"/>
        <v>1.5691235403349595E-2</v>
      </c>
    </row>
    <row r="24" spans="1:33">
      <c r="A24" s="541" t="s">
        <v>557</v>
      </c>
      <c r="B24" s="542">
        <v>521.44800000000021</v>
      </c>
      <c r="C24" s="542">
        <v>315</v>
      </c>
      <c r="D24" s="544">
        <f t="shared" si="0"/>
        <v>0.10416529574895329</v>
      </c>
      <c r="E24" s="544">
        <f t="shared" si="1"/>
        <v>1.0124511517526368E-2</v>
      </c>
      <c r="F24" s="542">
        <v>167.88200000000001</v>
      </c>
      <c r="G24" s="542">
        <v>112</v>
      </c>
      <c r="H24" s="544">
        <f t="shared" si="2"/>
        <v>3.3536379813376926E-2</v>
      </c>
      <c r="I24" s="544">
        <f t="shared" si="3"/>
        <v>5.9669095822695835E-3</v>
      </c>
      <c r="J24" s="542">
        <v>508.8479999999999</v>
      </c>
      <c r="K24" s="542">
        <v>325</v>
      </c>
      <c r="L24" s="544">
        <f t="shared" si="4"/>
        <v>0.10164829937263803</v>
      </c>
      <c r="M24" s="544">
        <f t="shared" si="5"/>
        <v>1.001548229142153E-2</v>
      </c>
      <c r="N24" s="542">
        <v>766.554000000001</v>
      </c>
      <c r="O24" s="542">
        <v>506</v>
      </c>
      <c r="P24" s="544">
        <f t="shared" si="6"/>
        <v>0.15312806668650222</v>
      </c>
      <c r="Q24" s="544">
        <f t="shared" si="7"/>
        <v>1.1935342368301086E-2</v>
      </c>
      <c r="R24" s="542">
        <v>263.26500000000004</v>
      </c>
      <c r="S24" s="542">
        <v>153</v>
      </c>
      <c r="T24" s="544">
        <f t="shared" si="8"/>
        <v>5.25902421437002E-2</v>
      </c>
      <c r="U24" s="544">
        <f t="shared" si="9"/>
        <v>7.3980987446424047E-3</v>
      </c>
      <c r="V24" s="542">
        <v>2227.9970000000012</v>
      </c>
      <c r="W24" s="542">
        <v>1411</v>
      </c>
      <c r="X24" s="544">
        <f t="shared" si="10"/>
        <v>0.44506828376517071</v>
      </c>
      <c r="Y24" s="544">
        <f t="shared" si="11"/>
        <v>1.6471445311117161E-2</v>
      </c>
    </row>
    <row r="25" spans="1:33">
      <c r="A25" s="541" t="s">
        <v>558</v>
      </c>
      <c r="B25" s="542">
        <v>706.79200000000003</v>
      </c>
      <c r="C25" s="542">
        <v>434</v>
      </c>
      <c r="D25" s="544">
        <f t="shared" si="0"/>
        <v>0.14118991292131558</v>
      </c>
      <c r="E25" s="544">
        <f t="shared" si="1"/>
        <v>1.1541148132396655E-2</v>
      </c>
      <c r="F25" s="542">
        <v>146.00600000000006</v>
      </c>
      <c r="G25" s="542">
        <v>98</v>
      </c>
      <c r="H25" s="544">
        <f t="shared" si="2"/>
        <v>2.9166394676212536E-2</v>
      </c>
      <c r="I25" s="544">
        <f t="shared" si="3"/>
        <v>5.5771507857284401E-3</v>
      </c>
      <c r="J25" s="542">
        <v>452.73799999999983</v>
      </c>
      <c r="K25" s="542">
        <v>274</v>
      </c>
      <c r="L25" s="544">
        <f t="shared" si="4"/>
        <v>9.043967503334864E-2</v>
      </c>
      <c r="M25" s="544">
        <f t="shared" si="5"/>
        <v>9.5059135946908031E-3</v>
      </c>
      <c r="N25" s="542">
        <v>878.85100000000057</v>
      </c>
      <c r="O25" s="542">
        <v>574</v>
      </c>
      <c r="P25" s="544">
        <f t="shared" si="6"/>
        <v>0.17556069700960283</v>
      </c>
      <c r="Q25" s="544">
        <f t="shared" si="7"/>
        <v>1.2609318178041128E-2</v>
      </c>
      <c r="R25" s="542">
        <v>264.62099999999998</v>
      </c>
      <c r="S25" s="542">
        <v>153</v>
      </c>
      <c r="T25" s="544">
        <f t="shared" si="8"/>
        <v>5.2861118896579823E-2</v>
      </c>
      <c r="U25" s="544">
        <f t="shared" si="9"/>
        <v>7.4160665788017893E-3</v>
      </c>
      <c r="V25" s="542">
        <v>2449.0080000000003</v>
      </c>
      <c r="W25" s="542">
        <v>1533</v>
      </c>
      <c r="X25" s="544">
        <f t="shared" si="10"/>
        <v>0.48921779853705938</v>
      </c>
      <c r="Y25" s="544">
        <f t="shared" si="11"/>
        <v>1.6567905700303795E-2</v>
      </c>
    </row>
    <row r="26" spans="1:33">
      <c r="A26" s="541" t="s">
        <v>559</v>
      </c>
      <c r="B26" s="542">
        <v>460.68800000000033</v>
      </c>
      <c r="C26" s="542">
        <v>267</v>
      </c>
      <c r="D26" s="544">
        <f t="shared" si="0"/>
        <v>9.2027779889833336E-2</v>
      </c>
      <c r="E26" s="544">
        <f t="shared" si="1"/>
        <v>9.5806365448792095E-3</v>
      </c>
      <c r="F26" s="542">
        <v>77.727000000000004</v>
      </c>
      <c r="G26" s="542">
        <v>49</v>
      </c>
      <c r="H26" s="544">
        <f t="shared" si="2"/>
        <v>1.5526871217607298E-2</v>
      </c>
      <c r="I26" s="544">
        <f t="shared" si="3"/>
        <v>4.0977222741258442E-3</v>
      </c>
      <c r="J26" s="542">
        <v>252.26699999999994</v>
      </c>
      <c r="K26" s="542">
        <v>146</v>
      </c>
      <c r="L26" s="544">
        <f t="shared" si="4"/>
        <v>5.0393263878087909E-2</v>
      </c>
      <c r="M26" s="544">
        <f t="shared" si="5"/>
        <v>7.2503128866575782E-3</v>
      </c>
      <c r="N26" s="542">
        <v>862.85100000000068</v>
      </c>
      <c r="O26" s="542">
        <v>532</v>
      </c>
      <c r="P26" s="544">
        <f t="shared" si="6"/>
        <v>0.17236451113491688</v>
      </c>
      <c r="Q26" s="544">
        <f t="shared" si="7"/>
        <v>1.2518205887440832E-2</v>
      </c>
      <c r="R26" s="542">
        <v>159.21600000000004</v>
      </c>
      <c r="S26" s="542">
        <v>104</v>
      </c>
      <c r="T26" s="544">
        <f t="shared" si="8"/>
        <v>3.180524563900014E-2</v>
      </c>
      <c r="U26" s="544">
        <f t="shared" si="9"/>
        <v>5.8160663378780996E-3</v>
      </c>
      <c r="V26" s="542">
        <v>1812.7490000000014</v>
      </c>
      <c r="W26" s="542">
        <v>1098</v>
      </c>
      <c r="X26" s="544">
        <f t="shared" si="10"/>
        <v>0.36211767175944565</v>
      </c>
      <c r="Y26" s="544">
        <f t="shared" si="11"/>
        <v>1.5929192359095831E-2</v>
      </c>
    </row>
    <row r="27" spans="1:33">
      <c r="A27" s="541" t="s">
        <v>560</v>
      </c>
      <c r="B27" s="542">
        <v>231.27199999999991</v>
      </c>
      <c r="C27" s="542">
        <v>138</v>
      </c>
      <c r="D27" s="544">
        <f t="shared" si="0"/>
        <v>4.6199268725648397E-2</v>
      </c>
      <c r="E27" s="544">
        <f t="shared" si="1"/>
        <v>6.9573682012357271E-3</v>
      </c>
      <c r="F27" s="542">
        <v>35.454999999999991</v>
      </c>
      <c r="G27" s="542">
        <v>19</v>
      </c>
      <c r="H27" s="544">
        <f t="shared" si="2"/>
        <v>7.0825481366869501E-3</v>
      </c>
      <c r="I27" s="544">
        <f t="shared" si="3"/>
        <v>2.7793929476370256E-3</v>
      </c>
      <c r="J27" s="542">
        <v>84.91700000000003</v>
      </c>
      <c r="K27" s="542">
        <v>46</v>
      </c>
      <c r="L27" s="544">
        <f t="shared" si="4"/>
        <v>1.6963157245044311E-2</v>
      </c>
      <c r="M27" s="544">
        <f t="shared" si="5"/>
        <v>4.2799318439243148E-3</v>
      </c>
      <c r="N27" s="542">
        <v>748.44300000000021</v>
      </c>
      <c r="O27" s="542">
        <v>463</v>
      </c>
      <c r="P27" s="544">
        <f t="shared" si="6"/>
        <v>0.14951018403797472</v>
      </c>
      <c r="Q27" s="544">
        <f t="shared" si="7"/>
        <v>1.181866869608891E-2</v>
      </c>
      <c r="R27" s="542">
        <v>92.307999999999993</v>
      </c>
      <c r="S27" s="542">
        <v>59</v>
      </c>
      <c r="T27" s="544">
        <f t="shared" si="8"/>
        <v>1.8439595357532056E-2</v>
      </c>
      <c r="U27" s="544">
        <f t="shared" si="9"/>
        <v>4.4589522387115778E-3</v>
      </c>
      <c r="V27" s="542">
        <v>1192.395</v>
      </c>
      <c r="W27" s="542">
        <v>725</v>
      </c>
      <c r="X27" s="544">
        <f t="shared" si="10"/>
        <v>0.23819475350288641</v>
      </c>
      <c r="Y27" s="544">
        <f t="shared" si="11"/>
        <v>1.4118439173465671E-2</v>
      </c>
    </row>
    <row r="28" spans="1:33">
      <c r="A28" s="541" t="s">
        <v>561</v>
      </c>
      <c r="B28" s="542">
        <v>145.52100000000002</v>
      </c>
      <c r="C28" s="542">
        <v>85</v>
      </c>
      <c r="D28" s="544">
        <f t="shared" si="0"/>
        <v>2.9069510291886109E-2</v>
      </c>
      <c r="E28" s="544">
        <f t="shared" si="1"/>
        <v>5.5681578593865192E-3</v>
      </c>
      <c r="F28" s="542">
        <v>32.725999999999992</v>
      </c>
      <c r="G28" s="542">
        <v>19</v>
      </c>
      <c r="H28" s="544">
        <f t="shared" si="2"/>
        <v>6.5373986834358234E-3</v>
      </c>
      <c r="I28" s="544">
        <f t="shared" si="3"/>
        <v>2.6710182707268462E-3</v>
      </c>
      <c r="J28" s="542">
        <v>27.955999999999996</v>
      </c>
      <c r="K28" s="542">
        <v>18</v>
      </c>
      <c r="L28" s="544">
        <f t="shared" si="4"/>
        <v>5.5845357695450681E-3</v>
      </c>
      <c r="M28" s="544">
        <f t="shared" si="5"/>
        <v>2.4698813166671328E-3</v>
      </c>
      <c r="N28" s="542">
        <v>495.16299999999984</v>
      </c>
      <c r="O28" s="542">
        <v>302</v>
      </c>
      <c r="P28" s="544">
        <f t="shared" si="6"/>
        <v>9.8914561641695667E-2</v>
      </c>
      <c r="Q28" s="544">
        <f t="shared" si="7"/>
        <v>9.8949069109559896E-3</v>
      </c>
      <c r="R28" s="542">
        <v>68.218999999999994</v>
      </c>
      <c r="S28" s="542">
        <v>41</v>
      </c>
      <c r="T28" s="544">
        <f t="shared" si="8"/>
        <v>1.3627537761575156E-2</v>
      </c>
      <c r="U28" s="544">
        <f t="shared" si="9"/>
        <v>3.8426230036282009E-3</v>
      </c>
      <c r="V28" s="542">
        <v>769.58499999999981</v>
      </c>
      <c r="W28" s="542">
        <v>465</v>
      </c>
      <c r="X28" s="544">
        <f t="shared" si="10"/>
        <v>0.15373354414813781</v>
      </c>
      <c r="Y28" s="544">
        <f t="shared" si="11"/>
        <v>1.1954639791993873E-2</v>
      </c>
    </row>
    <row r="29" spans="1:33">
      <c r="A29" s="541" t="s">
        <v>562</v>
      </c>
      <c r="B29" s="542">
        <v>136.95499999999998</v>
      </c>
      <c r="C29" s="542">
        <v>75</v>
      </c>
      <c r="D29" s="544">
        <f t="shared" si="0"/>
        <v>2.73583522792261E-2</v>
      </c>
      <c r="E29" s="544">
        <f t="shared" si="1"/>
        <v>5.4065473559523833E-3</v>
      </c>
      <c r="F29" s="542">
        <v>29.607999999999997</v>
      </c>
      <c r="G29" s="542">
        <v>15</v>
      </c>
      <c r="H29" s="544">
        <f t="shared" si="2"/>
        <v>5.9145419611063956E-3</v>
      </c>
      <c r="I29" s="544">
        <f t="shared" si="3"/>
        <v>2.5413883266757076E-3</v>
      </c>
      <c r="J29" s="542">
        <v>14.922000000000001</v>
      </c>
      <c r="K29" s="542">
        <v>9</v>
      </c>
      <c r="L29" s="544">
        <f t="shared" si="4"/>
        <v>2.9808428513790073E-3</v>
      </c>
      <c r="M29" s="544">
        <f t="shared" si="5"/>
        <v>1.8068408622566525E-3</v>
      </c>
      <c r="N29" s="542">
        <v>382.46899999999994</v>
      </c>
      <c r="O29" s="542">
        <v>244</v>
      </c>
      <c r="P29" s="544">
        <f t="shared" si="6"/>
        <v>7.6402625956579359E-2</v>
      </c>
      <c r="Q29" s="544">
        <f t="shared" si="7"/>
        <v>8.8042851366892192E-3</v>
      </c>
      <c r="R29" s="542">
        <v>52.199999999999996</v>
      </c>
      <c r="S29" s="542">
        <v>31</v>
      </c>
      <c r="T29" s="544">
        <f t="shared" si="8"/>
        <v>1.0427556416162991E-2</v>
      </c>
      <c r="U29" s="544">
        <f t="shared" si="9"/>
        <v>3.3667718115038868E-3</v>
      </c>
      <c r="V29" s="542">
        <v>616.154</v>
      </c>
      <c r="W29" s="542">
        <v>374</v>
      </c>
      <c r="X29" s="544">
        <f t="shared" si="10"/>
        <v>0.12308391946445388</v>
      </c>
      <c r="Y29" s="544">
        <f t="shared" si="11"/>
        <v>1.0888756536721642E-2</v>
      </c>
    </row>
    <row r="30" spans="1:33">
      <c r="A30" s="541" t="s">
        <v>563</v>
      </c>
      <c r="B30" s="542">
        <v>97.208000000000013</v>
      </c>
      <c r="C30" s="542">
        <v>49</v>
      </c>
      <c r="D30" s="544">
        <f t="shared" si="0"/>
        <v>1.9418427281654639E-2</v>
      </c>
      <c r="E30" s="544">
        <f t="shared" si="1"/>
        <v>4.5734875593487576E-3</v>
      </c>
      <c r="F30" s="542">
        <v>10.936</v>
      </c>
      <c r="G30" s="542">
        <v>5</v>
      </c>
      <c r="H30" s="544">
        <f t="shared" si="2"/>
        <v>2.1845930453478638E-3</v>
      </c>
      <c r="I30" s="544">
        <f t="shared" si="3"/>
        <v>1.5474227867821547E-3</v>
      </c>
      <c r="J30" s="542">
        <v>10.144</v>
      </c>
      <c r="K30" s="542">
        <v>5</v>
      </c>
      <c r="L30" s="544">
        <f t="shared" si="4"/>
        <v>2.0263818445509078E-3</v>
      </c>
      <c r="M30" s="544">
        <f t="shared" si="5"/>
        <v>1.4904547139090094E-3</v>
      </c>
      <c r="N30" s="542">
        <v>340.98700000000002</v>
      </c>
      <c r="O30" s="542">
        <v>203</v>
      </c>
      <c r="P30" s="544">
        <f t="shared" si="6"/>
        <v>6.8116114553221654E-2</v>
      </c>
      <c r="Q30" s="544">
        <f t="shared" si="7"/>
        <v>8.3503455228658915E-3</v>
      </c>
      <c r="R30" s="542">
        <v>31.917000000000005</v>
      </c>
      <c r="S30" s="542">
        <v>21</v>
      </c>
      <c r="T30" s="544">
        <f t="shared" si="8"/>
        <v>6.3757915351470166E-3</v>
      </c>
      <c r="U30" s="544">
        <f t="shared" si="9"/>
        <v>2.638011886840836E-3</v>
      </c>
      <c r="V30" s="542">
        <v>491.19200000000006</v>
      </c>
      <c r="W30" s="542">
        <v>283</v>
      </c>
      <c r="X30" s="544">
        <f t="shared" si="10"/>
        <v>9.8121308259922088E-2</v>
      </c>
      <c r="Y30" s="544">
        <f t="shared" si="11"/>
        <v>9.8594874799185633E-3</v>
      </c>
    </row>
    <row r="31" spans="1:33" ht="15.75" thickBot="1">
      <c r="A31" s="546" t="s">
        <v>564</v>
      </c>
      <c r="B31" s="547">
        <v>64.784999999999997</v>
      </c>
      <c r="C31" s="547">
        <v>31</v>
      </c>
      <c r="D31" s="549">
        <f t="shared" si="0"/>
        <v>1.2941556368220678E-2</v>
      </c>
      <c r="E31" s="549">
        <f t="shared" si="1"/>
        <v>3.7459614168134005E-3</v>
      </c>
      <c r="F31" s="547">
        <v>8.9319999999999986</v>
      </c>
      <c r="G31" s="547">
        <v>4</v>
      </c>
      <c r="H31" s="549">
        <f t="shared" si="2"/>
        <v>1.784270764543445E-3</v>
      </c>
      <c r="I31" s="549">
        <f t="shared" si="3"/>
        <v>1.3987535313574866E-3</v>
      </c>
      <c r="J31" s="542">
        <v>0</v>
      </c>
      <c r="K31" s="542">
        <v>0</v>
      </c>
      <c r="L31" s="549">
        <f t="shared" si="4"/>
        <v>0</v>
      </c>
      <c r="M31" s="549">
        <f t="shared" si="5"/>
        <v>0</v>
      </c>
      <c r="N31" s="547">
        <v>181.50099999999995</v>
      </c>
      <c r="O31" s="547">
        <v>100</v>
      </c>
      <c r="P31" s="549">
        <f t="shared" si="6"/>
        <v>3.6256933277586181E-2</v>
      </c>
      <c r="Q31" s="549">
        <f t="shared" si="7"/>
        <v>6.1954774238560644E-3</v>
      </c>
      <c r="R31" s="547">
        <v>27.714999999999996</v>
      </c>
      <c r="S31" s="547">
        <v>17</v>
      </c>
      <c r="T31" s="549">
        <f t="shared" si="8"/>
        <v>5.536393219807611E-3</v>
      </c>
      <c r="U31" s="549">
        <f t="shared" si="9"/>
        <v>2.4592717611181003E-3</v>
      </c>
      <c r="V31" s="547">
        <v>282.93299999999994</v>
      </c>
      <c r="W31" s="547">
        <v>152</v>
      </c>
      <c r="X31" s="549">
        <f t="shared" si="10"/>
        <v>5.6519153630157914E-2</v>
      </c>
      <c r="Y31" s="549">
        <f t="shared" si="11"/>
        <v>7.6535510011172684E-3</v>
      </c>
      <c r="Z31" s="575"/>
      <c r="AA31" s="575"/>
      <c r="AB31" s="575"/>
      <c r="AC31" s="575"/>
      <c r="AD31" s="575"/>
      <c r="AE31" s="575"/>
      <c r="AF31" s="575"/>
      <c r="AG31" s="575"/>
    </row>
    <row r="32" spans="1:33" ht="64.5" customHeight="1">
      <c r="A32" s="1977" t="s">
        <v>565</v>
      </c>
      <c r="B32" s="1977"/>
      <c r="C32" s="1977"/>
      <c r="D32" s="1977"/>
      <c r="E32" s="1977"/>
      <c r="F32" s="1977"/>
      <c r="G32" s="1977"/>
      <c r="H32" s="1977"/>
      <c r="I32" s="1977"/>
      <c r="J32" s="1977"/>
      <c r="K32" s="1977"/>
      <c r="L32" s="1977"/>
      <c r="M32" s="1977"/>
      <c r="N32" s="1977"/>
      <c r="O32" s="1977"/>
      <c r="P32" s="1977"/>
      <c r="Q32" s="1977"/>
      <c r="R32" s="1977"/>
      <c r="S32" s="1977"/>
      <c r="T32" s="1977"/>
      <c r="U32" s="1977"/>
      <c r="V32" s="1977"/>
      <c r="W32" s="1977"/>
      <c r="X32" s="1977"/>
      <c r="Y32" s="1977"/>
      <c r="Z32" s="1985"/>
      <c r="AA32" s="1985"/>
      <c r="AB32" s="1985"/>
      <c r="AC32" s="1985"/>
      <c r="AD32" s="1985"/>
      <c r="AE32" s="1985"/>
      <c r="AF32" s="1985"/>
      <c r="AG32" s="1985"/>
    </row>
    <row r="33" spans="1:25" s="20" customFormat="1" ht="12.75">
      <c r="A33" s="504" t="s">
        <v>347</v>
      </c>
      <c r="D33" s="492"/>
      <c r="E33" s="492"/>
      <c r="F33" s="492"/>
      <c r="G33" s="492"/>
    </row>
    <row r="34" spans="1:25" s="20" customFormat="1" ht="12.75">
      <c r="A34" s="505" t="s">
        <v>348</v>
      </c>
      <c r="D34" s="506"/>
      <c r="E34" s="492"/>
      <c r="F34" s="506"/>
      <c r="G34" s="492"/>
    </row>
    <row r="36" spans="1:25" ht="31.35" customHeight="1" thickBot="1">
      <c r="A36" s="1978" t="s">
        <v>586</v>
      </c>
      <c r="B36" s="1978"/>
      <c r="C36" s="1978"/>
      <c r="D36" s="1978"/>
      <c r="E36" s="1978"/>
      <c r="F36" s="1978"/>
      <c r="G36" s="1978"/>
      <c r="H36" s="1978"/>
      <c r="I36" s="1978"/>
      <c r="J36" s="1978"/>
      <c r="K36" s="1978"/>
      <c r="L36" s="1978"/>
      <c r="M36" s="1978"/>
      <c r="N36" s="1978"/>
      <c r="O36" s="1978"/>
      <c r="P36" s="1978"/>
      <c r="Q36" s="1978"/>
      <c r="R36" s="1978"/>
      <c r="S36" s="1978"/>
      <c r="T36" s="1978"/>
      <c r="U36" s="1978"/>
      <c r="V36" s="1978"/>
      <c r="W36" s="1978"/>
      <c r="X36" s="1978"/>
      <c r="Y36" s="1978"/>
    </row>
    <row r="37" spans="1:25" ht="14.65" customHeight="1">
      <c r="A37" s="539"/>
      <c r="B37" s="1983" t="s">
        <v>582</v>
      </c>
      <c r="C37" s="1983"/>
      <c r="D37" s="1983"/>
      <c r="E37" s="1983"/>
      <c r="F37" s="1983" t="s">
        <v>583</v>
      </c>
      <c r="G37" s="1983"/>
      <c r="H37" s="1983"/>
      <c r="I37" s="1983"/>
      <c r="J37" s="1983" t="s">
        <v>584</v>
      </c>
      <c r="K37" s="1983"/>
      <c r="L37" s="1983"/>
      <c r="M37" s="1983"/>
      <c r="N37" s="1983" t="s">
        <v>585</v>
      </c>
      <c r="O37" s="1983"/>
      <c r="P37" s="1983"/>
      <c r="Q37" s="1983"/>
      <c r="R37" s="1983" t="s">
        <v>538</v>
      </c>
      <c r="S37" s="1983"/>
      <c r="T37" s="1983"/>
      <c r="U37" s="1983"/>
      <c r="V37" s="1983" t="s">
        <v>375</v>
      </c>
      <c r="W37" s="1983"/>
      <c r="X37" s="1983"/>
      <c r="Y37" s="1983"/>
    </row>
    <row r="38" spans="1:25" ht="37.5" thickBot="1">
      <c r="A38" s="540" t="s">
        <v>539</v>
      </c>
      <c r="B38" s="1365" t="s">
        <v>75</v>
      </c>
      <c r="C38" s="1365" t="s">
        <v>540</v>
      </c>
      <c r="D38" s="1365" t="s">
        <v>76</v>
      </c>
      <c r="E38" s="1365" t="s">
        <v>112</v>
      </c>
      <c r="F38" s="1365" t="s">
        <v>75</v>
      </c>
      <c r="G38" s="1365" t="s">
        <v>540</v>
      </c>
      <c r="H38" s="1365" t="s">
        <v>76</v>
      </c>
      <c r="I38" s="1365" t="s">
        <v>112</v>
      </c>
      <c r="J38" s="1365" t="s">
        <v>75</v>
      </c>
      <c r="K38" s="1365" t="s">
        <v>540</v>
      </c>
      <c r="L38" s="1365" t="s">
        <v>76</v>
      </c>
      <c r="M38" s="1365" t="s">
        <v>112</v>
      </c>
      <c r="N38" s="1365" t="s">
        <v>75</v>
      </c>
      <c r="O38" s="1365" t="s">
        <v>540</v>
      </c>
      <c r="P38" s="1365" t="s">
        <v>76</v>
      </c>
      <c r="Q38" s="1365" t="s">
        <v>112</v>
      </c>
      <c r="R38" s="1365" t="s">
        <v>75</v>
      </c>
      <c r="S38" s="1365" t="s">
        <v>540</v>
      </c>
      <c r="T38" s="1365" t="s">
        <v>76</v>
      </c>
      <c r="U38" s="1365" t="s">
        <v>112</v>
      </c>
      <c r="V38" s="1365" t="s">
        <v>75</v>
      </c>
      <c r="W38" s="1365" t="s">
        <v>540</v>
      </c>
      <c r="X38" s="1365" t="s">
        <v>76</v>
      </c>
      <c r="Y38" s="1365" t="s">
        <v>112</v>
      </c>
    </row>
    <row r="39" spans="1:25">
      <c r="A39" s="541" t="s">
        <v>541</v>
      </c>
      <c r="B39" s="542">
        <v>33.621000000000002</v>
      </c>
      <c r="C39" s="542">
        <v>15</v>
      </c>
      <c r="D39" s="544">
        <f>B39/4571.97773116395</f>
        <v>7.353710358392461E-3</v>
      </c>
      <c r="E39" s="544">
        <f>1.14*1.64*SQRT(D39*(1-D39)/2900)</f>
        <v>2.9661985779744012E-3</v>
      </c>
      <c r="F39" s="542">
        <v>2.613</v>
      </c>
      <c r="G39" s="542">
        <v>1</v>
      </c>
      <c r="H39" s="544">
        <f>F39/4571.97773116395</f>
        <v>5.7152509343801495E-4</v>
      </c>
      <c r="I39" s="544">
        <f>1.14*1.64*SQRT(H39*(1-H39)/2900)</f>
        <v>8.2974226307258971E-4</v>
      </c>
      <c r="J39" s="545">
        <v>0</v>
      </c>
      <c r="K39" s="545">
        <v>0</v>
      </c>
      <c r="L39" s="574">
        <f>J39/4571.97773116395</f>
        <v>0</v>
      </c>
      <c r="M39" s="574">
        <f>1.14*1.64*SQRT(L39*(1-L39)/2900)</f>
        <v>0</v>
      </c>
      <c r="N39" s="542">
        <v>89.909000000000006</v>
      </c>
      <c r="O39" s="542">
        <v>46</v>
      </c>
      <c r="P39" s="544">
        <f>N39/4571.97773116395</f>
        <v>1.9665231391472825E-2</v>
      </c>
      <c r="Q39" s="544">
        <f>1.14*1.64*SQRT(P39*(1-P39)/2900)</f>
        <v>4.8204372488243157E-3</v>
      </c>
      <c r="R39" s="542">
        <v>12.830000000000002</v>
      </c>
      <c r="S39" s="542">
        <v>6</v>
      </c>
      <c r="T39" s="544">
        <f>R39/4571.97773116395</f>
        <v>2.8062253918139045E-3</v>
      </c>
      <c r="U39" s="544">
        <f>1.14*1.64*SQRT(T39*(1-T39)/2900)</f>
        <v>1.8365415348631669E-3</v>
      </c>
      <c r="V39" s="542">
        <v>138.97300000000001</v>
      </c>
      <c r="W39" s="542">
        <v>68</v>
      </c>
      <c r="X39" s="544">
        <f>V39/4571.97773116395</f>
        <v>3.0396692235117203E-2</v>
      </c>
      <c r="Y39" s="544">
        <f>1.14*1.64*SQRT(X39*(1-X39)/2900)</f>
        <v>5.9601873006384512E-3</v>
      </c>
    </row>
    <row r="40" spans="1:25">
      <c r="A40" s="541" t="s">
        <v>542</v>
      </c>
      <c r="B40" s="542">
        <v>17.723000000000003</v>
      </c>
      <c r="C40" s="542">
        <v>8</v>
      </c>
      <c r="D40" s="544">
        <f>B40/4571.97773116395</f>
        <v>3.8764405782632759E-3</v>
      </c>
      <c r="E40" s="544">
        <f>1.14*1.64*SQRT(D40*(1-D40)/2900)</f>
        <v>2.1573612404761217E-3</v>
      </c>
      <c r="F40" s="545">
        <v>0</v>
      </c>
      <c r="G40" s="545">
        <v>0</v>
      </c>
      <c r="H40" s="574">
        <f>F40/4571.97773116395</f>
        <v>0</v>
      </c>
      <c r="I40" s="574">
        <f>1.14*1.64*SQRT(H40*(1-H40)/2900)</f>
        <v>0</v>
      </c>
      <c r="J40" s="545">
        <v>0</v>
      </c>
      <c r="K40" s="545">
        <v>0</v>
      </c>
      <c r="L40" s="574">
        <f>J40/4571.97773116395</f>
        <v>0</v>
      </c>
      <c r="M40" s="574">
        <f>1.14*1.64*SQRT(L40*(1-L40)/2900)</f>
        <v>0</v>
      </c>
      <c r="N40" s="542">
        <v>38.18399999999999</v>
      </c>
      <c r="O40" s="542">
        <v>18</v>
      </c>
      <c r="P40" s="544">
        <f>N40/4571.97773116395</f>
        <v>8.3517467155901862E-3</v>
      </c>
      <c r="Q40" s="544">
        <f>1.14*1.64*SQRT(P40*(1-P40)/2900)</f>
        <v>3.1594914433783665E-3</v>
      </c>
      <c r="R40" s="542">
        <v>6.85</v>
      </c>
      <c r="S40" s="542">
        <v>2</v>
      </c>
      <c r="T40" s="544">
        <f>R40/4571.97773116395</f>
        <v>1.4982575162841186E-3</v>
      </c>
      <c r="U40" s="544">
        <f>1.14*1.64*SQRT(T40*(1-T40)/2900)</f>
        <v>1.3428185947338073E-3</v>
      </c>
      <c r="V40" s="542">
        <v>62.756999999999991</v>
      </c>
      <c r="W40" s="542">
        <v>28</v>
      </c>
      <c r="X40" s="544">
        <f>V40/4571.97773116395</f>
        <v>1.3726444810137581E-2</v>
      </c>
      <c r="Y40" s="544">
        <f>1.14*1.64*SQRT(X40*(1-X40)/2900)</f>
        <v>4.0394982922062686E-3</v>
      </c>
    </row>
    <row r="41" spans="1:25">
      <c r="A41" s="541" t="s">
        <v>543</v>
      </c>
      <c r="B41" s="542">
        <v>8.9110000000000014</v>
      </c>
      <c r="C41" s="542">
        <v>4</v>
      </c>
      <c r="D41" s="544">
        <f t="shared" ref="D41:D61" si="12">B41/4571.97773116395</f>
        <v>1.9490471135193846E-3</v>
      </c>
      <c r="E41" s="544">
        <f t="shared" ref="E41:E61" si="13">1.14*1.64*SQRT(D41*(1-D41)/2900)</f>
        <v>1.5312187056293319E-3</v>
      </c>
      <c r="F41" s="545">
        <v>0</v>
      </c>
      <c r="G41" s="545">
        <v>0</v>
      </c>
      <c r="H41" s="574">
        <f t="shared" ref="H41:H61" si="14">F41/4571.97773116395</f>
        <v>0</v>
      </c>
      <c r="I41" s="574">
        <f t="shared" ref="I41:I61" si="15">1.14*1.64*SQRT(H41*(1-H41)/2900)</f>
        <v>0</v>
      </c>
      <c r="J41" s="545">
        <v>0</v>
      </c>
      <c r="K41" s="545">
        <v>0</v>
      </c>
      <c r="L41" s="574">
        <f t="shared" ref="L41:L61" si="16">J41/4571.97773116395</f>
        <v>0</v>
      </c>
      <c r="M41" s="574">
        <f t="shared" ref="M41:M61" si="17">1.14*1.64*SQRT(L41*(1-L41)/2900)</f>
        <v>0</v>
      </c>
      <c r="N41" s="542">
        <v>20.807000000000006</v>
      </c>
      <c r="O41" s="542">
        <v>10</v>
      </c>
      <c r="P41" s="544">
        <f t="shared" ref="P41:P61" si="18">N41/4571.97773116395</f>
        <v>4.5509845461786371E-3</v>
      </c>
      <c r="Q41" s="544">
        <f t="shared" ref="Q41:Q61" si="19">1.14*1.64*SQRT(P41*(1-P41)/2900)</f>
        <v>2.3367480638388184E-3</v>
      </c>
      <c r="R41" s="545">
        <v>0</v>
      </c>
      <c r="S41" s="545">
        <v>0</v>
      </c>
      <c r="T41" s="544">
        <f t="shared" ref="T41:T61" si="20">R41/4571.97773116395</f>
        <v>0</v>
      </c>
      <c r="U41" s="544">
        <f t="shared" ref="U41:U61" si="21">1.14*1.64*SQRT(T41*(1-T41)/2900)</f>
        <v>0</v>
      </c>
      <c r="V41" s="542">
        <v>29.718000000000007</v>
      </c>
      <c r="W41" s="542">
        <v>14</v>
      </c>
      <c r="X41" s="544">
        <f t="shared" ref="X41:X61" si="22">V41/4571.97773116395</f>
        <v>6.5000316596980218E-3</v>
      </c>
      <c r="Y41" s="544">
        <f t="shared" ref="Y41:Y61" si="23">1.14*1.64*SQRT(X41*(1-X41)/2900)</f>
        <v>2.78991752684011E-3</v>
      </c>
    </row>
    <row r="42" spans="1:25">
      <c r="A42" s="541" t="s">
        <v>544</v>
      </c>
      <c r="B42" s="542">
        <v>14.819000000000001</v>
      </c>
      <c r="C42" s="542">
        <v>10</v>
      </c>
      <c r="D42" s="544">
        <f t="shared" si="12"/>
        <v>3.241266880848811E-3</v>
      </c>
      <c r="E42" s="544">
        <f t="shared" si="13"/>
        <v>1.9733409167284389E-3</v>
      </c>
      <c r="F42" s="545">
        <v>0</v>
      </c>
      <c r="G42" s="545">
        <v>0</v>
      </c>
      <c r="H42" s="574">
        <f t="shared" si="14"/>
        <v>0</v>
      </c>
      <c r="I42" s="574">
        <f t="shared" si="15"/>
        <v>0</v>
      </c>
      <c r="J42" s="542">
        <v>1.1180000000000001</v>
      </c>
      <c r="K42" s="542">
        <v>1</v>
      </c>
      <c r="L42" s="544">
        <f t="shared" si="16"/>
        <v>2.4453312455556862E-4</v>
      </c>
      <c r="M42" s="544">
        <f t="shared" si="17"/>
        <v>5.4283200172248862E-4</v>
      </c>
      <c r="N42" s="542">
        <v>13.206000000000001</v>
      </c>
      <c r="O42" s="542">
        <v>6</v>
      </c>
      <c r="P42" s="544">
        <f t="shared" si="18"/>
        <v>2.8884655124157771E-3</v>
      </c>
      <c r="Q42" s="544">
        <f t="shared" si="19"/>
        <v>1.8631815019514897E-3</v>
      </c>
      <c r="R42" s="542">
        <v>3.331</v>
      </c>
      <c r="S42" s="542">
        <v>1</v>
      </c>
      <c r="T42" s="544">
        <f t="shared" si="20"/>
        <v>7.2856872799159113E-4</v>
      </c>
      <c r="U42" s="544">
        <f t="shared" si="21"/>
        <v>9.3675646539399544E-4</v>
      </c>
      <c r="V42" s="542">
        <v>32.474000000000004</v>
      </c>
      <c r="W42" s="542">
        <v>18</v>
      </c>
      <c r="X42" s="544">
        <f t="shared" si="22"/>
        <v>7.1028342458117483E-3</v>
      </c>
      <c r="Y42" s="544">
        <f t="shared" si="23"/>
        <v>2.9155310832094587E-3</v>
      </c>
    </row>
    <row r="43" spans="1:25">
      <c r="A43" s="541" t="s">
        <v>545</v>
      </c>
      <c r="B43" s="542">
        <v>60.758000000000003</v>
      </c>
      <c r="C43" s="542">
        <v>34</v>
      </c>
      <c r="D43" s="544">
        <f t="shared" si="12"/>
        <v>1.3289216083852626E-2</v>
      </c>
      <c r="E43" s="544">
        <f t="shared" si="13"/>
        <v>3.9755234484474562E-3</v>
      </c>
      <c r="F43" s="545">
        <v>0</v>
      </c>
      <c r="G43" s="545">
        <v>0</v>
      </c>
      <c r="H43" s="574">
        <f t="shared" si="14"/>
        <v>0</v>
      </c>
      <c r="I43" s="574">
        <f t="shared" si="15"/>
        <v>0</v>
      </c>
      <c r="J43" s="542">
        <v>2.5019999999999998</v>
      </c>
      <c r="K43" s="542">
        <v>3</v>
      </c>
      <c r="L43" s="544">
        <f t="shared" si="16"/>
        <v>5.4724675996246203E-4</v>
      </c>
      <c r="M43" s="544">
        <f t="shared" si="17"/>
        <v>8.1193718992677395E-4</v>
      </c>
      <c r="N43" s="542">
        <v>9.6479999999999997</v>
      </c>
      <c r="O43" s="542">
        <v>6</v>
      </c>
      <c r="P43" s="544">
        <f t="shared" si="18"/>
        <v>2.110246498848055E-3</v>
      </c>
      <c r="Q43" s="544">
        <f t="shared" si="19"/>
        <v>1.5931533321901119E-3</v>
      </c>
      <c r="R43" s="542">
        <v>9.1270000000000007</v>
      </c>
      <c r="S43" s="542">
        <v>4</v>
      </c>
      <c r="T43" s="544">
        <f t="shared" si="20"/>
        <v>1.9962914381204603E-3</v>
      </c>
      <c r="U43" s="544">
        <f t="shared" si="21"/>
        <v>1.549629052870988E-3</v>
      </c>
      <c r="V43" s="542">
        <v>82.034999999999997</v>
      </c>
      <c r="W43" s="542">
        <v>47</v>
      </c>
      <c r="X43" s="544">
        <f t="shared" si="22"/>
        <v>1.7943000780783602E-2</v>
      </c>
      <c r="Y43" s="544">
        <f t="shared" si="23"/>
        <v>4.6085636081861702E-3</v>
      </c>
    </row>
    <row r="44" spans="1:25">
      <c r="A44" s="541" t="s">
        <v>546</v>
      </c>
      <c r="B44" s="542">
        <v>282.59499999999991</v>
      </c>
      <c r="C44" s="542">
        <v>174</v>
      </c>
      <c r="D44" s="544">
        <f t="shared" si="12"/>
        <v>6.1810231067782544E-2</v>
      </c>
      <c r="E44" s="544">
        <f t="shared" si="13"/>
        <v>8.3603648432754724E-3</v>
      </c>
      <c r="F44" s="542">
        <v>7.173</v>
      </c>
      <c r="G44" s="542">
        <v>5</v>
      </c>
      <c r="H44" s="544">
        <f t="shared" si="14"/>
        <v>1.5689052794607276E-3</v>
      </c>
      <c r="I44" s="544">
        <f t="shared" si="15"/>
        <v>1.3740644754423792E-3</v>
      </c>
      <c r="J44" s="542">
        <v>6.1209999999999996</v>
      </c>
      <c r="K44" s="542">
        <v>6</v>
      </c>
      <c r="L44" s="544">
        <f t="shared" si="16"/>
        <v>1.3388079207554875E-3</v>
      </c>
      <c r="M44" s="544">
        <f t="shared" si="17"/>
        <v>1.2694567925981624E-3</v>
      </c>
      <c r="N44" s="542">
        <v>33.386000000000003</v>
      </c>
      <c r="O44" s="542">
        <v>21</v>
      </c>
      <c r="P44" s="544">
        <f t="shared" si="18"/>
        <v>7.3023102830162912E-3</v>
      </c>
      <c r="Q44" s="544">
        <f t="shared" si="19"/>
        <v>2.9558905382000259E-3</v>
      </c>
      <c r="R44" s="542">
        <v>29.349999999999998</v>
      </c>
      <c r="S44" s="542">
        <v>18</v>
      </c>
      <c r="T44" s="544">
        <f t="shared" si="20"/>
        <v>6.4195413288961872E-3</v>
      </c>
      <c r="U44" s="544">
        <f t="shared" si="21"/>
        <v>2.7727021598615747E-3</v>
      </c>
      <c r="V44" s="542">
        <v>358.62499999999994</v>
      </c>
      <c r="W44" s="542">
        <v>224</v>
      </c>
      <c r="X44" s="544">
        <f t="shared" si="22"/>
        <v>7.8439795879911234E-2</v>
      </c>
      <c r="Y44" s="544">
        <f t="shared" si="23"/>
        <v>9.3342576417954348E-3</v>
      </c>
    </row>
    <row r="45" spans="1:25">
      <c r="A45" s="541" t="s">
        <v>547</v>
      </c>
      <c r="B45" s="542">
        <v>897.89400000000035</v>
      </c>
      <c r="C45" s="542">
        <v>545</v>
      </c>
      <c r="D45" s="544">
        <f t="shared" si="12"/>
        <v>0.19639072033962235</v>
      </c>
      <c r="E45" s="544">
        <f t="shared" si="13"/>
        <v>1.3792171650626734E-2</v>
      </c>
      <c r="F45" s="542">
        <v>145.71000000000009</v>
      </c>
      <c r="G45" s="542">
        <v>106</v>
      </c>
      <c r="H45" s="544">
        <f t="shared" si="14"/>
        <v>3.1870233970475781E-2</v>
      </c>
      <c r="I45" s="544">
        <f t="shared" si="15"/>
        <v>6.098304600542382E-3</v>
      </c>
      <c r="J45" s="542">
        <v>43.966999999999999</v>
      </c>
      <c r="K45" s="542">
        <v>29</v>
      </c>
      <c r="L45" s="544">
        <f t="shared" si="16"/>
        <v>9.6166260172939923E-3</v>
      </c>
      <c r="M45" s="544">
        <f t="shared" si="17"/>
        <v>3.3881508216202132E-3</v>
      </c>
      <c r="N45" s="542">
        <v>81.451000000000008</v>
      </c>
      <c r="O45" s="542">
        <v>58</v>
      </c>
      <c r="P45" s="544">
        <f t="shared" si="18"/>
        <v>1.7815266125380695E-2</v>
      </c>
      <c r="Q45" s="544">
        <f t="shared" si="19"/>
        <v>4.5924289642540186E-3</v>
      </c>
      <c r="R45" s="542">
        <v>147.53</v>
      </c>
      <c r="S45" s="542">
        <v>80</v>
      </c>
      <c r="T45" s="544">
        <f t="shared" si="20"/>
        <v>3.2268311149984824E-2</v>
      </c>
      <c r="U45" s="544">
        <f t="shared" si="21"/>
        <v>6.1350103491626274E-3</v>
      </c>
      <c r="V45" s="542">
        <v>1316.5520000000004</v>
      </c>
      <c r="W45" s="542">
        <v>818</v>
      </c>
      <c r="X45" s="544">
        <f t="shared" si="22"/>
        <v>0.28796115760275759</v>
      </c>
      <c r="Y45" s="544">
        <f t="shared" si="23"/>
        <v>1.5720577594586727E-2</v>
      </c>
    </row>
    <row r="46" spans="1:25">
      <c r="A46" s="541" t="s">
        <v>548</v>
      </c>
      <c r="B46" s="542">
        <v>871.34400000000005</v>
      </c>
      <c r="C46" s="542">
        <v>519</v>
      </c>
      <c r="D46" s="544">
        <f t="shared" si="12"/>
        <v>0.19058360544074004</v>
      </c>
      <c r="E46" s="544">
        <f t="shared" si="13"/>
        <v>1.3635732351065064E-2</v>
      </c>
      <c r="F46" s="542">
        <v>416.65000000000003</v>
      </c>
      <c r="G46" s="542">
        <v>306</v>
      </c>
      <c r="H46" s="544">
        <f t="shared" si="14"/>
        <v>9.1131240023325275E-2</v>
      </c>
      <c r="I46" s="544">
        <f t="shared" si="15"/>
        <v>9.9915744385959213E-3</v>
      </c>
      <c r="J46" s="542">
        <v>147.54299999999995</v>
      </c>
      <c r="K46" s="542">
        <v>100</v>
      </c>
      <c r="L46" s="544">
        <f t="shared" si="16"/>
        <v>3.2271154558409877E-2</v>
      </c>
      <c r="M46" s="544">
        <f t="shared" si="17"/>
        <v>6.1352716312118114E-3</v>
      </c>
      <c r="N46" s="542">
        <v>178.42299999999997</v>
      </c>
      <c r="O46" s="542">
        <v>122</v>
      </c>
      <c r="P46" s="544">
        <f t="shared" si="18"/>
        <v>3.9025343186563692E-2</v>
      </c>
      <c r="Q46" s="544">
        <f t="shared" si="19"/>
        <v>6.7232464793058168E-3</v>
      </c>
      <c r="R46" s="542">
        <v>259.60900000000004</v>
      </c>
      <c r="S46" s="542">
        <v>160</v>
      </c>
      <c r="T46" s="544">
        <f t="shared" si="20"/>
        <v>5.6782647524818076E-2</v>
      </c>
      <c r="U46" s="544">
        <f t="shared" si="21"/>
        <v>8.034584273283454E-3</v>
      </c>
      <c r="V46" s="542">
        <v>1873.5690000000002</v>
      </c>
      <c r="W46" s="542">
        <v>1207</v>
      </c>
      <c r="X46" s="544">
        <f t="shared" si="22"/>
        <v>0.40979399073385697</v>
      </c>
      <c r="Y46" s="544">
        <f t="shared" si="23"/>
        <v>1.7073961851041979E-2</v>
      </c>
    </row>
    <row r="47" spans="1:25">
      <c r="A47" s="541" t="s">
        <v>549</v>
      </c>
      <c r="B47" s="542">
        <v>338.90000000000015</v>
      </c>
      <c r="C47" s="542">
        <v>198</v>
      </c>
      <c r="D47" s="544">
        <f t="shared" si="12"/>
        <v>7.4125470404188043E-2</v>
      </c>
      <c r="E47" s="544">
        <f t="shared" si="13"/>
        <v>9.0951423389119841E-3</v>
      </c>
      <c r="F47" s="542">
        <v>196.38800000000001</v>
      </c>
      <c r="G47" s="542">
        <v>143</v>
      </c>
      <c r="H47" s="544">
        <f t="shared" si="14"/>
        <v>4.2954714906278176E-2</v>
      </c>
      <c r="I47" s="544">
        <f t="shared" si="15"/>
        <v>7.039168559582993E-3</v>
      </c>
      <c r="J47" s="542">
        <v>348.76600000000013</v>
      </c>
      <c r="K47" s="542">
        <v>222</v>
      </c>
      <c r="L47" s="544">
        <f t="shared" si="16"/>
        <v>7.6283398675087169E-2</v>
      </c>
      <c r="M47" s="544">
        <f t="shared" si="17"/>
        <v>9.2158222973051408E-3</v>
      </c>
      <c r="N47" s="542">
        <v>350.79600000000016</v>
      </c>
      <c r="O47" s="542">
        <v>236</v>
      </c>
      <c r="P47" s="544">
        <f t="shared" si="18"/>
        <v>7.6727407836847297E-2</v>
      </c>
      <c r="Q47" s="544">
        <f t="shared" si="19"/>
        <v>9.2403822093918512E-3</v>
      </c>
      <c r="R47" s="542">
        <v>192.92500000000004</v>
      </c>
      <c r="S47" s="542">
        <v>111</v>
      </c>
      <c r="T47" s="544">
        <f t="shared" si="20"/>
        <v>4.2197274646585937E-2</v>
      </c>
      <c r="U47" s="544">
        <f t="shared" si="21"/>
        <v>6.9795903886913429E-3</v>
      </c>
      <c r="V47" s="542">
        <v>1427.7750000000003</v>
      </c>
      <c r="W47" s="542">
        <v>910</v>
      </c>
      <c r="X47" s="544">
        <f t="shared" si="22"/>
        <v>0.31228826646898661</v>
      </c>
      <c r="Y47" s="544">
        <f t="shared" si="23"/>
        <v>1.6089062953016906E-2</v>
      </c>
    </row>
    <row r="48" spans="1:25">
      <c r="A48" s="541" t="s">
        <v>550</v>
      </c>
      <c r="B48" s="542">
        <v>107.48900000000002</v>
      </c>
      <c r="C48" s="542">
        <v>64</v>
      </c>
      <c r="D48" s="544">
        <f t="shared" si="12"/>
        <v>2.3510394477060388E-2</v>
      </c>
      <c r="E48" s="544">
        <f t="shared" si="13"/>
        <v>5.2603358253591002E-3</v>
      </c>
      <c r="F48" s="542">
        <v>38.248000000000005</v>
      </c>
      <c r="G48" s="542">
        <v>23</v>
      </c>
      <c r="H48" s="544">
        <f t="shared" si="14"/>
        <v>8.3657450339905074E-3</v>
      </c>
      <c r="I48" s="544">
        <f t="shared" si="15"/>
        <v>3.1621158194581156E-3</v>
      </c>
      <c r="J48" s="542">
        <v>561.02400000000023</v>
      </c>
      <c r="K48" s="542">
        <v>349</v>
      </c>
      <c r="L48" s="544">
        <f t="shared" si="16"/>
        <v>0.12270925909719442</v>
      </c>
      <c r="M48" s="544">
        <f t="shared" si="17"/>
        <v>1.1390955107046742E-2</v>
      </c>
      <c r="N48" s="542">
        <v>446.71199999999988</v>
      </c>
      <c r="O48" s="542">
        <v>302</v>
      </c>
      <c r="P48" s="544">
        <f t="shared" si="18"/>
        <v>9.7706512644424967E-2</v>
      </c>
      <c r="Q48" s="544">
        <f t="shared" si="19"/>
        <v>1.0308260097423083E-2</v>
      </c>
      <c r="R48" s="542">
        <v>113.76499999999997</v>
      </c>
      <c r="S48" s="542">
        <v>75</v>
      </c>
      <c r="T48" s="544">
        <f t="shared" si="20"/>
        <v>2.4883104575191637E-2</v>
      </c>
      <c r="U48" s="544">
        <f t="shared" si="21"/>
        <v>5.407920810238687E-3</v>
      </c>
      <c r="V48" s="542">
        <v>1267.2380000000003</v>
      </c>
      <c r="W48" s="542">
        <v>813</v>
      </c>
      <c r="X48" s="544">
        <f t="shared" si="22"/>
        <v>0.27717501582786197</v>
      </c>
      <c r="Y48" s="544">
        <f t="shared" si="23"/>
        <v>1.5539724628443559E-2</v>
      </c>
    </row>
    <row r="49" spans="1:33">
      <c r="A49" s="541" t="s">
        <v>551</v>
      </c>
      <c r="B49" s="542">
        <v>97.998000000000047</v>
      </c>
      <c r="C49" s="542">
        <v>61</v>
      </c>
      <c r="D49" s="544">
        <f t="shared" si="12"/>
        <v>2.1434487603038122E-2</v>
      </c>
      <c r="E49" s="544">
        <f t="shared" si="13"/>
        <v>5.0280687397381441E-3</v>
      </c>
      <c r="F49" s="542">
        <v>49.341000000000001</v>
      </c>
      <c r="G49" s="542">
        <v>26</v>
      </c>
      <c r="H49" s="544">
        <f t="shared" si="14"/>
        <v>1.079204731547076E-2</v>
      </c>
      <c r="I49" s="544">
        <f t="shared" si="15"/>
        <v>3.5871159942316203E-3</v>
      </c>
      <c r="J49" s="542">
        <v>542.50800000000038</v>
      </c>
      <c r="K49" s="542">
        <v>340</v>
      </c>
      <c r="L49" s="544">
        <f t="shared" si="16"/>
        <v>0.11865937060500223</v>
      </c>
      <c r="M49" s="544">
        <f t="shared" si="17"/>
        <v>1.1227229913858747E-2</v>
      </c>
      <c r="N49" s="542">
        <v>467.54600000000005</v>
      </c>
      <c r="O49" s="542">
        <v>299</v>
      </c>
      <c r="P49" s="544">
        <f t="shared" si="18"/>
        <v>0.10226340273117877</v>
      </c>
      <c r="Q49" s="544">
        <f t="shared" si="19"/>
        <v>1.0519238095698314E-2</v>
      </c>
      <c r="R49" s="542">
        <v>118.97999999999999</v>
      </c>
      <c r="S49" s="542">
        <v>80</v>
      </c>
      <c r="T49" s="544">
        <f t="shared" si="20"/>
        <v>2.6023748801092619E-2</v>
      </c>
      <c r="U49" s="544">
        <f t="shared" si="21"/>
        <v>5.5272462442204967E-3</v>
      </c>
      <c r="V49" s="542">
        <v>1276.3730000000003</v>
      </c>
      <c r="W49" s="542">
        <v>806</v>
      </c>
      <c r="X49" s="544">
        <f t="shared" si="22"/>
        <v>0.27917305705578244</v>
      </c>
      <c r="Y49" s="544">
        <f t="shared" si="23"/>
        <v>1.5574064077291281E-2</v>
      </c>
    </row>
    <row r="50" spans="1:33">
      <c r="A50" s="541" t="s">
        <v>552</v>
      </c>
      <c r="B50" s="542">
        <v>335.80399999999997</v>
      </c>
      <c r="C50" s="542">
        <v>211</v>
      </c>
      <c r="D50" s="544">
        <f t="shared" si="12"/>
        <v>7.3448301751572576E-2</v>
      </c>
      <c r="E50" s="544">
        <f t="shared" si="13"/>
        <v>9.0568131497194265E-3</v>
      </c>
      <c r="F50" s="542">
        <v>270.29100000000011</v>
      </c>
      <c r="G50" s="542">
        <v>215</v>
      </c>
      <c r="H50" s="544">
        <f t="shared" si="14"/>
        <v>5.9119054355321297E-2</v>
      </c>
      <c r="I50" s="544">
        <f t="shared" si="15"/>
        <v>8.1880554767034749E-3</v>
      </c>
      <c r="J50" s="542">
        <v>395.51799999999969</v>
      </c>
      <c r="K50" s="542">
        <v>250</v>
      </c>
      <c r="L50" s="544">
        <f t="shared" si="16"/>
        <v>8.6509170266519941E-2</v>
      </c>
      <c r="M50" s="544">
        <f t="shared" si="17"/>
        <v>9.7596191321312527E-3</v>
      </c>
      <c r="N50" s="542">
        <v>626.86399999999969</v>
      </c>
      <c r="O50" s="542">
        <v>392</v>
      </c>
      <c r="P50" s="544">
        <f t="shared" si="18"/>
        <v>0.13711002915152223</v>
      </c>
      <c r="Q50" s="544">
        <f t="shared" si="19"/>
        <v>1.1941586330783618E-2</v>
      </c>
      <c r="R50" s="542">
        <v>151.59700000000004</v>
      </c>
      <c r="S50" s="542">
        <v>95</v>
      </c>
      <c r="T50" s="544">
        <f t="shared" si="20"/>
        <v>3.3157860539580086E-2</v>
      </c>
      <c r="U50" s="544">
        <f t="shared" si="21"/>
        <v>6.2161392699994758E-3</v>
      </c>
      <c r="V50" s="542">
        <v>1780.0739999999994</v>
      </c>
      <c r="W50" s="542">
        <v>1163</v>
      </c>
      <c r="X50" s="544">
        <f t="shared" si="22"/>
        <v>0.38934441606451614</v>
      </c>
      <c r="Y50" s="544">
        <f t="shared" si="23"/>
        <v>1.6928358278281909E-2</v>
      </c>
    </row>
    <row r="51" spans="1:33">
      <c r="A51" s="541" t="s">
        <v>553</v>
      </c>
      <c r="B51" s="542">
        <v>472.20900000000034</v>
      </c>
      <c r="C51" s="542">
        <v>294</v>
      </c>
      <c r="D51" s="544">
        <f t="shared" si="12"/>
        <v>0.10328331146087708</v>
      </c>
      <c r="E51" s="544">
        <f t="shared" si="13"/>
        <v>1.0565557150401977E-2</v>
      </c>
      <c r="F51" s="542">
        <v>268.62900000000013</v>
      </c>
      <c r="G51" s="542">
        <v>194</v>
      </c>
      <c r="H51" s="544">
        <f t="shared" si="14"/>
        <v>5.8755535524363023E-2</v>
      </c>
      <c r="I51" s="544">
        <f t="shared" si="15"/>
        <v>8.1644195218122245E-3</v>
      </c>
      <c r="J51" s="542">
        <v>307.20500000000004</v>
      </c>
      <c r="K51" s="542">
        <v>181</v>
      </c>
      <c r="L51" s="544">
        <f t="shared" si="16"/>
        <v>6.719302194015514E-2</v>
      </c>
      <c r="M51" s="544">
        <f t="shared" si="17"/>
        <v>8.6917590872565356E-3</v>
      </c>
      <c r="N51" s="542">
        <v>555.29099999999994</v>
      </c>
      <c r="O51" s="542">
        <v>349</v>
      </c>
      <c r="P51" s="544">
        <f t="shared" si="18"/>
        <v>0.12145531598174079</v>
      </c>
      <c r="Q51" s="544">
        <f t="shared" si="19"/>
        <v>1.1340700786463867E-2</v>
      </c>
      <c r="R51" s="542">
        <v>155.91700000000006</v>
      </c>
      <c r="S51" s="542">
        <v>99</v>
      </c>
      <c r="T51" s="544">
        <f t="shared" si="20"/>
        <v>3.4102747031601613E-2</v>
      </c>
      <c r="U51" s="544">
        <f t="shared" si="21"/>
        <v>6.3010053398342555E-3</v>
      </c>
      <c r="V51" s="542">
        <v>1759.2510000000004</v>
      </c>
      <c r="W51" s="542">
        <v>1117</v>
      </c>
      <c r="X51" s="544">
        <f t="shared" si="22"/>
        <v>0.38478993193873762</v>
      </c>
      <c r="Y51" s="544">
        <f t="shared" si="23"/>
        <v>1.6891696419557654E-2</v>
      </c>
    </row>
    <row r="52" spans="1:33">
      <c r="A52" s="541" t="s">
        <v>554</v>
      </c>
      <c r="B52" s="542">
        <v>405.54599999999988</v>
      </c>
      <c r="C52" s="542">
        <v>253</v>
      </c>
      <c r="D52" s="544">
        <f t="shared" si="12"/>
        <v>8.8702531780869925E-2</v>
      </c>
      <c r="E52" s="544">
        <f t="shared" si="13"/>
        <v>9.8706963086811362E-3</v>
      </c>
      <c r="F52" s="542">
        <v>192.79700000000003</v>
      </c>
      <c r="G52" s="542">
        <v>149</v>
      </c>
      <c r="H52" s="544">
        <f t="shared" si="14"/>
        <v>4.2169278009785295E-2</v>
      </c>
      <c r="I52" s="544">
        <f t="shared" si="15"/>
        <v>6.9773766015451804E-3</v>
      </c>
      <c r="J52" s="542">
        <v>388.63900000000018</v>
      </c>
      <c r="K52" s="542">
        <v>247</v>
      </c>
      <c r="L52" s="544">
        <f t="shared" si="16"/>
        <v>8.5004569762210783E-2</v>
      </c>
      <c r="M52" s="544">
        <f t="shared" si="17"/>
        <v>9.6823393475397018E-3</v>
      </c>
      <c r="N52" s="542">
        <v>674.97200000000009</v>
      </c>
      <c r="O52" s="542">
        <v>434</v>
      </c>
      <c r="P52" s="544">
        <f t="shared" si="18"/>
        <v>0.14763239011406196</v>
      </c>
      <c r="Q52" s="544">
        <f t="shared" si="19"/>
        <v>1.2315555193963606E-2</v>
      </c>
      <c r="R52" s="542">
        <v>168.27300000000005</v>
      </c>
      <c r="S52" s="542">
        <v>116</v>
      </c>
      <c r="T52" s="544">
        <f t="shared" si="20"/>
        <v>3.6805297377763155E-2</v>
      </c>
      <c r="U52" s="544">
        <f t="shared" si="21"/>
        <v>6.5367504983136187E-3</v>
      </c>
      <c r="V52" s="542">
        <v>1830.2270000000003</v>
      </c>
      <c r="W52" s="542">
        <v>1199</v>
      </c>
      <c r="X52" s="544">
        <f t="shared" si="22"/>
        <v>0.40031406704469114</v>
      </c>
      <c r="Y52" s="544">
        <f t="shared" si="23"/>
        <v>1.7010303286141032E-2</v>
      </c>
    </row>
    <row r="53" spans="1:33">
      <c r="A53" s="541" t="s">
        <v>555</v>
      </c>
      <c r="B53" s="542">
        <v>164.5259999999999</v>
      </c>
      <c r="C53" s="542">
        <v>104</v>
      </c>
      <c r="D53" s="544">
        <f t="shared" si="12"/>
        <v>3.5985739580169457E-2</v>
      </c>
      <c r="E53" s="544">
        <f t="shared" si="13"/>
        <v>6.4663118581010934E-3</v>
      </c>
      <c r="F53" s="542">
        <v>55.707999999999991</v>
      </c>
      <c r="G53" s="542">
        <v>43</v>
      </c>
      <c r="H53" s="544">
        <f t="shared" si="14"/>
        <v>1.218466127257747E-2</v>
      </c>
      <c r="I53" s="544">
        <f t="shared" si="15"/>
        <v>3.8088538926928897E-3</v>
      </c>
      <c r="J53" s="542">
        <v>465.77200000000028</v>
      </c>
      <c r="K53" s="542">
        <v>308</v>
      </c>
      <c r="L53" s="544">
        <f t="shared" si="16"/>
        <v>0.10187538684302</v>
      </c>
      <c r="M53" s="544">
        <f t="shared" si="17"/>
        <v>1.050153139533239E-2</v>
      </c>
      <c r="N53" s="542">
        <v>733.10400000000027</v>
      </c>
      <c r="O53" s="542">
        <v>470</v>
      </c>
      <c r="P53" s="544">
        <f t="shared" si="18"/>
        <v>0.16034723769605153</v>
      </c>
      <c r="Q53" s="544">
        <f t="shared" si="19"/>
        <v>1.2738852302935743E-2</v>
      </c>
      <c r="R53" s="542">
        <v>150.79600000000005</v>
      </c>
      <c r="S53" s="542">
        <v>104</v>
      </c>
      <c r="T53" s="544">
        <f t="shared" si="20"/>
        <v>3.29826628358511E-2</v>
      </c>
      <c r="U53" s="544">
        <f t="shared" si="21"/>
        <v>6.2002569560086545E-3</v>
      </c>
      <c r="V53" s="542">
        <v>1569.9060000000006</v>
      </c>
      <c r="W53" s="542">
        <v>1029</v>
      </c>
      <c r="X53" s="544">
        <f t="shared" si="22"/>
        <v>0.34337568822766956</v>
      </c>
      <c r="Y53" s="544">
        <f t="shared" si="23"/>
        <v>1.6485151821981275E-2</v>
      </c>
    </row>
    <row r="54" spans="1:33">
      <c r="A54" s="541" t="s">
        <v>556</v>
      </c>
      <c r="B54" s="542">
        <v>208.26499999999993</v>
      </c>
      <c r="C54" s="542">
        <v>130</v>
      </c>
      <c r="D54" s="544">
        <f t="shared" si="12"/>
        <v>4.5552496588162315E-2</v>
      </c>
      <c r="E54" s="544">
        <f t="shared" si="13"/>
        <v>7.2390539906175919E-3</v>
      </c>
      <c r="F54" s="542">
        <v>155.4740000000001</v>
      </c>
      <c r="G54" s="542">
        <v>118</v>
      </c>
      <c r="H54" s="544">
        <f t="shared" si="14"/>
        <v>3.4005852421424412E-2</v>
      </c>
      <c r="I54" s="544">
        <f t="shared" si="15"/>
        <v>6.2923631776446035E-3</v>
      </c>
      <c r="J54" s="542">
        <v>472.00199999999995</v>
      </c>
      <c r="K54" s="542">
        <v>303</v>
      </c>
      <c r="L54" s="544">
        <f t="shared" si="16"/>
        <v>0.10323803564980095</v>
      </c>
      <c r="M54" s="544">
        <f t="shared" si="17"/>
        <v>1.0563507779292439E-2</v>
      </c>
      <c r="N54" s="542">
        <v>697.65700000000004</v>
      </c>
      <c r="O54" s="542">
        <v>456</v>
      </c>
      <c r="P54" s="544">
        <f t="shared" si="18"/>
        <v>0.15259413781579992</v>
      </c>
      <c r="Q54" s="544">
        <f t="shared" si="19"/>
        <v>1.2484304628674635E-2</v>
      </c>
      <c r="R54" s="542">
        <v>164.55499999999998</v>
      </c>
      <c r="S54" s="542">
        <v>103</v>
      </c>
      <c r="T54" s="544">
        <f t="shared" si="20"/>
        <v>3.5992082568194618E-2</v>
      </c>
      <c r="U54" s="544">
        <f t="shared" si="21"/>
        <v>6.4668604464553168E-3</v>
      </c>
      <c r="V54" s="542">
        <v>1697.9530000000002</v>
      </c>
      <c r="W54" s="542">
        <v>1110</v>
      </c>
      <c r="X54" s="544">
        <f t="shared" si="22"/>
        <v>0.37138260504338227</v>
      </c>
      <c r="Y54" s="544">
        <f t="shared" si="23"/>
        <v>1.6774658086676286E-2</v>
      </c>
    </row>
    <row r="55" spans="1:33">
      <c r="A55" s="541" t="s">
        <v>557</v>
      </c>
      <c r="B55" s="542">
        <v>521.44800000000021</v>
      </c>
      <c r="C55" s="542">
        <v>315</v>
      </c>
      <c r="D55" s="544">
        <f t="shared" si="12"/>
        <v>0.11405304895639728</v>
      </c>
      <c r="E55" s="544">
        <f t="shared" si="13"/>
        <v>1.1035881009516524E-2</v>
      </c>
      <c r="F55" s="542">
        <v>167.88200000000001</v>
      </c>
      <c r="G55" s="542">
        <v>112</v>
      </c>
      <c r="H55" s="544">
        <f t="shared" si="14"/>
        <v>3.6719776401286194E-2</v>
      </c>
      <c r="I55" s="544">
        <f t="shared" si="15"/>
        <v>6.5294415197880906E-3</v>
      </c>
      <c r="J55" s="542">
        <v>508.8479999999999</v>
      </c>
      <c r="K55" s="542">
        <v>325</v>
      </c>
      <c r="L55" s="544">
        <f t="shared" si="16"/>
        <v>0.11129713002133447</v>
      </c>
      <c r="M55" s="544">
        <f t="shared" si="17"/>
        <v>1.0918675888355073E-2</v>
      </c>
      <c r="N55" s="542">
        <v>766.554000000001</v>
      </c>
      <c r="O55" s="542">
        <v>506</v>
      </c>
      <c r="P55" s="544">
        <f t="shared" si="18"/>
        <v>0.1676635462974683</v>
      </c>
      <c r="Q55" s="544">
        <f t="shared" si="19"/>
        <v>1.296935811182125E-2</v>
      </c>
      <c r="R55" s="542">
        <v>263.26500000000004</v>
      </c>
      <c r="S55" s="542">
        <v>153</v>
      </c>
      <c r="T55" s="544">
        <f t="shared" si="20"/>
        <v>5.7582301463436292E-2</v>
      </c>
      <c r="U55" s="544">
        <f t="shared" si="21"/>
        <v>8.0875304093978046E-3</v>
      </c>
      <c r="V55" s="542">
        <v>2227.9970000000012</v>
      </c>
      <c r="W55" s="542">
        <v>1411</v>
      </c>
      <c r="X55" s="544">
        <f t="shared" si="22"/>
        <v>0.48731580313992257</v>
      </c>
      <c r="Y55" s="544">
        <f t="shared" si="23"/>
        <v>1.7353213639022005E-2</v>
      </c>
    </row>
    <row r="56" spans="1:33">
      <c r="A56" s="541" t="s">
        <v>558</v>
      </c>
      <c r="B56" s="542">
        <v>706.79200000000003</v>
      </c>
      <c r="C56" s="542">
        <v>434</v>
      </c>
      <c r="D56" s="544">
        <f t="shared" si="12"/>
        <v>0.15459217904372041</v>
      </c>
      <c r="E56" s="544">
        <f t="shared" si="13"/>
        <v>1.2550949739462608E-2</v>
      </c>
      <c r="F56" s="542">
        <v>146.00600000000006</v>
      </c>
      <c r="G56" s="542">
        <v>98</v>
      </c>
      <c r="H56" s="544">
        <f t="shared" si="14"/>
        <v>3.1934976193077245E-2</v>
      </c>
      <c r="I56" s="544">
        <f t="shared" si="15"/>
        <v>6.1042914865519987E-3</v>
      </c>
      <c r="J56" s="542">
        <v>452.73799999999983</v>
      </c>
      <c r="K56" s="542">
        <v>274</v>
      </c>
      <c r="L56" s="544">
        <f t="shared" si="16"/>
        <v>9.9024541811304975E-2</v>
      </c>
      <c r="M56" s="544">
        <f t="shared" si="17"/>
        <v>1.036997243319447E-2</v>
      </c>
      <c r="N56" s="542">
        <v>878.85100000000057</v>
      </c>
      <c r="O56" s="542">
        <v>574</v>
      </c>
      <c r="P56" s="544">
        <f t="shared" si="18"/>
        <v>0.19222556444435254</v>
      </c>
      <c r="Q56" s="544">
        <f t="shared" si="19"/>
        <v>1.3680448171255903E-2</v>
      </c>
      <c r="R56" s="542">
        <v>264.62099999999998</v>
      </c>
      <c r="S56" s="542">
        <v>153</v>
      </c>
      <c r="T56" s="544">
        <f t="shared" si="20"/>
        <v>5.7878890834543027E-2</v>
      </c>
      <c r="U56" s="544">
        <f t="shared" si="21"/>
        <v>8.1070559027982686E-3</v>
      </c>
      <c r="V56" s="542">
        <v>2449.0080000000003</v>
      </c>
      <c r="W56" s="542">
        <v>1533</v>
      </c>
      <c r="X56" s="544">
        <f t="shared" si="22"/>
        <v>0.53565615232699815</v>
      </c>
      <c r="Y56" s="544">
        <f t="shared" si="23"/>
        <v>1.731460534343637E-2</v>
      </c>
    </row>
    <row r="57" spans="1:33">
      <c r="A57" s="541" t="s">
        <v>559</v>
      </c>
      <c r="B57" s="542">
        <v>460.68800000000033</v>
      </c>
      <c r="C57" s="542">
        <v>267</v>
      </c>
      <c r="D57" s="544">
        <f t="shared" si="12"/>
        <v>0.10076339542509469</v>
      </c>
      <c r="E57" s="544">
        <f t="shared" si="13"/>
        <v>1.0450524451614485E-2</v>
      </c>
      <c r="F57" s="542">
        <v>77.727000000000004</v>
      </c>
      <c r="G57" s="542">
        <v>49</v>
      </c>
      <c r="H57" s="544">
        <f t="shared" si="14"/>
        <v>1.7000738973462146E-2</v>
      </c>
      <c r="I57" s="544">
        <f t="shared" si="15"/>
        <v>4.4880759299770383E-3</v>
      </c>
      <c r="J57" s="542">
        <v>252.26699999999994</v>
      </c>
      <c r="K57" s="542">
        <v>146</v>
      </c>
      <c r="L57" s="544">
        <f t="shared" si="16"/>
        <v>5.5176777935831485E-2</v>
      </c>
      <c r="M57" s="544">
        <f t="shared" si="17"/>
        <v>7.9268957740966581E-3</v>
      </c>
      <c r="N57" s="542">
        <v>862.85100000000068</v>
      </c>
      <c r="O57" s="542">
        <v>532</v>
      </c>
      <c r="P57" s="544">
        <f t="shared" si="18"/>
        <v>0.18872598484427286</v>
      </c>
      <c r="Q57" s="544">
        <f t="shared" si="19"/>
        <v>1.3584677525899534E-2</v>
      </c>
      <c r="R57" s="542">
        <v>159.21600000000004</v>
      </c>
      <c r="S57" s="542">
        <v>104</v>
      </c>
      <c r="T57" s="544">
        <f t="shared" si="20"/>
        <v>3.4824316600393035E-2</v>
      </c>
      <c r="U57" s="544">
        <f t="shared" si="21"/>
        <v>6.3649381460203595E-3</v>
      </c>
      <c r="V57" s="542">
        <v>1812.7490000000014</v>
      </c>
      <c r="W57" s="542">
        <v>1098</v>
      </c>
      <c r="X57" s="544">
        <f t="shared" si="22"/>
        <v>0.39649121377905433</v>
      </c>
      <c r="Y57" s="544">
        <f t="shared" si="23"/>
        <v>1.6982760419571141E-2</v>
      </c>
    </row>
    <row r="58" spans="1:33">
      <c r="A58" s="541" t="s">
        <v>560</v>
      </c>
      <c r="B58" s="542">
        <v>231.27199999999991</v>
      </c>
      <c r="C58" s="542">
        <v>138</v>
      </c>
      <c r="D58" s="544">
        <f t="shared" si="12"/>
        <v>5.058467332935191E-2</v>
      </c>
      <c r="E58" s="544">
        <f t="shared" si="13"/>
        <v>7.6082941436165334E-3</v>
      </c>
      <c r="F58" s="542">
        <v>35.454999999999991</v>
      </c>
      <c r="G58" s="542">
        <v>19</v>
      </c>
      <c r="H58" s="544">
        <f t="shared" si="14"/>
        <v>7.7548496700515935E-3</v>
      </c>
      <c r="I58" s="544">
        <f t="shared" si="15"/>
        <v>3.0454108070755259E-3</v>
      </c>
      <c r="J58" s="542">
        <v>84.91700000000003</v>
      </c>
      <c r="K58" s="542">
        <v>46</v>
      </c>
      <c r="L58" s="544">
        <f t="shared" si="16"/>
        <v>1.8573362556247964E-2</v>
      </c>
      <c r="M58" s="544">
        <f t="shared" si="17"/>
        <v>4.6873122907529685E-3</v>
      </c>
      <c r="N58" s="542">
        <v>748.44300000000021</v>
      </c>
      <c r="O58" s="542">
        <v>463</v>
      </c>
      <c r="P58" s="544">
        <f t="shared" si="18"/>
        <v>0.16370224091390292</v>
      </c>
      <c r="Q58" s="544">
        <f t="shared" si="19"/>
        <v>1.2845691244315826E-2</v>
      </c>
      <c r="R58" s="542">
        <v>92.307999999999993</v>
      </c>
      <c r="S58" s="542">
        <v>59</v>
      </c>
      <c r="T58" s="544">
        <f t="shared" si="20"/>
        <v>2.0189949607759768E-2</v>
      </c>
      <c r="U58" s="544">
        <f t="shared" si="21"/>
        <v>4.883017299326815E-3</v>
      </c>
      <c r="V58" s="542">
        <v>1192.395</v>
      </c>
      <c r="W58" s="542">
        <v>725</v>
      </c>
      <c r="X58" s="544">
        <f t="shared" si="22"/>
        <v>0.26080507607731412</v>
      </c>
      <c r="Y58" s="544">
        <f t="shared" si="23"/>
        <v>1.5243588212935128E-2</v>
      </c>
    </row>
    <row r="59" spans="1:33">
      <c r="A59" s="541" t="s">
        <v>561</v>
      </c>
      <c r="B59" s="542">
        <v>145.52100000000002</v>
      </c>
      <c r="C59" s="542">
        <v>85</v>
      </c>
      <c r="D59" s="544">
        <f t="shared" si="12"/>
        <v>3.1828895186449817E-2</v>
      </c>
      <c r="E59" s="544">
        <f t="shared" si="13"/>
        <v>6.0944783827931344E-3</v>
      </c>
      <c r="F59" s="542">
        <v>32.725999999999992</v>
      </c>
      <c r="G59" s="542">
        <v>19</v>
      </c>
      <c r="H59" s="544">
        <f t="shared" si="14"/>
        <v>7.1579526245130008E-3</v>
      </c>
      <c r="I59" s="544">
        <f t="shared" si="15"/>
        <v>2.9267403224916403E-3</v>
      </c>
      <c r="J59" s="542">
        <v>27.955999999999996</v>
      </c>
      <c r="K59" s="542">
        <v>18</v>
      </c>
      <c r="L59" s="544">
        <f t="shared" si="16"/>
        <v>6.1146404562392436E-3</v>
      </c>
      <c r="M59" s="544">
        <f t="shared" si="17"/>
        <v>2.7064705750218902E-3</v>
      </c>
      <c r="N59" s="542">
        <v>495.16299999999984</v>
      </c>
      <c r="O59" s="542">
        <v>302</v>
      </c>
      <c r="P59" s="544">
        <f t="shared" si="18"/>
        <v>0.10830389584464128</v>
      </c>
      <c r="Q59" s="544">
        <f t="shared" si="19"/>
        <v>1.0788974697485717E-2</v>
      </c>
      <c r="R59" s="542">
        <v>68.218999999999994</v>
      </c>
      <c r="S59" s="542">
        <v>41</v>
      </c>
      <c r="T59" s="544">
        <f t="shared" si="20"/>
        <v>1.4921113796114787E-2</v>
      </c>
      <c r="U59" s="544">
        <f t="shared" si="21"/>
        <v>4.2090668849485242E-3</v>
      </c>
      <c r="V59" s="542">
        <v>769.58499999999981</v>
      </c>
      <c r="W59" s="542">
        <v>465</v>
      </c>
      <c r="X59" s="544">
        <f t="shared" si="22"/>
        <v>0.16832649790795814</v>
      </c>
      <c r="Y59" s="544">
        <f t="shared" si="23"/>
        <v>1.2989797376239993E-2</v>
      </c>
    </row>
    <row r="60" spans="1:33">
      <c r="A60" s="541" t="s">
        <v>562</v>
      </c>
      <c r="B60" s="542">
        <v>136.95499999999998</v>
      </c>
      <c r="C60" s="542">
        <v>75</v>
      </c>
      <c r="D60" s="544">
        <f t="shared" si="12"/>
        <v>2.9955307758057145E-2</v>
      </c>
      <c r="E60" s="544">
        <f t="shared" si="13"/>
        <v>5.9181022608541878E-3</v>
      </c>
      <c r="F60" s="542">
        <v>29.607999999999997</v>
      </c>
      <c r="G60" s="542">
        <v>15</v>
      </c>
      <c r="H60" s="544">
        <f t="shared" si="14"/>
        <v>6.4759720499474715E-3</v>
      </c>
      <c r="I60" s="544">
        <f t="shared" si="15"/>
        <v>2.7847830743091659E-3</v>
      </c>
      <c r="J60" s="542">
        <v>14.922000000000001</v>
      </c>
      <c r="K60" s="542">
        <v>9</v>
      </c>
      <c r="L60" s="544">
        <f t="shared" si="16"/>
        <v>3.263795424524324E-3</v>
      </c>
      <c r="M60" s="544">
        <f t="shared" si="17"/>
        <v>1.980164552445604E-3</v>
      </c>
      <c r="N60" s="542">
        <v>382.46899999999994</v>
      </c>
      <c r="O60" s="542">
        <v>244</v>
      </c>
      <c r="P60" s="544">
        <f t="shared" si="18"/>
        <v>8.3655044378929996E-2</v>
      </c>
      <c r="Q60" s="544">
        <f t="shared" si="19"/>
        <v>9.6122545707469365E-3</v>
      </c>
      <c r="R60" s="542">
        <v>52.199999999999996</v>
      </c>
      <c r="S60" s="542">
        <v>31</v>
      </c>
      <c r="T60" s="544">
        <f t="shared" si="20"/>
        <v>1.1417378445259998E-2</v>
      </c>
      <c r="U60" s="544">
        <f t="shared" si="21"/>
        <v>3.688411645562239E-3</v>
      </c>
      <c r="V60" s="542">
        <v>616.154</v>
      </c>
      <c r="W60" s="542">
        <v>374</v>
      </c>
      <c r="X60" s="544">
        <f t="shared" si="22"/>
        <v>0.13476749805671895</v>
      </c>
      <c r="Y60" s="544">
        <f t="shared" si="23"/>
        <v>1.1855194836933241E-2</v>
      </c>
    </row>
    <row r="61" spans="1:33">
      <c r="A61" s="541" t="s">
        <v>563</v>
      </c>
      <c r="B61" s="542">
        <v>97.208000000000013</v>
      </c>
      <c r="C61" s="542">
        <v>49</v>
      </c>
      <c r="D61" s="544">
        <f t="shared" si="12"/>
        <v>2.1261695860284181E-2</v>
      </c>
      <c r="E61" s="544">
        <f t="shared" si="13"/>
        <v>5.0082032281117623E-3</v>
      </c>
      <c r="F61" s="542">
        <v>10.936</v>
      </c>
      <c r="G61" s="542">
        <v>5</v>
      </c>
      <c r="H61" s="544">
        <f t="shared" si="14"/>
        <v>2.3919626566544705E-3</v>
      </c>
      <c r="I61" s="544">
        <f t="shared" si="15"/>
        <v>1.6959258804698958E-3</v>
      </c>
      <c r="J61" s="542">
        <v>10.144</v>
      </c>
      <c r="K61" s="542">
        <v>5</v>
      </c>
      <c r="L61" s="544">
        <f t="shared" si="16"/>
        <v>2.2187334664505254E-3</v>
      </c>
      <c r="M61" s="544">
        <f t="shared" si="17"/>
        <v>1.6335030149091697E-3</v>
      </c>
      <c r="N61" s="542">
        <v>340.98700000000002</v>
      </c>
      <c r="O61" s="542">
        <v>203</v>
      </c>
      <c r="P61" s="544">
        <f t="shared" si="18"/>
        <v>7.4581946818273404E-2</v>
      </c>
      <c r="Q61" s="544">
        <f t="shared" si="19"/>
        <v>9.1208547997708028E-3</v>
      </c>
      <c r="R61" s="542">
        <v>31.917000000000005</v>
      </c>
      <c r="S61" s="542">
        <v>21</v>
      </c>
      <c r="T61" s="544">
        <f t="shared" si="20"/>
        <v>6.9810051309839747E-3</v>
      </c>
      <c r="U61" s="544">
        <f t="shared" si="21"/>
        <v>2.8905963969539845E-3</v>
      </c>
      <c r="V61" s="542">
        <v>491.19200000000006</v>
      </c>
      <c r="W61" s="542">
        <v>283</v>
      </c>
      <c r="X61" s="544">
        <f t="shared" si="22"/>
        <v>0.10743534393264656</v>
      </c>
      <c r="Y61" s="544">
        <f t="shared" si="23"/>
        <v>1.0750858169124862E-2</v>
      </c>
    </row>
    <row r="62" spans="1:33" ht="15.75" thickBot="1">
      <c r="A62" s="546" t="s">
        <v>564</v>
      </c>
      <c r="B62" s="547">
        <v>64.784999999999997</v>
      </c>
      <c r="C62" s="547">
        <v>31</v>
      </c>
      <c r="D62" s="549">
        <f>B62/4571.97773116395</f>
        <v>1.4170016524447682E-2</v>
      </c>
      <c r="E62" s="549">
        <f>1.14*1.64*SQRT(D62*(1-D62)/2900)</f>
        <v>4.1033247542892563E-3</v>
      </c>
      <c r="F62" s="547">
        <v>8.9319999999999986</v>
      </c>
      <c r="G62" s="547">
        <v>4</v>
      </c>
      <c r="H62" s="549">
        <f>F62/4571.97773116395</f>
        <v>1.9536403117444887E-3</v>
      </c>
      <c r="I62" s="549">
        <f>1.14*1.64*SQRT(H62*(1-H62)/2900)</f>
        <v>1.5330183802538906E-3</v>
      </c>
      <c r="J62" s="547">
        <v>0</v>
      </c>
      <c r="K62" s="547">
        <v>0</v>
      </c>
      <c r="L62" s="549">
        <f>J62/4571.97773116395</f>
        <v>0</v>
      </c>
      <c r="M62" s="549">
        <f>1.14*1.64*SQRT(L62*(1-L62)/2900)</f>
        <v>0</v>
      </c>
      <c r="N62" s="547">
        <v>181.50099999999995</v>
      </c>
      <c r="O62" s="547">
        <v>100</v>
      </c>
      <c r="P62" s="549">
        <f>N62/4571.97773116395</f>
        <v>3.9698574812129017E-2</v>
      </c>
      <c r="Q62" s="549">
        <f>1.14*1.64*SQRT(P62*(1-P62)/2900)</f>
        <v>6.7786146365737213E-3</v>
      </c>
      <c r="R62" s="547">
        <v>27.714999999999996</v>
      </c>
      <c r="S62" s="547">
        <v>17</v>
      </c>
      <c r="T62" s="549">
        <f>R62/4571.97773116395</f>
        <v>6.0619280385130429E-3</v>
      </c>
      <c r="U62" s="549">
        <f>1.14*1.64*SQRT(T62*(1-T62)/2900)</f>
        <v>2.6948509629468051E-3</v>
      </c>
      <c r="V62" s="547">
        <v>282.93299999999994</v>
      </c>
      <c r="W62" s="547">
        <v>152</v>
      </c>
      <c r="X62" s="549">
        <f>V62/4571.97773116395</f>
        <v>6.1884159686834229E-2</v>
      </c>
      <c r="Y62" s="549">
        <f>1.14*1.64*SQRT(X62*(1-X62)/2900)</f>
        <v>8.3650334911221647E-3</v>
      </c>
    </row>
    <row r="63" spans="1:33" ht="67.5" customHeight="1">
      <c r="A63" s="1977" t="s">
        <v>567</v>
      </c>
      <c r="B63" s="1977"/>
      <c r="C63" s="1977"/>
      <c r="D63" s="1977"/>
      <c r="E63" s="1977"/>
      <c r="F63" s="1977"/>
      <c r="G63" s="1977"/>
      <c r="H63" s="1977"/>
      <c r="I63" s="1977"/>
      <c r="J63" s="1977"/>
      <c r="K63" s="1977"/>
      <c r="L63" s="1977"/>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row>
    <row r="64" spans="1:33" s="20" customFormat="1" ht="12.75">
      <c r="A64" s="504" t="s">
        <v>347</v>
      </c>
      <c r="D64" s="492"/>
      <c r="E64" s="492"/>
      <c r="F64" s="492"/>
      <c r="G64" s="492"/>
    </row>
    <row r="65" spans="1:7" s="20" customFormat="1" ht="12.75">
      <c r="A65" s="505" t="s">
        <v>348</v>
      </c>
      <c r="D65" s="506"/>
      <c r="E65" s="492"/>
      <c r="F65" s="506"/>
      <c r="G65" s="492"/>
    </row>
    <row r="67" spans="1:7" ht="23.45" customHeight="1">
      <c r="A67" s="1978" t="s">
        <v>568</v>
      </c>
      <c r="B67" s="1978"/>
      <c r="C67" s="1978"/>
      <c r="D67" s="1978"/>
      <c r="E67" s="1978"/>
      <c r="F67" s="1978"/>
    </row>
    <row r="68" spans="1:7" ht="42" customHeight="1" thickBot="1">
      <c r="A68" s="569"/>
      <c r="B68" s="1368"/>
      <c r="C68" s="1367" t="s">
        <v>75</v>
      </c>
      <c r="D68" s="1367" t="s">
        <v>540</v>
      </c>
      <c r="E68" s="1367" t="s">
        <v>76</v>
      </c>
      <c r="F68" s="1367" t="s">
        <v>112</v>
      </c>
    </row>
    <row r="69" spans="1:7">
      <c r="A69" s="1984" t="s">
        <v>569</v>
      </c>
      <c r="B69" s="570" t="s">
        <v>234</v>
      </c>
      <c r="C69" s="571">
        <f>C72+C75</f>
        <v>6260.8629762625733</v>
      </c>
      <c r="D69" s="571">
        <f>D72+D75</f>
        <v>3994</v>
      </c>
      <c r="E69" s="572">
        <f>C69/C71</f>
        <v>0.89056720941769463</v>
      </c>
      <c r="F69" s="572">
        <f>1.14*1.64*SQRT(E69*(1-E69)/D$71)</f>
        <v>8.7161156620253373E-3</v>
      </c>
    </row>
    <row r="70" spans="1:7">
      <c r="A70" s="1980"/>
      <c r="B70" s="554" t="s">
        <v>235</v>
      </c>
      <c r="C70" s="555">
        <f>C73+C76</f>
        <v>769.33408248192575</v>
      </c>
      <c r="D70" s="555">
        <f>D73+D76</f>
        <v>490</v>
      </c>
      <c r="E70" s="556">
        <f>C70/C71</f>
        <v>0.10943279058230534</v>
      </c>
      <c r="F70" s="556">
        <f>1.14*1.64*SQRT(E70*(1-E70)/D$71)</f>
        <v>8.7161156620253356E-3</v>
      </c>
    </row>
    <row r="71" spans="1:7">
      <c r="A71" s="1980"/>
      <c r="B71" s="554" t="s">
        <v>375</v>
      </c>
      <c r="C71" s="555">
        <f>C69+C70</f>
        <v>7030.1970587444994</v>
      </c>
      <c r="D71" s="555">
        <f>D69+D70</f>
        <v>4484</v>
      </c>
      <c r="E71" s="557">
        <f>E69+E70</f>
        <v>1</v>
      </c>
      <c r="F71" s="558"/>
    </row>
    <row r="72" spans="1:7">
      <c r="A72" s="1981" t="s">
        <v>570</v>
      </c>
      <c r="B72" s="559" t="s">
        <v>234</v>
      </c>
      <c r="C72" s="560">
        <v>4571.97773116395</v>
      </c>
      <c r="D72" s="560">
        <v>2900</v>
      </c>
      <c r="E72" s="561">
        <f>C72/C74</f>
        <v>0.91330566523281542</v>
      </c>
      <c r="F72" s="561">
        <f>1.14*1.64*SQRT(E72*(1-E72)/D$74)</f>
        <v>9.3261424941709047E-3</v>
      </c>
    </row>
    <row r="73" spans="1:7">
      <c r="A73" s="1980"/>
      <c r="B73" s="554" t="s">
        <v>235</v>
      </c>
      <c r="C73" s="555">
        <v>433.98895141266917</v>
      </c>
      <c r="D73" s="555">
        <v>282</v>
      </c>
      <c r="E73" s="556">
        <f>C73/C74</f>
        <v>8.6694334767184425E-2</v>
      </c>
      <c r="F73" s="556">
        <f>1.14*1.64*SQRT(E73*(1-E73)/D$74)</f>
        <v>9.326142494170896E-3</v>
      </c>
    </row>
    <row r="74" spans="1:7">
      <c r="A74" s="1982"/>
      <c r="B74" s="562" t="s">
        <v>375</v>
      </c>
      <c r="C74" s="563">
        <v>5005.9666825766199</v>
      </c>
      <c r="D74" s="563">
        <v>3182</v>
      </c>
      <c r="E74" s="564">
        <f>E72+E73</f>
        <v>0.99999999999999989</v>
      </c>
      <c r="F74" s="565"/>
    </row>
    <row r="75" spans="1:7">
      <c r="A75" s="1980" t="s">
        <v>571</v>
      </c>
      <c r="B75" s="554" t="s">
        <v>234</v>
      </c>
      <c r="C75" s="555">
        <v>1688.8852450986235</v>
      </c>
      <c r="D75" s="555">
        <v>1094</v>
      </c>
      <c r="E75" s="556">
        <f>C75/C77</f>
        <v>0.83433450311910318</v>
      </c>
      <c r="F75" s="556">
        <f>1.14*1.64*SQRT(E75*(1-E75)/D$77)</f>
        <v>1.9263240325744047E-2</v>
      </c>
    </row>
    <row r="76" spans="1:7">
      <c r="A76" s="1980"/>
      <c r="B76" s="554" t="s">
        <v>235</v>
      </c>
      <c r="C76" s="555">
        <v>335.34513106925658</v>
      </c>
      <c r="D76" s="555">
        <v>208</v>
      </c>
      <c r="E76" s="556">
        <f>C76/C77</f>
        <v>0.16566549688089685</v>
      </c>
      <c r="F76" s="556">
        <f>1.14*1.64*SQRT(E76*(1-E76)/D$77)</f>
        <v>1.9263240325744047E-2</v>
      </c>
    </row>
    <row r="77" spans="1:7">
      <c r="A77" s="1982"/>
      <c r="B77" s="562" t="s">
        <v>375</v>
      </c>
      <c r="C77" s="563">
        <v>2024.23037616788</v>
      </c>
      <c r="D77" s="563">
        <v>1302</v>
      </c>
      <c r="E77" s="564">
        <f>E75+E76</f>
        <v>1</v>
      </c>
      <c r="F77" s="566"/>
    </row>
  </sheetData>
  <mergeCells count="20">
    <mergeCell ref="A5:Y5"/>
    <mergeCell ref="B6:E6"/>
    <mergeCell ref="F6:I6"/>
    <mergeCell ref="J6:M6"/>
    <mergeCell ref="N6:Q6"/>
    <mergeCell ref="R6:U6"/>
    <mergeCell ref="V6:Y6"/>
    <mergeCell ref="A32:AG32"/>
    <mergeCell ref="A36:Y36"/>
    <mergeCell ref="B37:E37"/>
    <mergeCell ref="F37:I37"/>
    <mergeCell ref="J37:M37"/>
    <mergeCell ref="N37:Q37"/>
    <mergeCell ref="R37:U37"/>
    <mergeCell ref="V37:Y37"/>
    <mergeCell ref="A63:AG63"/>
    <mergeCell ref="A67:F67"/>
    <mergeCell ref="A69:A71"/>
    <mergeCell ref="A72:A74"/>
    <mergeCell ref="A75:A77"/>
  </mergeCells>
  <hyperlinks>
    <hyperlink ref="A3" location="Übersicht!A1" display="&lt;&lt; Zurück zur Übersicht"/>
  </hyperlink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8"/>
  <sheetViews>
    <sheetView topLeftCell="A97" zoomScaleNormal="100" workbookViewId="0">
      <selection activeCell="A3" sqref="A3"/>
    </sheetView>
  </sheetViews>
  <sheetFormatPr baseColWidth="10" defaultColWidth="9.7109375" defaultRowHeight="12.75"/>
  <cols>
    <col min="1" max="1" width="21.85546875" style="20" customWidth="1"/>
    <col min="2" max="2" width="18.5703125" style="20" customWidth="1"/>
    <col min="3" max="7" width="11.28515625" style="20" customWidth="1"/>
    <col min="8" max="8" width="18" style="20" customWidth="1"/>
    <col min="9" max="9" width="9.7109375" style="20"/>
    <col min="10" max="10" width="5.5703125" style="20" customWidth="1"/>
    <col min="11" max="11" width="9.140625" style="20" customWidth="1"/>
    <col min="12" max="244" width="9.7109375" style="20"/>
    <col min="245" max="245" width="21.85546875" style="20" customWidth="1"/>
    <col min="246" max="246" width="18.5703125" style="20" customWidth="1"/>
    <col min="247" max="251" width="11.28515625" style="20" customWidth="1"/>
    <col min="252" max="500" width="9.7109375" style="20"/>
    <col min="501" max="501" width="21.85546875" style="20" customWidth="1"/>
    <col min="502" max="502" width="18.5703125" style="20" customWidth="1"/>
    <col min="503" max="507" width="11.28515625" style="20" customWidth="1"/>
    <col min="508" max="756" width="9.7109375" style="20"/>
    <col min="757" max="757" width="21.85546875" style="20" customWidth="1"/>
    <col min="758" max="758" width="18.5703125" style="20" customWidth="1"/>
    <col min="759" max="763" width="11.28515625" style="20" customWidth="1"/>
    <col min="764" max="1012" width="9.7109375" style="20"/>
    <col min="1013" max="1013" width="21.85546875" style="20" customWidth="1"/>
    <col min="1014" max="1014" width="18.5703125" style="20" customWidth="1"/>
    <col min="1015" max="1019" width="11.28515625" style="20" customWidth="1"/>
    <col min="1020" max="1268" width="9.7109375" style="20"/>
    <col min="1269" max="1269" width="21.85546875" style="20" customWidth="1"/>
    <col min="1270" max="1270" width="18.5703125" style="20" customWidth="1"/>
    <col min="1271" max="1275" width="11.28515625" style="20" customWidth="1"/>
    <col min="1276" max="1524" width="9.7109375" style="20"/>
    <col min="1525" max="1525" width="21.85546875" style="20" customWidth="1"/>
    <col min="1526" max="1526" width="18.5703125" style="20" customWidth="1"/>
    <col min="1527" max="1531" width="11.28515625" style="20" customWidth="1"/>
    <col min="1532" max="1780" width="9.7109375" style="20"/>
    <col min="1781" max="1781" width="21.85546875" style="20" customWidth="1"/>
    <col min="1782" max="1782" width="18.5703125" style="20" customWidth="1"/>
    <col min="1783" max="1787" width="11.28515625" style="20" customWidth="1"/>
    <col min="1788" max="2036" width="9.7109375" style="20"/>
    <col min="2037" max="2037" width="21.85546875" style="20" customWidth="1"/>
    <col min="2038" max="2038" width="18.5703125" style="20" customWidth="1"/>
    <col min="2039" max="2043" width="11.28515625" style="20" customWidth="1"/>
    <col min="2044" max="2292" width="9.7109375" style="20"/>
    <col min="2293" max="2293" width="21.85546875" style="20" customWidth="1"/>
    <col min="2294" max="2294" width="18.5703125" style="20" customWidth="1"/>
    <col min="2295" max="2299" width="11.28515625" style="20" customWidth="1"/>
    <col min="2300" max="2548" width="9.7109375" style="20"/>
    <col min="2549" max="2549" width="21.85546875" style="20" customWidth="1"/>
    <col min="2550" max="2550" width="18.5703125" style="20" customWidth="1"/>
    <col min="2551" max="2555" width="11.28515625" style="20" customWidth="1"/>
    <col min="2556" max="2804" width="9.7109375" style="20"/>
    <col min="2805" max="2805" width="21.85546875" style="20" customWidth="1"/>
    <col min="2806" max="2806" width="18.5703125" style="20" customWidth="1"/>
    <col min="2807" max="2811" width="11.28515625" style="20" customWidth="1"/>
    <col min="2812" max="3060" width="9.7109375" style="20"/>
    <col min="3061" max="3061" width="21.85546875" style="20" customWidth="1"/>
    <col min="3062" max="3062" width="18.5703125" style="20" customWidth="1"/>
    <col min="3063" max="3067" width="11.28515625" style="20" customWidth="1"/>
    <col min="3068" max="3316" width="9.7109375" style="20"/>
    <col min="3317" max="3317" width="21.85546875" style="20" customWidth="1"/>
    <col min="3318" max="3318" width="18.5703125" style="20" customWidth="1"/>
    <col min="3319" max="3323" width="11.28515625" style="20" customWidth="1"/>
    <col min="3324" max="3572" width="9.7109375" style="20"/>
    <col min="3573" max="3573" width="21.85546875" style="20" customWidth="1"/>
    <col min="3574" max="3574" width="18.5703125" style="20" customWidth="1"/>
    <col min="3575" max="3579" width="11.28515625" style="20" customWidth="1"/>
    <col min="3580" max="3828" width="9.7109375" style="20"/>
    <col min="3829" max="3829" width="21.85546875" style="20" customWidth="1"/>
    <col min="3830" max="3830" width="18.5703125" style="20" customWidth="1"/>
    <col min="3831" max="3835" width="11.28515625" style="20" customWidth="1"/>
    <col min="3836" max="4084" width="9.7109375" style="20"/>
    <col min="4085" max="4085" width="21.85546875" style="20" customWidth="1"/>
    <col min="4086" max="4086" width="18.5703125" style="20" customWidth="1"/>
    <col min="4087" max="4091" width="11.28515625" style="20" customWidth="1"/>
    <col min="4092" max="4340" width="9.7109375" style="20"/>
    <col min="4341" max="4341" width="21.85546875" style="20" customWidth="1"/>
    <col min="4342" max="4342" width="18.5703125" style="20" customWidth="1"/>
    <col min="4343" max="4347" width="11.28515625" style="20" customWidth="1"/>
    <col min="4348" max="4596" width="9.7109375" style="20"/>
    <col min="4597" max="4597" width="21.85546875" style="20" customWidth="1"/>
    <col min="4598" max="4598" width="18.5703125" style="20" customWidth="1"/>
    <col min="4599" max="4603" width="11.28515625" style="20" customWidth="1"/>
    <col min="4604" max="4852" width="9.7109375" style="20"/>
    <col min="4853" max="4853" width="21.85546875" style="20" customWidth="1"/>
    <col min="4854" max="4854" width="18.5703125" style="20" customWidth="1"/>
    <col min="4855" max="4859" width="11.28515625" style="20" customWidth="1"/>
    <col min="4860" max="5108" width="9.7109375" style="20"/>
    <col min="5109" max="5109" width="21.85546875" style="20" customWidth="1"/>
    <col min="5110" max="5110" width="18.5703125" style="20" customWidth="1"/>
    <col min="5111" max="5115" width="11.28515625" style="20" customWidth="1"/>
    <col min="5116" max="5364" width="9.7109375" style="20"/>
    <col min="5365" max="5365" width="21.85546875" style="20" customWidth="1"/>
    <col min="5366" max="5366" width="18.5703125" style="20" customWidth="1"/>
    <col min="5367" max="5371" width="11.28515625" style="20" customWidth="1"/>
    <col min="5372" max="5620" width="9.7109375" style="20"/>
    <col min="5621" max="5621" width="21.85546875" style="20" customWidth="1"/>
    <col min="5622" max="5622" width="18.5703125" style="20" customWidth="1"/>
    <col min="5623" max="5627" width="11.28515625" style="20" customWidth="1"/>
    <col min="5628" max="5876" width="9.7109375" style="20"/>
    <col min="5877" max="5877" width="21.85546875" style="20" customWidth="1"/>
    <col min="5878" max="5878" width="18.5703125" style="20" customWidth="1"/>
    <col min="5879" max="5883" width="11.28515625" style="20" customWidth="1"/>
    <col min="5884" max="6132" width="9.7109375" style="20"/>
    <col min="6133" max="6133" width="21.85546875" style="20" customWidth="1"/>
    <col min="6134" max="6134" width="18.5703125" style="20" customWidth="1"/>
    <col min="6135" max="6139" width="11.28515625" style="20" customWidth="1"/>
    <col min="6140" max="6388" width="9.7109375" style="20"/>
    <col min="6389" max="6389" width="21.85546875" style="20" customWidth="1"/>
    <col min="6390" max="6390" width="18.5703125" style="20" customWidth="1"/>
    <col min="6391" max="6395" width="11.28515625" style="20" customWidth="1"/>
    <col min="6396" max="6644" width="9.7109375" style="20"/>
    <col min="6645" max="6645" width="21.85546875" style="20" customWidth="1"/>
    <col min="6646" max="6646" width="18.5703125" style="20" customWidth="1"/>
    <col min="6647" max="6651" width="11.28515625" style="20" customWidth="1"/>
    <col min="6652" max="6900" width="9.7109375" style="20"/>
    <col min="6901" max="6901" width="21.85546875" style="20" customWidth="1"/>
    <col min="6902" max="6902" width="18.5703125" style="20" customWidth="1"/>
    <col min="6903" max="6907" width="11.28515625" style="20" customWidth="1"/>
    <col min="6908" max="7156" width="9.7109375" style="20"/>
    <col min="7157" max="7157" width="21.85546875" style="20" customWidth="1"/>
    <col min="7158" max="7158" width="18.5703125" style="20" customWidth="1"/>
    <col min="7159" max="7163" width="11.28515625" style="20" customWidth="1"/>
    <col min="7164" max="7412" width="9.7109375" style="20"/>
    <col min="7413" max="7413" width="21.85546875" style="20" customWidth="1"/>
    <col min="7414" max="7414" width="18.5703125" style="20" customWidth="1"/>
    <col min="7415" max="7419" width="11.28515625" style="20" customWidth="1"/>
    <col min="7420" max="7668" width="9.7109375" style="20"/>
    <col min="7669" max="7669" width="21.85546875" style="20" customWidth="1"/>
    <col min="7670" max="7670" width="18.5703125" style="20" customWidth="1"/>
    <col min="7671" max="7675" width="11.28515625" style="20" customWidth="1"/>
    <col min="7676" max="7924" width="9.7109375" style="20"/>
    <col min="7925" max="7925" width="21.85546875" style="20" customWidth="1"/>
    <col min="7926" max="7926" width="18.5703125" style="20" customWidth="1"/>
    <col min="7927" max="7931" width="11.28515625" style="20" customWidth="1"/>
    <col min="7932" max="8180" width="9.7109375" style="20"/>
    <col min="8181" max="8181" width="21.85546875" style="20" customWidth="1"/>
    <col min="8182" max="8182" width="18.5703125" style="20" customWidth="1"/>
    <col min="8183" max="8187" width="11.28515625" style="20" customWidth="1"/>
    <col min="8188" max="8436" width="9.7109375" style="20"/>
    <col min="8437" max="8437" width="21.85546875" style="20" customWidth="1"/>
    <col min="8438" max="8438" width="18.5703125" style="20" customWidth="1"/>
    <col min="8439" max="8443" width="11.28515625" style="20" customWidth="1"/>
    <col min="8444" max="8692" width="9.7109375" style="20"/>
    <col min="8693" max="8693" width="21.85546875" style="20" customWidth="1"/>
    <col min="8694" max="8694" width="18.5703125" style="20" customWidth="1"/>
    <col min="8695" max="8699" width="11.28515625" style="20" customWidth="1"/>
    <col min="8700" max="8948" width="9.7109375" style="20"/>
    <col min="8949" max="8949" width="21.85546875" style="20" customWidth="1"/>
    <col min="8950" max="8950" width="18.5703125" style="20" customWidth="1"/>
    <col min="8951" max="8955" width="11.28515625" style="20" customWidth="1"/>
    <col min="8956" max="9204" width="9.7109375" style="20"/>
    <col min="9205" max="9205" width="21.85546875" style="20" customWidth="1"/>
    <col min="9206" max="9206" width="18.5703125" style="20" customWidth="1"/>
    <col min="9207" max="9211" width="11.28515625" style="20" customWidth="1"/>
    <col min="9212" max="9460" width="9.7109375" style="20"/>
    <col min="9461" max="9461" width="21.85546875" style="20" customWidth="1"/>
    <col min="9462" max="9462" width="18.5703125" style="20" customWidth="1"/>
    <col min="9463" max="9467" width="11.28515625" style="20" customWidth="1"/>
    <col min="9468" max="9716" width="9.7109375" style="20"/>
    <col min="9717" max="9717" width="21.85546875" style="20" customWidth="1"/>
    <col min="9718" max="9718" width="18.5703125" style="20" customWidth="1"/>
    <col min="9719" max="9723" width="11.28515625" style="20" customWidth="1"/>
    <col min="9724" max="9972" width="9.7109375" style="20"/>
    <col min="9973" max="9973" width="21.85546875" style="20" customWidth="1"/>
    <col min="9974" max="9974" width="18.5703125" style="20" customWidth="1"/>
    <col min="9975" max="9979" width="11.28515625" style="20" customWidth="1"/>
    <col min="9980" max="10228" width="9.7109375" style="20"/>
    <col min="10229" max="10229" width="21.85546875" style="20" customWidth="1"/>
    <col min="10230" max="10230" width="18.5703125" style="20" customWidth="1"/>
    <col min="10231" max="10235" width="11.28515625" style="20" customWidth="1"/>
    <col min="10236" max="10484" width="9.7109375" style="20"/>
    <col min="10485" max="10485" width="21.85546875" style="20" customWidth="1"/>
    <col min="10486" max="10486" width="18.5703125" style="20" customWidth="1"/>
    <col min="10487" max="10491" width="11.28515625" style="20" customWidth="1"/>
    <col min="10492" max="10740" width="9.7109375" style="20"/>
    <col min="10741" max="10741" width="21.85546875" style="20" customWidth="1"/>
    <col min="10742" max="10742" width="18.5703125" style="20" customWidth="1"/>
    <col min="10743" max="10747" width="11.28515625" style="20" customWidth="1"/>
    <col min="10748" max="10996" width="9.7109375" style="20"/>
    <col min="10997" max="10997" width="21.85546875" style="20" customWidth="1"/>
    <col min="10998" max="10998" width="18.5703125" style="20" customWidth="1"/>
    <col min="10999" max="11003" width="11.28515625" style="20" customWidth="1"/>
    <col min="11004" max="11252" width="9.7109375" style="20"/>
    <col min="11253" max="11253" width="21.85546875" style="20" customWidth="1"/>
    <col min="11254" max="11254" width="18.5703125" style="20" customWidth="1"/>
    <col min="11255" max="11259" width="11.28515625" style="20" customWidth="1"/>
    <col min="11260" max="11508" width="9.7109375" style="20"/>
    <col min="11509" max="11509" width="21.85546875" style="20" customWidth="1"/>
    <col min="11510" max="11510" width="18.5703125" style="20" customWidth="1"/>
    <col min="11511" max="11515" width="11.28515625" style="20" customWidth="1"/>
    <col min="11516" max="11764" width="9.7109375" style="20"/>
    <col min="11765" max="11765" width="21.85546875" style="20" customWidth="1"/>
    <col min="11766" max="11766" width="18.5703125" style="20" customWidth="1"/>
    <col min="11767" max="11771" width="11.28515625" style="20" customWidth="1"/>
    <col min="11772" max="12020" width="9.7109375" style="20"/>
    <col min="12021" max="12021" width="21.85546875" style="20" customWidth="1"/>
    <col min="12022" max="12022" width="18.5703125" style="20" customWidth="1"/>
    <col min="12023" max="12027" width="11.28515625" style="20" customWidth="1"/>
    <col min="12028" max="12276" width="9.7109375" style="20"/>
    <col min="12277" max="12277" width="21.85546875" style="20" customWidth="1"/>
    <col min="12278" max="12278" width="18.5703125" style="20" customWidth="1"/>
    <col min="12279" max="12283" width="11.28515625" style="20" customWidth="1"/>
    <col min="12284" max="12532" width="9.7109375" style="20"/>
    <col min="12533" max="12533" width="21.85546875" style="20" customWidth="1"/>
    <col min="12534" max="12534" width="18.5703125" style="20" customWidth="1"/>
    <col min="12535" max="12539" width="11.28515625" style="20" customWidth="1"/>
    <col min="12540" max="12788" width="9.7109375" style="20"/>
    <col min="12789" max="12789" width="21.85546875" style="20" customWidth="1"/>
    <col min="12790" max="12790" width="18.5703125" style="20" customWidth="1"/>
    <col min="12791" max="12795" width="11.28515625" style="20" customWidth="1"/>
    <col min="12796" max="13044" width="9.7109375" style="20"/>
    <col min="13045" max="13045" width="21.85546875" style="20" customWidth="1"/>
    <col min="13046" max="13046" width="18.5703125" style="20" customWidth="1"/>
    <col min="13047" max="13051" width="11.28515625" style="20" customWidth="1"/>
    <col min="13052" max="13300" width="9.7109375" style="20"/>
    <col min="13301" max="13301" width="21.85546875" style="20" customWidth="1"/>
    <col min="13302" max="13302" width="18.5703125" style="20" customWidth="1"/>
    <col min="13303" max="13307" width="11.28515625" style="20" customWidth="1"/>
    <col min="13308" max="13556" width="9.7109375" style="20"/>
    <col min="13557" max="13557" width="21.85546875" style="20" customWidth="1"/>
    <col min="13558" max="13558" width="18.5703125" style="20" customWidth="1"/>
    <col min="13559" max="13563" width="11.28515625" style="20" customWidth="1"/>
    <col min="13564" max="13812" width="9.7109375" style="20"/>
    <col min="13813" max="13813" width="21.85546875" style="20" customWidth="1"/>
    <col min="13814" max="13814" width="18.5703125" style="20" customWidth="1"/>
    <col min="13815" max="13819" width="11.28515625" style="20" customWidth="1"/>
    <col min="13820" max="14068" width="9.7109375" style="20"/>
    <col min="14069" max="14069" width="21.85546875" style="20" customWidth="1"/>
    <col min="14070" max="14070" width="18.5703125" style="20" customWidth="1"/>
    <col min="14071" max="14075" width="11.28515625" style="20" customWidth="1"/>
    <col min="14076" max="14324" width="9.7109375" style="20"/>
    <col min="14325" max="14325" width="21.85546875" style="20" customWidth="1"/>
    <col min="14326" max="14326" width="18.5703125" style="20" customWidth="1"/>
    <col min="14327" max="14331" width="11.28515625" style="20" customWidth="1"/>
    <col min="14332" max="14580" width="9.7109375" style="20"/>
    <col min="14581" max="14581" width="21.85546875" style="20" customWidth="1"/>
    <col min="14582" max="14582" width="18.5703125" style="20" customWidth="1"/>
    <col min="14583" max="14587" width="11.28515625" style="20" customWidth="1"/>
    <col min="14588" max="14836" width="9.7109375" style="20"/>
    <col min="14837" max="14837" width="21.85546875" style="20" customWidth="1"/>
    <col min="14838" max="14838" width="18.5703125" style="20" customWidth="1"/>
    <col min="14839" max="14843" width="11.28515625" style="20" customWidth="1"/>
    <col min="14844" max="15092" width="9.7109375" style="20"/>
    <col min="15093" max="15093" width="21.85546875" style="20" customWidth="1"/>
    <col min="15094" max="15094" width="18.5703125" style="20" customWidth="1"/>
    <col min="15095" max="15099" width="11.28515625" style="20" customWidth="1"/>
    <col min="15100" max="15348" width="9.7109375" style="20"/>
    <col min="15349" max="15349" width="21.85546875" style="20" customWidth="1"/>
    <col min="15350" max="15350" width="18.5703125" style="20" customWidth="1"/>
    <col min="15351" max="15355" width="11.28515625" style="20" customWidth="1"/>
    <col min="15356" max="15604" width="9.7109375" style="20"/>
    <col min="15605" max="15605" width="21.85546875" style="20" customWidth="1"/>
    <col min="15606" max="15606" width="18.5703125" style="20" customWidth="1"/>
    <col min="15607" max="15611" width="11.28515625" style="20" customWidth="1"/>
    <col min="15612" max="15860" width="9.7109375" style="20"/>
    <col min="15861" max="15861" width="21.85546875" style="20" customWidth="1"/>
    <col min="15862" max="15862" width="18.5703125" style="20" customWidth="1"/>
    <col min="15863" max="15867" width="11.28515625" style="20" customWidth="1"/>
    <col min="15868" max="16116" width="9.7109375" style="20"/>
    <col min="16117" max="16117" width="21.85546875" style="20" customWidth="1"/>
    <col min="16118" max="16118" width="18.5703125" style="20" customWidth="1"/>
    <col min="16119" max="16123" width="11.28515625" style="20" customWidth="1"/>
    <col min="16124" max="16384" width="9.7109375" style="20"/>
  </cols>
  <sheetData>
    <row r="1" spans="1:11" ht="25.5">
      <c r="A1" s="8" t="s">
        <v>732</v>
      </c>
      <c r="C1" s="577"/>
      <c r="D1" s="577"/>
    </row>
    <row r="2" spans="1:11">
      <c r="A2" s="92"/>
    </row>
    <row r="3" spans="1:11" ht="15.75">
      <c r="A3" s="26" t="s">
        <v>69</v>
      </c>
      <c r="C3" s="578"/>
    </row>
    <row r="4" spans="1:11" ht="15">
      <c r="A4" s="10"/>
    </row>
    <row r="5" spans="1:11" ht="13.5" thickBot="1">
      <c r="A5" s="1822" t="s">
        <v>588</v>
      </c>
      <c r="B5" s="1822"/>
      <c r="C5" s="1822"/>
      <c r="D5" s="1822"/>
      <c r="E5" s="1822"/>
      <c r="F5" s="1822"/>
      <c r="G5" s="1822"/>
      <c r="H5" s="1822"/>
    </row>
    <row r="6" spans="1:11" ht="13.5" thickBot="1">
      <c r="A6" s="579"/>
      <c r="B6" s="579"/>
      <c r="C6" s="1364" t="s">
        <v>589</v>
      </c>
      <c r="D6" s="1364" t="s">
        <v>590</v>
      </c>
      <c r="E6" s="1364" t="s">
        <v>591</v>
      </c>
      <c r="F6" s="1364" t="s">
        <v>592</v>
      </c>
      <c r="G6" s="1364" t="s">
        <v>538</v>
      </c>
      <c r="H6" s="1364" t="s">
        <v>593</v>
      </c>
    </row>
    <row r="7" spans="1:11">
      <c r="A7" s="1951" t="s">
        <v>166</v>
      </c>
      <c r="B7" s="456" t="s">
        <v>75</v>
      </c>
      <c r="C7" s="580">
        <f t="shared" ref="C7:F9" si="0">C10+C14+C18+C22+C26+C30+C34+C38+C42+C46+C50+C54+C58+C62+C66+C70+C74+C78+C82+C86+C90+C94+C98+C102+C106+C110+C114+C118+C122</f>
        <v>13940.156076759748</v>
      </c>
      <c r="D7" s="580">
        <f t="shared" si="0"/>
        <v>2669.1414993671806</v>
      </c>
      <c r="E7" s="580">
        <f t="shared" si="0"/>
        <v>12051.398730239969</v>
      </c>
      <c r="F7" s="580">
        <f t="shared" si="0"/>
        <v>5172.7501113099615</v>
      </c>
      <c r="G7" s="580">
        <f>G10+G14+G18+G22+G26+G30+G34+G38+G42+G46+G50+G54+G58+G62+G66+G70+G74+G78+G82+G86+G90+G94+G98+G102+G106+G110+G114+G118+G122</f>
        <v>419.68815563791992</v>
      </c>
      <c r="H7" s="580">
        <f>C7+D7+E7+F7+G7</f>
        <v>34253.134573314783</v>
      </c>
    </row>
    <row r="8" spans="1:11">
      <c r="A8" s="1774"/>
      <c r="B8" s="441" t="s">
        <v>92</v>
      </c>
      <c r="C8" s="581">
        <f t="shared" si="0"/>
        <v>8498</v>
      </c>
      <c r="D8" s="581">
        <f t="shared" si="0"/>
        <v>1917</v>
      </c>
      <c r="E8" s="581">
        <f t="shared" si="0"/>
        <v>7526</v>
      </c>
      <c r="F8" s="581">
        <f t="shared" si="0"/>
        <v>3022</v>
      </c>
      <c r="G8" s="581">
        <f>G11+G15+G19+G23+G27+G31+G35+G39+G43+G47+G51+G55+G59+G63+G67+G71+G75+G79+G83+G87+G91+G95+G99+G103+G107+G111+G115+G119+G123</f>
        <v>306</v>
      </c>
      <c r="H8" s="581">
        <f>C8+D8+E8+F8+G8</f>
        <v>21269</v>
      </c>
    </row>
    <row r="9" spans="1:11">
      <c r="A9" s="1820"/>
      <c r="B9" s="444" t="s">
        <v>76</v>
      </c>
      <c r="C9" s="582">
        <f t="shared" si="0"/>
        <v>0.99999999999999944</v>
      </c>
      <c r="D9" s="582">
        <f t="shared" si="0"/>
        <v>1.0000000000000007</v>
      </c>
      <c r="E9" s="582">
        <f t="shared" si="0"/>
        <v>1</v>
      </c>
      <c r="F9" s="582">
        <f t="shared" si="0"/>
        <v>1.0000000000000004</v>
      </c>
      <c r="G9" s="582">
        <f>G12+G16+G20+G24+G28+G32+G36+G40+G44+G48+G52+G56+G60+G64+G68+G72+G76+G80+G84+G88+G92+G96+G100+G104+G108+G112+G116+G120+G124</f>
        <v>0.99999999999999967</v>
      </c>
      <c r="H9" s="582">
        <f>H12+H16+H20+H24+H28+H32+H36+H40+H44+H48+H52+H56+H60+H64+H68+H72+H76+H80+H84+H88+H92+H96+H100+H104+H108+H112+H116+H120+H124</f>
        <v>0.99999999999999967</v>
      </c>
    </row>
    <row r="10" spans="1:11">
      <c r="A10" s="1773" t="s">
        <v>594</v>
      </c>
      <c r="B10" s="441" t="s">
        <v>75</v>
      </c>
      <c r="C10" s="583">
        <v>1677.1000926569939</v>
      </c>
      <c r="D10" s="584">
        <v>20.188259798187257</v>
      </c>
      <c r="E10" s="584">
        <v>15.9940284038617</v>
      </c>
      <c r="F10" s="585">
        <v>4.5695318766930697</v>
      </c>
      <c r="G10" s="583">
        <v>14.85320514374235</v>
      </c>
      <c r="H10" s="583">
        <f>C10+D10+E10+F10+G10</f>
        <v>1732.7051178794782</v>
      </c>
    </row>
    <row r="11" spans="1:11">
      <c r="A11" s="1773"/>
      <c r="B11" s="441" t="s">
        <v>92</v>
      </c>
      <c r="C11" s="581">
        <v>999</v>
      </c>
      <c r="D11" s="521">
        <v>16</v>
      </c>
      <c r="E11" s="521">
        <v>10</v>
      </c>
      <c r="F11" s="545">
        <v>3</v>
      </c>
      <c r="G11" s="581">
        <v>10</v>
      </c>
      <c r="H11" s="581">
        <f>C11+D11+E11+F11+G11</f>
        <v>1038</v>
      </c>
    </row>
    <row r="12" spans="1:11">
      <c r="A12" s="1773"/>
      <c r="B12" s="441" t="s">
        <v>76</v>
      </c>
      <c r="C12" s="586">
        <f t="shared" ref="C12:F12" si="1">C10/C$7</f>
        <v>0.12030712449862464</v>
      </c>
      <c r="D12" s="437">
        <f t="shared" si="1"/>
        <v>7.5635779530510601E-3</v>
      </c>
      <c r="E12" s="437">
        <f t="shared" si="1"/>
        <v>1.3271512097370647E-3</v>
      </c>
      <c r="F12" s="587">
        <f t="shared" si="1"/>
        <v>8.8338539043322718E-4</v>
      </c>
      <c r="G12" s="586">
        <f>G10/G$7</f>
        <v>3.5391051532454365E-2</v>
      </c>
      <c r="H12" s="586">
        <f>H10/H7</f>
        <v>5.0585300862635733E-2</v>
      </c>
    </row>
    <row r="13" spans="1:11">
      <c r="A13" s="1786"/>
      <c r="B13" s="444" t="s">
        <v>112</v>
      </c>
      <c r="C13" s="493">
        <f>1.14*1.64*SQRT(C12*(1-C12)/C8)</f>
        <v>6.5978364627886687E-3</v>
      </c>
      <c r="D13" s="588">
        <f t="shared" ref="D13:G13" si="2">1.14*1.64*SQRT(D12*(1-D12)/D8)</f>
        <v>3.6995817954371371E-3</v>
      </c>
      <c r="E13" s="588">
        <f t="shared" si="2"/>
        <v>7.845821393684902E-4</v>
      </c>
      <c r="F13" s="589">
        <f t="shared" si="2"/>
        <v>1.0103798259893917E-3</v>
      </c>
      <c r="G13" s="493">
        <f t="shared" si="2"/>
        <v>1.9747419978318758E-2</v>
      </c>
      <c r="H13" s="493">
        <f>1.14*1.64*SQRT(H12*(1-H12)/H8)</f>
        <v>2.8094111912648368E-3</v>
      </c>
      <c r="J13" s="590"/>
      <c r="K13" s="590"/>
    </row>
    <row r="14" spans="1:11">
      <c r="A14" s="1773" t="s">
        <v>595</v>
      </c>
      <c r="B14" s="441" t="s">
        <v>75</v>
      </c>
      <c r="C14" s="583">
        <v>1975.281591375418</v>
      </c>
      <c r="D14" s="583">
        <v>25.360954278586835</v>
      </c>
      <c r="E14" s="584">
        <v>38.450367758806856</v>
      </c>
      <c r="F14" s="584">
        <v>7.7047759737121515</v>
      </c>
      <c r="G14" s="583">
        <v>9.0419526110745867</v>
      </c>
      <c r="H14" s="583">
        <f>C14+D14+E14+F14+G14</f>
        <v>2055.8396419975984</v>
      </c>
    </row>
    <row r="15" spans="1:11">
      <c r="A15" s="1773"/>
      <c r="B15" s="441" t="s">
        <v>92</v>
      </c>
      <c r="C15" s="581">
        <v>1180</v>
      </c>
      <c r="D15" s="581">
        <v>21</v>
      </c>
      <c r="E15" s="521">
        <v>24</v>
      </c>
      <c r="F15" s="521">
        <v>6</v>
      </c>
      <c r="G15" s="581">
        <v>7</v>
      </c>
      <c r="H15" s="581">
        <f>C15+D15+E15+F15+G15</f>
        <v>1238</v>
      </c>
    </row>
    <row r="16" spans="1:11">
      <c r="A16" s="1773"/>
      <c r="B16" s="441" t="s">
        <v>76</v>
      </c>
      <c r="C16" s="586">
        <f t="shared" ref="C16:F16" si="3">C14/C$7</f>
        <v>0.14169723642251736</v>
      </c>
      <c r="D16" s="586">
        <f t="shared" si="3"/>
        <v>9.5015398339127373E-3</v>
      </c>
      <c r="E16" s="437">
        <f t="shared" si="3"/>
        <v>3.1905315407352078E-3</v>
      </c>
      <c r="F16" s="437">
        <f t="shared" si="3"/>
        <v>1.4894931724743557E-3</v>
      </c>
      <c r="G16" s="586">
        <f>G14/G$7</f>
        <v>2.1544455066478941E-2</v>
      </c>
      <c r="H16" s="586">
        <f>H14/H$7</f>
        <v>6.0019022130582439E-2</v>
      </c>
    </row>
    <row r="17" spans="1:12">
      <c r="A17" s="1786"/>
      <c r="B17" s="444" t="s">
        <v>112</v>
      </c>
      <c r="C17" s="586">
        <f>1.14*1.64*SQRT(C16*(1-C16)/C8)</f>
        <v>7.0727984355920754E-3</v>
      </c>
      <c r="D17" s="586">
        <f t="shared" ref="D17:G17" si="4">1.14*1.64*SQRT(D16*(1-D16)/D8)</f>
        <v>4.1424906992465612E-3</v>
      </c>
      <c r="E17" s="437">
        <f t="shared" si="4"/>
        <v>1.21535790707748E-3</v>
      </c>
      <c r="F17" s="437">
        <f t="shared" si="4"/>
        <v>1.3115868306040636E-3</v>
      </c>
      <c r="G17" s="586">
        <f t="shared" si="4"/>
        <v>1.5517662157289154E-2</v>
      </c>
      <c r="H17" s="586">
        <f>1.14*1.64*SQRT(H16*(1-H16)/H8)</f>
        <v>3.044942906608018E-3</v>
      </c>
    </row>
    <row r="18" spans="1:12">
      <c r="A18" s="1773" t="s">
        <v>596</v>
      </c>
      <c r="B18" s="441" t="s">
        <v>75</v>
      </c>
      <c r="C18" s="583">
        <v>1724.6415173319519</v>
      </c>
      <c r="D18" s="583">
        <v>87.428731865942453</v>
      </c>
      <c r="E18" s="584">
        <v>93.514243303833396</v>
      </c>
      <c r="F18" s="584">
        <v>10.223651750661642</v>
      </c>
      <c r="G18" s="583">
        <v>13.069286448458783</v>
      </c>
      <c r="H18" s="583">
        <f>C18+D18+E18+F18+G18</f>
        <v>1928.8774307008482</v>
      </c>
    </row>
    <row r="19" spans="1:12">
      <c r="A19" s="1773"/>
      <c r="B19" s="441" t="s">
        <v>92</v>
      </c>
      <c r="C19" s="581">
        <v>1008</v>
      </c>
      <c r="D19" s="581">
        <v>50</v>
      </c>
      <c r="E19" s="521">
        <v>62</v>
      </c>
      <c r="F19" s="521">
        <v>7</v>
      </c>
      <c r="G19" s="581">
        <v>9</v>
      </c>
      <c r="H19" s="581">
        <f>C19+D19+E19+F19+G19</f>
        <v>1136</v>
      </c>
    </row>
    <row r="20" spans="1:12">
      <c r="A20" s="1773"/>
      <c r="B20" s="441" t="s">
        <v>76</v>
      </c>
      <c r="C20" s="586">
        <f t="shared" ref="C20:F20" si="5">C18/C$7</f>
        <v>0.1237175185008996</v>
      </c>
      <c r="D20" s="586">
        <f t="shared" si="5"/>
        <v>3.2755375421899026E-2</v>
      </c>
      <c r="E20" s="437">
        <f t="shared" si="5"/>
        <v>7.7596174018525173E-3</v>
      </c>
      <c r="F20" s="437">
        <f t="shared" si="5"/>
        <v>1.9764441603912267E-3</v>
      </c>
      <c r="G20" s="586">
        <f>G18/G$7</f>
        <v>3.1140470067814178E-2</v>
      </c>
      <c r="H20" s="586">
        <f>H18/H$7</f>
        <v>5.6312435481556122E-2</v>
      </c>
    </row>
    <row r="21" spans="1:12">
      <c r="A21" s="1786"/>
      <c r="B21" s="444" t="s">
        <v>112</v>
      </c>
      <c r="C21" s="493">
        <f>1.14*1.64*SQRT(C20*(1-C20)/C8)</f>
        <v>6.6777168635516193E-3</v>
      </c>
      <c r="D21" s="493">
        <f t="shared" ref="D21:G21" si="6">1.14*1.64*SQRT(D20*(1-D20)/D8)</f>
        <v>7.6005863269898791E-3</v>
      </c>
      <c r="E21" s="588">
        <f t="shared" si="6"/>
        <v>1.8910159659420742E-3</v>
      </c>
      <c r="F21" s="588">
        <f t="shared" si="6"/>
        <v>1.5104770803262395E-3</v>
      </c>
      <c r="G21" s="493">
        <f t="shared" si="6"/>
        <v>1.8564402497914113E-2</v>
      </c>
      <c r="H21" s="493">
        <f>1.14*1.64*SQRT(H20*(1-H20)/H8)</f>
        <v>2.9552310094668145E-3</v>
      </c>
    </row>
    <row r="22" spans="1:12">
      <c r="A22" s="1773" t="s">
        <v>597</v>
      </c>
      <c r="B22" s="441" t="s">
        <v>75</v>
      </c>
      <c r="C22" s="591">
        <v>898.15686793337318</v>
      </c>
      <c r="D22" s="591">
        <v>51.026900436850468</v>
      </c>
      <c r="E22" s="226">
        <v>111.77986670941354</v>
      </c>
      <c r="F22" s="226">
        <v>20.337723849668279</v>
      </c>
      <c r="G22" s="591">
        <v>11.797269660031006</v>
      </c>
      <c r="H22" s="591">
        <f>C22+D22+E22+F22+G22</f>
        <v>1093.0986285893364</v>
      </c>
    </row>
    <row r="23" spans="1:12">
      <c r="A23" s="1773"/>
      <c r="B23" s="441" t="s">
        <v>92</v>
      </c>
      <c r="C23" s="591">
        <v>542</v>
      </c>
      <c r="D23" s="591">
        <v>32</v>
      </c>
      <c r="E23" s="226">
        <v>63</v>
      </c>
      <c r="F23" s="226">
        <v>11</v>
      </c>
      <c r="G23" s="591">
        <v>11</v>
      </c>
      <c r="H23" s="591">
        <f>C23+D23+E23+F23+G23</f>
        <v>659</v>
      </c>
    </row>
    <row r="24" spans="1:12">
      <c r="A24" s="1773"/>
      <c r="B24" s="441" t="s">
        <v>76</v>
      </c>
      <c r="C24" s="586">
        <f t="shared" ref="C24:F24" si="7">C22/C$7</f>
        <v>6.4429470013662921E-2</v>
      </c>
      <c r="D24" s="586">
        <f t="shared" si="7"/>
        <v>1.9117345576826216E-2</v>
      </c>
      <c r="E24" s="437">
        <f t="shared" si="7"/>
        <v>9.2752608399662307E-3</v>
      </c>
      <c r="F24" s="437">
        <f t="shared" si="7"/>
        <v>3.9317042988797884E-3</v>
      </c>
      <c r="G24" s="586">
        <f>G22/G$7</f>
        <v>2.8109608292612706E-2</v>
      </c>
      <c r="H24" s="586">
        <f>H22/H$7</f>
        <v>3.1912367793659531E-2</v>
      </c>
    </row>
    <row r="25" spans="1:12">
      <c r="A25" s="1786"/>
      <c r="B25" s="444" t="s">
        <v>112</v>
      </c>
      <c r="C25" s="493">
        <f>1.14*1.64*SQRT(C24*(1-C24)/C8)</f>
        <v>4.9793296842788465E-3</v>
      </c>
      <c r="D25" s="493">
        <f t="shared" ref="D25:G25" si="8">1.14*1.64*SQRT(D24*(1-D24)/D8)</f>
        <v>5.8473617927375142E-3</v>
      </c>
      <c r="E25" s="588">
        <f t="shared" si="8"/>
        <v>2.065885094345027E-3</v>
      </c>
      <c r="F25" s="588">
        <f t="shared" si="8"/>
        <v>2.1283176741227431E-3</v>
      </c>
      <c r="G25" s="493">
        <f t="shared" si="8"/>
        <v>1.7665422439632979E-2</v>
      </c>
      <c r="H25" s="592">
        <f>1.14*1.64*SQRT(H24*(1-H24)/H8)</f>
        <v>2.2532636673124403E-3</v>
      </c>
      <c r="L25" s="593"/>
    </row>
    <row r="26" spans="1:12">
      <c r="A26" s="1773" t="s">
        <v>598</v>
      </c>
      <c r="B26" s="441" t="s">
        <v>75</v>
      </c>
      <c r="C26" s="583">
        <v>1845.2238589983931</v>
      </c>
      <c r="D26" s="583">
        <v>137.04882098095695</v>
      </c>
      <c r="E26" s="583">
        <v>106.84533109130592</v>
      </c>
      <c r="F26" s="584">
        <v>33.388427111160922</v>
      </c>
      <c r="G26" s="583">
        <v>13.323039507303397</v>
      </c>
      <c r="H26" s="583">
        <f>C26+D26+E26+F26+G26</f>
        <v>2135.8294776891203</v>
      </c>
    </row>
    <row r="27" spans="1:12">
      <c r="A27" s="1773"/>
      <c r="B27" s="441" t="s">
        <v>92</v>
      </c>
      <c r="C27" s="581">
        <v>1071</v>
      </c>
      <c r="D27" s="581">
        <v>106</v>
      </c>
      <c r="E27" s="581">
        <v>62</v>
      </c>
      <c r="F27" s="521">
        <v>18</v>
      </c>
      <c r="G27" s="581">
        <v>10</v>
      </c>
      <c r="H27" s="581">
        <f>C27+D27+E27+F27+G27</f>
        <v>1267</v>
      </c>
    </row>
    <row r="28" spans="1:12">
      <c r="A28" s="1773"/>
      <c r="B28" s="441" t="s">
        <v>76</v>
      </c>
      <c r="C28" s="586">
        <f t="shared" ref="C28:F28" si="9">C26/C$7</f>
        <v>0.13236751789850099</v>
      </c>
      <c r="D28" s="586">
        <f t="shared" si="9"/>
        <v>5.1345655902262761E-2</v>
      </c>
      <c r="E28" s="586">
        <f t="shared" si="9"/>
        <v>8.8658033380975363E-3</v>
      </c>
      <c r="F28" s="437">
        <f t="shared" si="9"/>
        <v>6.45467621529963E-3</v>
      </c>
      <c r="G28" s="586">
        <f>G26/G$7</f>
        <v>3.174509294181193E-2</v>
      </c>
      <c r="H28" s="586">
        <f>H26/H$7</f>
        <v>6.2354278062278647E-2</v>
      </c>
    </row>
    <row r="29" spans="1:12">
      <c r="A29" s="1786"/>
      <c r="B29" s="444" t="s">
        <v>112</v>
      </c>
      <c r="C29" s="493">
        <f>1.14*1.64*SQRT(C28*(1-C28)/C8)</f>
        <v>6.873041241983212E-3</v>
      </c>
      <c r="D29" s="493">
        <f t="shared" ref="D29:G29" si="10">1.14*1.64*SQRT(D28*(1-D28)/D8)</f>
        <v>9.4241783374326218E-3</v>
      </c>
      <c r="E29" s="493">
        <f t="shared" si="10"/>
        <v>2.0201883834426422E-3</v>
      </c>
      <c r="F29" s="588">
        <f t="shared" si="10"/>
        <v>2.723532374414233E-3</v>
      </c>
      <c r="G29" s="493">
        <f t="shared" si="10"/>
        <v>1.8737909666222918E-2</v>
      </c>
      <c r="H29" s="493">
        <f>1.14*1.64*SQRT(H28*(1-H28)/H8)</f>
        <v>3.0997572158473707E-3</v>
      </c>
    </row>
    <row r="30" spans="1:12">
      <c r="A30" s="1773" t="s">
        <v>599</v>
      </c>
      <c r="B30" s="441" t="s">
        <v>75</v>
      </c>
      <c r="C30" s="583">
        <v>512.63017488951482</v>
      </c>
      <c r="D30" s="583">
        <v>39.010275281170742</v>
      </c>
      <c r="E30" s="583">
        <v>103.90695524168531</v>
      </c>
      <c r="F30" s="584">
        <v>35.272618271202958</v>
      </c>
      <c r="G30" s="583">
        <v>13.422827244147602</v>
      </c>
      <c r="H30" s="583">
        <f>C30+D30+E30+F30+G30</f>
        <v>704.24285092772141</v>
      </c>
    </row>
    <row r="31" spans="1:12">
      <c r="A31" s="1773"/>
      <c r="B31" s="441" t="s">
        <v>92</v>
      </c>
      <c r="C31" s="581">
        <v>324</v>
      </c>
      <c r="D31" s="581">
        <v>30</v>
      </c>
      <c r="E31" s="581">
        <v>73</v>
      </c>
      <c r="F31" s="521">
        <v>17</v>
      </c>
      <c r="G31" s="581">
        <v>9</v>
      </c>
      <c r="H31" s="581">
        <f>C31+D31+E31+F31+G31</f>
        <v>453</v>
      </c>
    </row>
    <row r="32" spans="1:12">
      <c r="A32" s="1773"/>
      <c r="B32" s="441" t="s">
        <v>76</v>
      </c>
      <c r="C32" s="586">
        <f t="shared" ref="C32:F32" si="11">C30/C$7</f>
        <v>3.67736323802101E-2</v>
      </c>
      <c r="D32" s="586">
        <f t="shared" si="11"/>
        <v>1.4615289331951707E-2</v>
      </c>
      <c r="E32" s="586">
        <f t="shared" si="11"/>
        <v>8.6219830218509669E-3</v>
      </c>
      <c r="F32" s="437">
        <f t="shared" si="11"/>
        <v>6.8189294886062887E-3</v>
      </c>
      <c r="G32" s="586">
        <f>G30/G$7</f>
        <v>3.1982859329792376E-2</v>
      </c>
      <c r="H32" s="586">
        <f>H30/H$7</f>
        <v>2.0559953408654408E-2</v>
      </c>
    </row>
    <row r="33" spans="1:8">
      <c r="A33" s="1786"/>
      <c r="B33" s="444" t="s">
        <v>112</v>
      </c>
      <c r="C33" s="586">
        <f>1.14*1.64*SQRT(C32*(1-C32)/C8)</f>
        <v>3.8170054705952395E-3</v>
      </c>
      <c r="D33" s="586">
        <f t="shared" ref="D33:G33" si="12">1.14*1.64*SQRT(D32*(1-D32)/D8)</f>
        <v>5.1244146169873769E-3</v>
      </c>
      <c r="E33" s="586">
        <f t="shared" si="12"/>
        <v>1.9924609401590788E-3</v>
      </c>
      <c r="F33" s="437">
        <f t="shared" si="12"/>
        <v>2.7988123781260837E-3</v>
      </c>
      <c r="G33" s="586">
        <f t="shared" si="12"/>
        <v>1.8805641547824374E-2</v>
      </c>
      <c r="H33" s="586">
        <f>1.14*1.64*SQRT(H32*(1-H32)/H8)</f>
        <v>1.8191778329516564E-3</v>
      </c>
    </row>
    <row r="34" spans="1:8">
      <c r="A34" s="1773" t="s">
        <v>600</v>
      </c>
      <c r="B34" s="441" t="s">
        <v>75</v>
      </c>
      <c r="C34" s="583">
        <v>520.19286660591627</v>
      </c>
      <c r="D34" s="583">
        <v>62.136495386960206</v>
      </c>
      <c r="E34" s="583">
        <v>177.62171844110549</v>
      </c>
      <c r="F34" s="584">
        <v>61.202025284870771</v>
      </c>
      <c r="G34" s="583">
        <v>10.081701831102981</v>
      </c>
      <c r="H34" s="583">
        <f>C34+D34+E34+F34+G34</f>
        <v>831.23480754995569</v>
      </c>
    </row>
    <row r="35" spans="1:8">
      <c r="A35" s="1773"/>
      <c r="B35" s="441" t="s">
        <v>92</v>
      </c>
      <c r="C35" s="581">
        <v>321</v>
      </c>
      <c r="D35" s="581">
        <v>47</v>
      </c>
      <c r="E35" s="581">
        <v>106</v>
      </c>
      <c r="F35" s="521">
        <v>33</v>
      </c>
      <c r="G35" s="581">
        <v>8</v>
      </c>
      <c r="H35" s="581">
        <f>C35+D35+E35+F35+G35</f>
        <v>515</v>
      </c>
    </row>
    <row r="36" spans="1:8">
      <c r="A36" s="1773"/>
      <c r="B36" s="441" t="s">
        <v>76</v>
      </c>
      <c r="C36" s="586">
        <f t="shared" ref="C36:F36" si="13">C34/C$7</f>
        <v>3.7316143645848621E-2</v>
      </c>
      <c r="D36" s="586">
        <f t="shared" si="13"/>
        <v>2.3279580869613684E-2</v>
      </c>
      <c r="E36" s="586">
        <f t="shared" si="13"/>
        <v>1.4738680747107656E-2</v>
      </c>
      <c r="F36" s="437">
        <f t="shared" si="13"/>
        <v>1.1831622245013456E-2</v>
      </c>
      <c r="G36" s="586">
        <f>G34/G$7</f>
        <v>2.4021887908127738E-2</v>
      </c>
      <c r="H36" s="586">
        <f>H34/H$7</f>
        <v>2.4267408454861143E-2</v>
      </c>
    </row>
    <row r="37" spans="1:8">
      <c r="A37" s="1786"/>
      <c r="B37" s="444" t="s">
        <v>112</v>
      </c>
      <c r="C37" s="493">
        <f>1.14*1.64*SQRT(C36*(1-C36)/C8)</f>
        <v>3.8439750364495434E-3</v>
      </c>
      <c r="D37" s="493">
        <f t="shared" ref="D37:G37" si="14">1.14*1.64*SQRT(D36*(1-D36)/D8)</f>
        <v>6.4388803504118108E-3</v>
      </c>
      <c r="E37" s="493">
        <f t="shared" si="14"/>
        <v>2.5969979975755224E-3</v>
      </c>
      <c r="F37" s="588">
        <f t="shared" si="14"/>
        <v>3.6773849384640908E-3</v>
      </c>
      <c r="G37" s="493">
        <f t="shared" si="14"/>
        <v>1.6364833581533872E-2</v>
      </c>
      <c r="H37" s="493">
        <f>1.14*1.64*SQRT(H36*(1-H36)/H8)</f>
        <v>1.9726601415032997E-3</v>
      </c>
    </row>
    <row r="38" spans="1:8">
      <c r="A38" s="1773" t="s">
        <v>601</v>
      </c>
      <c r="B38" s="441" t="s">
        <v>75</v>
      </c>
      <c r="C38" s="591">
        <v>685.78583673613116</v>
      </c>
      <c r="D38" s="591">
        <v>89.389970562533733</v>
      </c>
      <c r="E38" s="591">
        <v>178.16480881955761</v>
      </c>
      <c r="F38" s="591">
        <v>45.310084378857603</v>
      </c>
      <c r="G38" s="591">
        <v>27.954932651599968</v>
      </c>
      <c r="H38" s="591">
        <f>C38+D38+E38+F38+G38</f>
        <v>1026.6056331486802</v>
      </c>
    </row>
    <row r="39" spans="1:8">
      <c r="A39" s="1773"/>
      <c r="B39" s="441" t="s">
        <v>92</v>
      </c>
      <c r="C39" s="591">
        <v>418</v>
      </c>
      <c r="D39" s="591">
        <v>68</v>
      </c>
      <c r="E39" s="591">
        <v>121</v>
      </c>
      <c r="F39" s="591">
        <v>26</v>
      </c>
      <c r="G39" s="591">
        <v>21</v>
      </c>
      <c r="H39" s="591">
        <f>C39+D39+E39+F39+G39</f>
        <v>654</v>
      </c>
    </row>
    <row r="40" spans="1:8">
      <c r="A40" s="1773"/>
      <c r="B40" s="441" t="s">
        <v>76</v>
      </c>
      <c r="C40" s="586">
        <v>4.9194989852332588E-2</v>
      </c>
      <c r="D40" s="586">
        <v>3.3490158009130348E-2</v>
      </c>
      <c r="E40" s="586">
        <v>1.4783745257095976E-2</v>
      </c>
      <c r="F40" s="586">
        <v>8.7593800983715685E-3</v>
      </c>
      <c r="G40" s="586">
        <f>G38/G$7</f>
        <v>6.6608819610619874E-2</v>
      </c>
      <c r="H40" s="586">
        <f>H38/H$7</f>
        <v>2.9971144128469535E-2</v>
      </c>
    </row>
    <row r="41" spans="1:8">
      <c r="A41" s="1786"/>
      <c r="B41" s="444" t="s">
        <v>112</v>
      </c>
      <c r="C41" s="493">
        <f>1.14*1.64*SQRT(C40*(1-C40)/C8)</f>
        <v>4.3862815436053826E-3</v>
      </c>
      <c r="D41" s="493">
        <f t="shared" ref="D41:G41" si="15">1.14*1.64*SQRT(D40*(1-D40)/D8)</f>
        <v>7.6824436183790161E-3</v>
      </c>
      <c r="E41" s="493">
        <f t="shared" si="15"/>
        <v>2.6009057326253E-3</v>
      </c>
      <c r="F41" s="493">
        <f t="shared" si="15"/>
        <v>3.1690398530536111E-3</v>
      </c>
      <c r="G41" s="493">
        <f t="shared" si="15"/>
        <v>2.6649293587641964E-2</v>
      </c>
      <c r="H41" s="592">
        <f>1.14*1.64*SQRT(H40*(1-H40)/H8)</f>
        <v>2.1858439385375448E-3</v>
      </c>
    </row>
    <row r="42" spans="1:8">
      <c r="A42" s="1773" t="s">
        <v>602</v>
      </c>
      <c r="B42" s="441" t="s">
        <v>75</v>
      </c>
      <c r="C42" s="583">
        <v>164.5135615540743</v>
      </c>
      <c r="D42" s="583">
        <v>60.258473070699218</v>
      </c>
      <c r="E42" s="583">
        <v>174.79312391777643</v>
      </c>
      <c r="F42" s="584">
        <v>66.562945341095016</v>
      </c>
      <c r="G42" s="583">
        <v>15.844140845796176</v>
      </c>
      <c r="H42" s="583">
        <f>C42+D42+E42+F42+G42</f>
        <v>481.97224472944117</v>
      </c>
    </row>
    <row r="43" spans="1:8">
      <c r="A43" s="1773"/>
      <c r="B43" s="441" t="s">
        <v>92</v>
      </c>
      <c r="C43" s="581">
        <v>109</v>
      </c>
      <c r="D43" s="581">
        <v>42</v>
      </c>
      <c r="E43" s="581">
        <v>105</v>
      </c>
      <c r="F43" s="521">
        <v>33</v>
      </c>
      <c r="G43" s="581">
        <v>12</v>
      </c>
      <c r="H43" s="581">
        <f>C43+D43+E43+F43+G43</f>
        <v>301</v>
      </c>
    </row>
    <row r="44" spans="1:8">
      <c r="A44" s="1773"/>
      <c r="B44" s="441" t="s">
        <v>76</v>
      </c>
      <c r="C44" s="586">
        <f t="shared" ref="C44:F44" si="16">C42/C$7</f>
        <v>1.1801414607426251E-2</v>
      </c>
      <c r="D44" s="586">
        <f t="shared" si="16"/>
        <v>2.257597549061589E-2</v>
      </c>
      <c r="E44" s="586">
        <f t="shared" si="16"/>
        <v>1.4503969856974098E-2</v>
      </c>
      <c r="F44" s="437">
        <f t="shared" si="16"/>
        <v>1.2867999402398821E-2</v>
      </c>
      <c r="G44" s="586">
        <f>G42/G$7</f>
        <v>3.7752175354373085E-2</v>
      </c>
      <c r="H44" s="586">
        <f>H42/H$7</f>
        <v>1.4070894554127203E-2</v>
      </c>
    </row>
    <row r="45" spans="1:8">
      <c r="A45" s="1786"/>
      <c r="B45" s="444" t="s">
        <v>112</v>
      </c>
      <c r="C45" s="493">
        <f>1.14*1.64*SQRT(C44*(1-C44)/C8)</f>
        <v>2.1901783623264294E-3</v>
      </c>
      <c r="D45" s="493">
        <f t="shared" ref="D45:G45" si="17">1.14*1.64*SQRT(D44*(1-D44)/D8)</f>
        <v>6.3431124438605513E-3</v>
      </c>
      <c r="E45" s="493">
        <f t="shared" si="17"/>
        <v>2.5765434830189371E-3</v>
      </c>
      <c r="F45" s="588">
        <f t="shared" si="17"/>
        <v>3.8330510280910391E-3</v>
      </c>
      <c r="G45" s="493">
        <f t="shared" si="17"/>
        <v>2.0370535502124039E-2</v>
      </c>
      <c r="H45" s="493">
        <f>1.14*1.64*SQRT(H44*(1-H44)/H8)</f>
        <v>1.5099371196985729E-3</v>
      </c>
    </row>
    <row r="46" spans="1:8">
      <c r="A46" s="1773" t="s">
        <v>603</v>
      </c>
      <c r="B46" s="441" t="s">
        <v>75</v>
      </c>
      <c r="C46" s="583">
        <v>1316.5130868784918</v>
      </c>
      <c r="D46" s="583">
        <v>339.32259568845717</v>
      </c>
      <c r="E46" s="583">
        <v>262.65390510830457</v>
      </c>
      <c r="F46" s="583">
        <v>108.78552747016469</v>
      </c>
      <c r="G46" s="583">
        <v>30.76489825191188</v>
      </c>
      <c r="H46" s="583">
        <f>C46+D46+E46+F46+G46</f>
        <v>2058.0400133973299</v>
      </c>
    </row>
    <row r="47" spans="1:8">
      <c r="A47" s="1773"/>
      <c r="B47" s="441" t="s">
        <v>92</v>
      </c>
      <c r="C47" s="581">
        <v>817</v>
      </c>
      <c r="D47" s="581">
        <v>265</v>
      </c>
      <c r="E47" s="581">
        <v>146</v>
      </c>
      <c r="F47" s="581">
        <v>60</v>
      </c>
      <c r="G47" s="581">
        <v>22</v>
      </c>
      <c r="H47" s="581">
        <f>C47+D47+E47+F47+G47</f>
        <v>1310</v>
      </c>
    </row>
    <row r="48" spans="1:8">
      <c r="A48" s="1773"/>
      <c r="B48" s="441" t="s">
        <v>76</v>
      </c>
      <c r="C48" s="586">
        <v>9.4440340526265945E-2</v>
      </c>
      <c r="D48" s="586">
        <v>0.12712799069247813</v>
      </c>
      <c r="E48" s="586">
        <v>2.1794474731737176E-2</v>
      </c>
      <c r="F48" s="586">
        <v>2.1030501209078515E-2</v>
      </c>
      <c r="G48" s="586">
        <f>G46/G$7</f>
        <v>7.3304185116088591E-2</v>
      </c>
      <c r="H48" s="586">
        <f>H46/H$7</f>
        <v>6.0083260671876283E-2</v>
      </c>
    </row>
    <row r="49" spans="1:8">
      <c r="A49" s="1786"/>
      <c r="B49" s="444" t="s">
        <v>112</v>
      </c>
      <c r="C49" s="586">
        <f>1.14*1.64*SQRT(C48*(1-C48)/C8)</f>
        <v>5.9309961474383888E-3</v>
      </c>
      <c r="D49" s="586">
        <f t="shared" ref="D49:G49" si="18">1.14*1.64*SQRT(D48*(1-D48)/D8)</f>
        <v>1.4224385635633233E-2</v>
      </c>
      <c r="E49" s="586">
        <f t="shared" si="18"/>
        <v>3.1466964592017643E-3</v>
      </c>
      <c r="F49" s="586">
        <f t="shared" si="18"/>
        <v>4.8798993143794756E-3</v>
      </c>
      <c r="G49" s="586">
        <f t="shared" si="18"/>
        <v>2.7856142287330837E-2</v>
      </c>
      <c r="H49" s="586">
        <f>1.14*1.64*SQRT(H48*(1-H48)/H8)</f>
        <v>3.046467873101697E-3</v>
      </c>
    </row>
    <row r="50" spans="1:8">
      <c r="A50" s="1773" t="s">
        <v>604</v>
      </c>
      <c r="B50" s="441" t="s">
        <v>75</v>
      </c>
      <c r="C50" s="583">
        <v>1373.2498455881346</v>
      </c>
      <c r="D50" s="583">
        <v>753.44232348032506</v>
      </c>
      <c r="E50" s="583">
        <v>1498.585148486404</v>
      </c>
      <c r="F50" s="583">
        <v>942.5974502856111</v>
      </c>
      <c r="G50" s="583">
        <v>73.230435395039848</v>
      </c>
      <c r="H50" s="583">
        <f>C50+D50+E50+F50+G50</f>
        <v>4641.1052032355137</v>
      </c>
    </row>
    <row r="51" spans="1:8">
      <c r="A51" s="1773"/>
      <c r="B51" s="441" t="s">
        <v>92</v>
      </c>
      <c r="C51" s="581">
        <v>871</v>
      </c>
      <c r="D51" s="581">
        <v>542</v>
      </c>
      <c r="E51" s="581">
        <v>950</v>
      </c>
      <c r="F51" s="581">
        <v>517</v>
      </c>
      <c r="G51" s="581">
        <v>58</v>
      </c>
      <c r="H51" s="581">
        <f>C51+D51+E51+F51+G51</f>
        <v>2938</v>
      </c>
    </row>
    <row r="52" spans="1:8">
      <c r="A52" s="1773"/>
      <c r="B52" s="441" t="s">
        <v>76</v>
      </c>
      <c r="C52" s="586">
        <f t="shared" ref="C52:F52" si="19">C50/C$7</f>
        <v>9.8510363730972883E-2</v>
      </c>
      <c r="D52" s="586">
        <f t="shared" si="19"/>
        <v>0.28227889891148772</v>
      </c>
      <c r="E52" s="586">
        <f t="shared" si="19"/>
        <v>0.12434947859837046</v>
      </c>
      <c r="F52" s="586">
        <f t="shared" si="19"/>
        <v>0.18222365859596978</v>
      </c>
      <c r="G52" s="586">
        <f>G50/G$7</f>
        <v>0.17448773431246981</v>
      </c>
      <c r="H52" s="586">
        <f>H50/H$7</f>
        <v>0.13549432076944015</v>
      </c>
    </row>
    <row r="53" spans="1:8">
      <c r="A53" s="1786"/>
      <c r="B53" s="444" t="s">
        <v>112</v>
      </c>
      <c r="C53" s="493">
        <f>1.14*1.64*SQRT(C52*(1-C52)/C8)</f>
        <v>6.0438220178698019E-3</v>
      </c>
      <c r="D53" s="493">
        <f t="shared" ref="D53:G53" si="20">1.14*1.64*SQRT(D52*(1-D52)/D8)</f>
        <v>1.9220058609316817E-2</v>
      </c>
      <c r="E53" s="493">
        <f t="shared" si="20"/>
        <v>7.1113815719782798E-3</v>
      </c>
      <c r="F53" s="493">
        <f t="shared" si="20"/>
        <v>1.312868176797824E-2</v>
      </c>
      <c r="G53" s="493">
        <f t="shared" si="20"/>
        <v>4.0563199466749154E-2</v>
      </c>
      <c r="H53" s="493">
        <f>1.14*1.64*SQRT(H52*(1-H52)/H8)</f>
        <v>4.3875253141289258E-3</v>
      </c>
    </row>
    <row r="54" spans="1:8">
      <c r="A54" s="1773" t="s">
        <v>605</v>
      </c>
      <c r="B54" s="441" t="s">
        <v>75</v>
      </c>
      <c r="C54" s="591">
        <v>521.66740953193232</v>
      </c>
      <c r="D54" s="591">
        <v>366.9980246133785</v>
      </c>
      <c r="E54" s="591">
        <v>1184.7938747212838</v>
      </c>
      <c r="F54" s="591">
        <v>673.69938449103245</v>
      </c>
      <c r="G54" s="591">
        <v>26.376071237533345</v>
      </c>
      <c r="H54" s="591">
        <f>C54+D54+E54+F54+G54</f>
        <v>2773.5347645951606</v>
      </c>
    </row>
    <row r="55" spans="1:8">
      <c r="A55" s="1773"/>
      <c r="B55" s="441" t="s">
        <v>92</v>
      </c>
      <c r="C55" s="591">
        <v>343</v>
      </c>
      <c r="D55" s="591">
        <v>276</v>
      </c>
      <c r="E55" s="591">
        <v>767</v>
      </c>
      <c r="F55" s="591">
        <v>386</v>
      </c>
      <c r="G55" s="591">
        <v>19</v>
      </c>
      <c r="H55" s="591">
        <f>C55+D55+E55+F55+G55</f>
        <v>1791</v>
      </c>
    </row>
    <row r="56" spans="1:8">
      <c r="A56" s="1773"/>
      <c r="B56" s="441" t="s">
        <v>76</v>
      </c>
      <c r="C56" s="586">
        <f t="shared" ref="C56:F56" si="21">C54/C$7</f>
        <v>3.7421920289804157E-2</v>
      </c>
      <c r="D56" s="586">
        <f t="shared" si="21"/>
        <v>0.1374966537744024</v>
      </c>
      <c r="E56" s="586">
        <f t="shared" si="21"/>
        <v>9.8311731380054668E-2</v>
      </c>
      <c r="F56" s="586">
        <f t="shared" si="21"/>
        <v>0.13024007926035749</v>
      </c>
      <c r="G56" s="586">
        <f>G54/G$7</f>
        <v>6.2846832542705663E-2</v>
      </c>
      <c r="H56" s="586">
        <f>H54/H$7</f>
        <v>8.0971706652386441E-2</v>
      </c>
    </row>
    <row r="57" spans="1:8">
      <c r="A57" s="1786"/>
      <c r="B57" s="444" t="s">
        <v>112</v>
      </c>
      <c r="C57" s="493">
        <f>1.14*1.64*SQRT(C56*(1-C56)/C8)</f>
        <v>3.8492077757627165E-3</v>
      </c>
      <c r="D57" s="493">
        <f t="shared" ref="D57:G57" si="22">1.14*1.64*SQRT(D56*(1-D56)/D8)</f>
        <v>1.4704968609502591E-2</v>
      </c>
      <c r="E57" s="493">
        <f t="shared" si="22"/>
        <v>6.4164892995773161E-3</v>
      </c>
      <c r="F57" s="493">
        <f t="shared" si="22"/>
        <v>1.1446520512377161E-2</v>
      </c>
      <c r="G57" s="493">
        <f t="shared" si="22"/>
        <v>2.593790958108139E-2</v>
      </c>
      <c r="H57" s="592">
        <f>1.14*1.64*SQRT(H56*(1-H56)/H8)</f>
        <v>3.4970855059435037E-3</v>
      </c>
    </row>
    <row r="58" spans="1:8">
      <c r="A58" s="1773" t="s">
        <v>606</v>
      </c>
      <c r="B58" s="441" t="s">
        <v>75</v>
      </c>
      <c r="C58" s="583">
        <v>174.13690073488146</v>
      </c>
      <c r="D58" s="583">
        <v>183.71777775118738</v>
      </c>
      <c r="E58" s="583">
        <v>908.64726655285324</v>
      </c>
      <c r="F58" s="583">
        <v>472.55591048049325</v>
      </c>
      <c r="G58" s="583">
        <v>21.92062621726053</v>
      </c>
      <c r="H58" s="583">
        <f>C58+D58+E58+F58+G58</f>
        <v>1760.9784817366758</v>
      </c>
    </row>
    <row r="59" spans="1:8">
      <c r="A59" s="1773"/>
      <c r="B59" s="441" t="s">
        <v>92</v>
      </c>
      <c r="C59" s="581">
        <v>115</v>
      </c>
      <c r="D59" s="581">
        <v>135</v>
      </c>
      <c r="E59" s="581">
        <v>584</v>
      </c>
      <c r="F59" s="581">
        <v>257</v>
      </c>
      <c r="G59" s="581">
        <v>16</v>
      </c>
      <c r="H59" s="581">
        <f>C59+D59+E59+F59+G59</f>
        <v>1107</v>
      </c>
    </row>
    <row r="60" spans="1:8">
      <c r="A60" s="1773"/>
      <c r="B60" s="441" t="s">
        <v>76</v>
      </c>
      <c r="C60" s="586">
        <f t="shared" ref="C60:F60" si="23">C58/C$7</f>
        <v>1.2491746848171436E-2</v>
      </c>
      <c r="D60" s="586">
        <f t="shared" si="23"/>
        <v>6.8830287863998418E-2</v>
      </c>
      <c r="E60" s="586">
        <f t="shared" si="23"/>
        <v>7.5397660212903783E-2</v>
      </c>
      <c r="F60" s="586">
        <f t="shared" si="23"/>
        <v>9.135486932710575E-2</v>
      </c>
      <c r="G60" s="586">
        <f>G58/G$7</f>
        <v>5.2230747813079202E-2</v>
      </c>
      <c r="H60" s="586">
        <f>H58/H$7</f>
        <v>5.1410724994161036E-2</v>
      </c>
    </row>
    <row r="61" spans="1:8">
      <c r="A61" s="1786"/>
      <c r="B61" s="444" t="s">
        <v>112</v>
      </c>
      <c r="C61" s="493">
        <f>1.14*1.64*SQRT(C60*(1-C60)/C8)</f>
        <v>2.2525388506346149E-3</v>
      </c>
      <c r="D61" s="493">
        <f t="shared" ref="D61:G61" si="24">1.14*1.64*SQRT(D60*(1-D60)/D8)</f>
        <v>1.0810402310315556E-2</v>
      </c>
      <c r="E61" s="493">
        <f t="shared" si="24"/>
        <v>5.6901409034230584E-3</v>
      </c>
      <c r="F61" s="493">
        <f t="shared" si="24"/>
        <v>9.798609980496328E-3</v>
      </c>
      <c r="G61" s="493">
        <f t="shared" si="24"/>
        <v>2.3779483406593072E-2</v>
      </c>
      <c r="H61" s="493">
        <f>1.14*1.64*SQRT(H60*(1-H60)/H8)</f>
        <v>2.8310082369911254E-3</v>
      </c>
    </row>
    <row r="62" spans="1:8">
      <c r="A62" s="1773" t="s">
        <v>607</v>
      </c>
      <c r="B62" s="441" t="s">
        <v>75</v>
      </c>
      <c r="C62" s="583">
        <v>235.40261660822722</v>
      </c>
      <c r="D62" s="583">
        <v>171.69005749787479</v>
      </c>
      <c r="E62" s="583">
        <v>727.76241473640687</v>
      </c>
      <c r="F62" s="583">
        <v>323.89915620222797</v>
      </c>
      <c r="G62" s="583">
        <v>20.636239689723599</v>
      </c>
      <c r="H62" s="583">
        <f>C62+D62+E62+F62+G62</f>
        <v>1479.3904847344604</v>
      </c>
    </row>
    <row r="63" spans="1:8">
      <c r="A63" s="1773"/>
      <c r="B63" s="441" t="s">
        <v>92</v>
      </c>
      <c r="C63" s="581">
        <v>154</v>
      </c>
      <c r="D63" s="581">
        <v>107</v>
      </c>
      <c r="E63" s="581">
        <v>476</v>
      </c>
      <c r="F63" s="581">
        <v>198</v>
      </c>
      <c r="G63" s="581">
        <v>13</v>
      </c>
      <c r="H63" s="581">
        <f>C63+D63+E63+F63+G63</f>
        <v>948</v>
      </c>
    </row>
    <row r="64" spans="1:8">
      <c r="A64" s="1773"/>
      <c r="B64" s="441" t="s">
        <v>76</v>
      </c>
      <c r="C64" s="586">
        <f t="shared" ref="C64:F64" si="25">C62/C$7</f>
        <v>1.6886655738430172E-2</v>
      </c>
      <c r="D64" s="586">
        <f t="shared" si="25"/>
        <v>6.4324074815284363E-2</v>
      </c>
      <c r="E64" s="586">
        <f t="shared" si="25"/>
        <v>6.0388211445553557E-2</v>
      </c>
      <c r="F64" s="586">
        <f t="shared" si="25"/>
        <v>6.2616432116842161E-2</v>
      </c>
      <c r="G64" s="586">
        <f>G62/G$7</f>
        <v>4.9170412394309325E-2</v>
      </c>
      <c r="H64" s="586">
        <f>H62/H$7</f>
        <v>4.318993000678522E-2</v>
      </c>
    </row>
    <row r="65" spans="1:8">
      <c r="A65" s="1786"/>
      <c r="B65" s="444" t="s">
        <v>112</v>
      </c>
      <c r="C65" s="586">
        <f>1.14*1.64*SQRT(C64*(1-C64)/C8)</f>
        <v>2.6131476927940818E-3</v>
      </c>
      <c r="D65" s="586">
        <f t="shared" ref="D65:G65" si="26">1.14*1.64*SQRT(D64*(1-D64)/D8)</f>
        <v>1.0475798705531066E-2</v>
      </c>
      <c r="E65" s="586">
        <f t="shared" si="26"/>
        <v>5.1335394563029081E-3</v>
      </c>
      <c r="F65" s="586">
        <f t="shared" si="26"/>
        <v>8.2395652329100497E-3</v>
      </c>
      <c r="G65" s="586">
        <f t="shared" si="26"/>
        <v>2.31095375747488E-2</v>
      </c>
      <c r="H65" s="586">
        <f>1.14*1.64*SQRT(H64*(1-H64)/H8)</f>
        <v>2.6060292300338797E-3</v>
      </c>
    </row>
    <row r="66" spans="1:8">
      <c r="A66" s="1773" t="s">
        <v>608</v>
      </c>
      <c r="B66" s="441" t="s">
        <v>75</v>
      </c>
      <c r="C66" s="583">
        <v>77.779789507181874</v>
      </c>
      <c r="D66" s="583">
        <v>80.559863923026342</v>
      </c>
      <c r="E66" s="583">
        <v>666.41651793508936</v>
      </c>
      <c r="F66" s="583">
        <v>251.46950916361763</v>
      </c>
      <c r="G66" s="584">
        <v>13.224959911729032</v>
      </c>
      <c r="H66" s="583">
        <f>C66+D66+E66+F66+G66</f>
        <v>1089.4506404406443</v>
      </c>
    </row>
    <row r="67" spans="1:8">
      <c r="A67" s="1773"/>
      <c r="B67" s="441" t="s">
        <v>92</v>
      </c>
      <c r="C67" s="581">
        <v>56</v>
      </c>
      <c r="D67" s="581">
        <v>49</v>
      </c>
      <c r="E67" s="581">
        <v>416</v>
      </c>
      <c r="F67" s="581">
        <v>145</v>
      </c>
      <c r="G67" s="521">
        <v>10</v>
      </c>
      <c r="H67" s="581">
        <f>C67+D67+E67+F67+G67</f>
        <v>676</v>
      </c>
    </row>
    <row r="68" spans="1:8">
      <c r="A68" s="1773"/>
      <c r="B68" s="441" t="s">
        <v>76</v>
      </c>
      <c r="C68" s="586">
        <f t="shared" ref="C68:F68" si="27">C66/C$7</f>
        <v>5.5795494023809398E-3</v>
      </c>
      <c r="D68" s="586">
        <f t="shared" si="27"/>
        <v>3.0181938253227136E-2</v>
      </c>
      <c r="E68" s="586">
        <f t="shared" si="27"/>
        <v>5.5297856527050583E-2</v>
      </c>
      <c r="F68" s="586">
        <f t="shared" si="27"/>
        <v>4.8614277464088591E-2</v>
      </c>
      <c r="G68" s="437">
        <f>G66/G$7</f>
        <v>3.1511396578793809E-2</v>
      </c>
      <c r="H68" s="586">
        <f>H66/H$7</f>
        <v>3.1805866937777739E-2</v>
      </c>
    </row>
    <row r="69" spans="1:8">
      <c r="A69" s="1786"/>
      <c r="B69" s="444" t="s">
        <v>112</v>
      </c>
      <c r="C69" s="493">
        <f>1.14*1.64*SQRT(C68*(1-C68)/C8)</f>
        <v>1.5106885000645241E-3</v>
      </c>
      <c r="D69" s="493">
        <f t="shared" ref="D69:G69" si="28">1.14*1.64*SQRT(D68*(1-D68)/D8)</f>
        <v>7.3056075752092027E-3</v>
      </c>
      <c r="E69" s="493">
        <f t="shared" si="28"/>
        <v>4.9257026525052587E-3</v>
      </c>
      <c r="F69" s="493">
        <f t="shared" si="28"/>
        <v>7.3141136093669273E-3</v>
      </c>
      <c r="G69" s="588">
        <f t="shared" si="28"/>
        <v>1.8671064066363204E-2</v>
      </c>
      <c r="H69" s="493">
        <f>1.14*1.64*SQRT(H68*(1-H68)/H8)</f>
        <v>2.2496243590513559E-3</v>
      </c>
    </row>
    <row r="70" spans="1:8">
      <c r="A70" s="1773" t="s">
        <v>609</v>
      </c>
      <c r="B70" s="441" t="s">
        <v>75</v>
      </c>
      <c r="C70" s="591">
        <v>45.241917195092803</v>
      </c>
      <c r="D70" s="591">
        <v>26.670725935936861</v>
      </c>
      <c r="E70" s="591">
        <v>526.23809321657427</v>
      </c>
      <c r="F70" s="591">
        <v>148.26710432521998</v>
      </c>
      <c r="G70" s="226">
        <v>15.35727974363977</v>
      </c>
      <c r="H70" s="591">
        <f>C70+D70+E70+F70+G70</f>
        <v>761.77512041646366</v>
      </c>
    </row>
    <row r="71" spans="1:8">
      <c r="A71" s="1773"/>
      <c r="B71" s="441" t="s">
        <v>92</v>
      </c>
      <c r="C71" s="591">
        <v>33</v>
      </c>
      <c r="D71" s="591">
        <v>21</v>
      </c>
      <c r="E71" s="591">
        <v>327</v>
      </c>
      <c r="F71" s="591">
        <v>86</v>
      </c>
      <c r="G71" s="226">
        <v>7</v>
      </c>
      <c r="H71" s="591">
        <f>C71+D71+E71+F71+G71</f>
        <v>474</v>
      </c>
    </row>
    <row r="72" spans="1:8">
      <c r="A72" s="1773"/>
      <c r="B72" s="441" t="s">
        <v>76</v>
      </c>
      <c r="C72" s="586">
        <v>3.2454383542030365E-3</v>
      </c>
      <c r="D72" s="586">
        <v>9.9922487969484643E-3</v>
      </c>
      <c r="E72" s="586">
        <v>4.3666142411843981E-2</v>
      </c>
      <c r="F72" s="586">
        <v>2.8663109783912032E-2</v>
      </c>
      <c r="G72" s="437">
        <f>G70/G$7</f>
        <v>3.65921209291621E-2</v>
      </c>
      <c r="H72" s="586">
        <f>H70/H$7</f>
        <v>2.2239573980768802E-2</v>
      </c>
    </row>
    <row r="73" spans="1:8">
      <c r="A73" s="1786"/>
      <c r="B73" s="444" t="s">
        <v>112</v>
      </c>
      <c r="C73" s="493">
        <f>1.14*1.64*SQRT(C72*(1-C72)/C8)</f>
        <v>1.1535093897538148E-3</v>
      </c>
      <c r="D73" s="493">
        <f t="shared" ref="D73:G73" si="29">1.14*1.64*SQRT(D72*(1-D72)/D8)</f>
        <v>4.2470615978749682E-3</v>
      </c>
      <c r="E73" s="493">
        <f t="shared" si="29"/>
        <v>4.4039641157855918E-3</v>
      </c>
      <c r="F73" s="493">
        <f t="shared" si="29"/>
        <v>5.6747673905904452E-3</v>
      </c>
      <c r="G73" s="588">
        <f t="shared" si="29"/>
        <v>2.0067204399084607E-2</v>
      </c>
      <c r="H73" s="592">
        <f>1.14*1.64*SQRT(H72*(1-H72)/H8)</f>
        <v>1.8904039818512719E-3</v>
      </c>
    </row>
    <row r="74" spans="1:8">
      <c r="A74" s="1773" t="s">
        <v>610</v>
      </c>
      <c r="B74" s="441" t="s">
        <v>75</v>
      </c>
      <c r="C74" s="583">
        <v>40.717864573932147</v>
      </c>
      <c r="D74" s="583">
        <v>33.231651069783418</v>
      </c>
      <c r="E74" s="583">
        <v>396.2051328717148</v>
      </c>
      <c r="F74" s="583">
        <v>118.89694107964419</v>
      </c>
      <c r="G74" s="585">
        <v>0</v>
      </c>
      <c r="H74" s="583">
        <f>C74+D74+E74+F74+G74</f>
        <v>589.05158959507457</v>
      </c>
    </row>
    <row r="75" spans="1:8">
      <c r="A75" s="1773"/>
      <c r="B75" s="441" t="s">
        <v>92</v>
      </c>
      <c r="C75" s="581">
        <v>31</v>
      </c>
      <c r="D75" s="581">
        <v>21</v>
      </c>
      <c r="E75" s="581">
        <v>255</v>
      </c>
      <c r="F75" s="581">
        <v>68</v>
      </c>
      <c r="G75" s="545">
        <v>0</v>
      </c>
      <c r="H75" s="581">
        <f>C75+D75+E75+F75+G75</f>
        <v>375</v>
      </c>
    </row>
    <row r="76" spans="1:8">
      <c r="A76" s="1773"/>
      <c r="B76" s="441" t="s">
        <v>76</v>
      </c>
      <c r="C76" s="586">
        <f t="shared" ref="C76:E76" si="30">C74/C$7</f>
        <v>2.9209044970317588E-3</v>
      </c>
      <c r="D76" s="586">
        <f t="shared" si="30"/>
        <v>1.2450314484137397E-2</v>
      </c>
      <c r="E76" s="586">
        <f t="shared" si="30"/>
        <v>3.2876277828028141E-2</v>
      </c>
      <c r="F76" s="586">
        <f>F74/F$7</f>
        <v>2.2985247406342311E-2</v>
      </c>
      <c r="G76" s="574">
        <f>G74/G$7</f>
        <v>0</v>
      </c>
      <c r="H76" s="586">
        <f>H74/H$7</f>
        <v>1.7197012680234543E-2</v>
      </c>
    </row>
    <row r="77" spans="1:8">
      <c r="A77" s="1786"/>
      <c r="B77" s="444" t="s">
        <v>112</v>
      </c>
      <c r="C77" s="493">
        <f>1.14*1.64*SQRT(C76*(1-C76)/C8)</f>
        <v>1.094495096508389E-3</v>
      </c>
      <c r="D77" s="493">
        <f t="shared" ref="D77:F77" si="31">1.14*1.64*SQRT(D76*(1-D76)/D8)</f>
        <v>4.7348615138841027E-3</v>
      </c>
      <c r="E77" s="493">
        <f t="shared" si="31"/>
        <v>3.842810169724382E-3</v>
      </c>
      <c r="F77" s="493">
        <f t="shared" si="31"/>
        <v>5.0965538989253181E-3</v>
      </c>
      <c r="G77" s="594">
        <v>0</v>
      </c>
      <c r="H77" s="493">
        <f>1.14*1.64*SQRT(H76*(1-H76)/H8)</f>
        <v>1.6666135308763233E-3</v>
      </c>
    </row>
    <row r="78" spans="1:8">
      <c r="A78" s="1773" t="s">
        <v>611</v>
      </c>
      <c r="B78" s="441" t="s">
        <v>75</v>
      </c>
      <c r="C78" s="584">
        <v>12.096478344308982</v>
      </c>
      <c r="D78" s="585">
        <v>5.8398299882179101</v>
      </c>
      <c r="E78" s="583">
        <v>355.54191617651458</v>
      </c>
      <c r="F78" s="583">
        <v>127.70920681248481</v>
      </c>
      <c r="G78" s="583">
        <v>19.783335732920172</v>
      </c>
      <c r="H78" s="583">
        <f>C78+D78+E78+F78+G78</f>
        <v>520.97076705444647</v>
      </c>
    </row>
    <row r="79" spans="1:8">
      <c r="A79" s="1773"/>
      <c r="B79" s="441" t="s">
        <v>92</v>
      </c>
      <c r="C79" s="521">
        <v>9</v>
      </c>
      <c r="D79" s="545">
        <v>4</v>
      </c>
      <c r="E79" s="581">
        <v>210</v>
      </c>
      <c r="F79" s="581">
        <v>79</v>
      </c>
      <c r="G79" s="581">
        <v>12</v>
      </c>
      <c r="H79" s="581">
        <f>C79+D79+E79+F79+G79</f>
        <v>314</v>
      </c>
    </row>
    <row r="80" spans="1:8">
      <c r="A80" s="1773"/>
      <c r="B80" s="441" t="s">
        <v>76</v>
      </c>
      <c r="C80" s="437">
        <f t="shared" ref="C80:F80" si="32">C78/C$7</f>
        <v>8.6774339381146231E-4</v>
      </c>
      <c r="D80" s="587">
        <f t="shared" si="32"/>
        <v>2.1879057328367413E-3</v>
      </c>
      <c r="E80" s="586">
        <f t="shared" si="32"/>
        <v>2.9502128685226479E-2</v>
      </c>
      <c r="F80" s="586">
        <f t="shared" si="32"/>
        <v>2.4688841344424305E-2</v>
      </c>
      <c r="G80" s="586">
        <f>G78/G$7</f>
        <v>4.7138179782199925E-2</v>
      </c>
      <c r="H80" s="586">
        <f>H78/H$7</f>
        <v>1.5209433342206103E-2</v>
      </c>
    </row>
    <row r="81" spans="1:8">
      <c r="A81" s="1786"/>
      <c r="B81" s="444" t="s">
        <v>112</v>
      </c>
      <c r="C81" s="588">
        <f>1.14*1.64*SQRT(C80*(1-C80)/C8)</f>
        <v>5.9716931547206464E-4</v>
      </c>
      <c r="D81" s="589">
        <f t="shared" ref="D81:G81" si="33">1.14*1.64*SQRT(D80*(1-D80)/D8)</f>
        <v>1.9951535620187748E-3</v>
      </c>
      <c r="E81" s="493">
        <f t="shared" si="33"/>
        <v>3.646620444475549E-3</v>
      </c>
      <c r="F81" s="493">
        <f t="shared" si="33"/>
        <v>5.2774414081027373E-3</v>
      </c>
      <c r="G81" s="493">
        <f t="shared" si="33"/>
        <v>2.2651102912348692E-2</v>
      </c>
      <c r="H81" s="493">
        <f>1.14*1.64*SQRT(H80*(1-H80)/H8)</f>
        <v>1.5689301922873116E-3</v>
      </c>
    </row>
    <row r="82" spans="1:8">
      <c r="A82" s="1773" t="s">
        <v>612</v>
      </c>
      <c r="B82" s="441" t="s">
        <v>75</v>
      </c>
      <c r="C82" s="591">
        <v>56.229099100522284</v>
      </c>
      <c r="D82" s="226">
        <v>9.8342165272262374</v>
      </c>
      <c r="E82" s="591">
        <v>373.12929420234491</v>
      </c>
      <c r="F82" s="591">
        <v>88.309138405964291</v>
      </c>
      <c r="G82" s="226">
        <v>7.8669708206425382</v>
      </c>
      <c r="H82" s="591">
        <f>C82+D82+E82+F82+G82</f>
        <v>535.36871905670023</v>
      </c>
    </row>
    <row r="83" spans="1:8">
      <c r="A83" s="1773"/>
      <c r="B83" s="441" t="s">
        <v>92</v>
      </c>
      <c r="C83" s="591">
        <v>40</v>
      </c>
      <c r="D83" s="226">
        <v>8</v>
      </c>
      <c r="E83" s="591">
        <v>214</v>
      </c>
      <c r="F83" s="591">
        <v>48</v>
      </c>
      <c r="G83" s="226">
        <v>7</v>
      </c>
      <c r="H83" s="591">
        <f>C83+D83+E83+F83+G83</f>
        <v>317</v>
      </c>
    </row>
    <row r="84" spans="1:8">
      <c r="A84" s="1773"/>
      <c r="B84" s="441" t="s">
        <v>76</v>
      </c>
      <c r="C84" s="586">
        <f t="shared" ref="C84:F84" si="34">C82/C$7</f>
        <v>4.0336061368971545E-3</v>
      </c>
      <c r="D84" s="437">
        <f t="shared" si="34"/>
        <v>3.6844118341263681E-3</v>
      </c>
      <c r="E84" s="586">
        <f t="shared" si="34"/>
        <v>3.0961492732463521E-2</v>
      </c>
      <c r="F84" s="586">
        <f t="shared" si="34"/>
        <v>1.7071990045078873E-2</v>
      </c>
      <c r="G84" s="437">
        <f>G82/G$7</f>
        <v>1.8744800669165552E-2</v>
      </c>
      <c r="H84" s="586">
        <f>H82/H$7</f>
        <v>1.5629773033203918E-2</v>
      </c>
    </row>
    <row r="85" spans="1:8">
      <c r="A85" s="1786"/>
      <c r="B85" s="444" t="s">
        <v>112</v>
      </c>
      <c r="C85" s="493">
        <f>1.14*1.64*SQRT(C84*(1-C84)/C8)</f>
        <v>1.2854625328303222E-3</v>
      </c>
      <c r="D85" s="588">
        <f t="shared" ref="D85:G85" si="35">1.14*1.64*SQRT(D84*(1-D84)/D8)</f>
        <v>2.5871415439426789E-3</v>
      </c>
      <c r="E85" s="493">
        <f t="shared" si="35"/>
        <v>3.7329146089417273E-3</v>
      </c>
      <c r="F85" s="493">
        <f t="shared" si="35"/>
        <v>4.4055932629394638E-3</v>
      </c>
      <c r="G85" s="588">
        <f t="shared" si="35"/>
        <v>1.4495038889172557E-2</v>
      </c>
      <c r="H85" s="592">
        <f>1.14*1.64*SQRT(H84*(1-H84)/H8)</f>
        <v>1.5901230547125506E-3</v>
      </c>
    </row>
    <row r="86" spans="1:8">
      <c r="A86" s="1773" t="s">
        <v>613</v>
      </c>
      <c r="B86" s="441" t="s">
        <v>75</v>
      </c>
      <c r="C86" s="583">
        <v>79.222235601261829</v>
      </c>
      <c r="D86" s="583">
        <v>72.618902436142875</v>
      </c>
      <c r="E86" s="583">
        <v>1911.885888392517</v>
      </c>
      <c r="F86" s="583">
        <v>610.8360143036673</v>
      </c>
      <c r="G86" s="583">
        <v>24.294328500850597</v>
      </c>
      <c r="H86" s="583">
        <f>C86+D86+E86+F86+G86</f>
        <v>2698.8573692344398</v>
      </c>
    </row>
    <row r="87" spans="1:8">
      <c r="A87" s="1773"/>
      <c r="B87" s="441" t="s">
        <v>92</v>
      </c>
      <c r="C87" s="581">
        <v>53</v>
      </c>
      <c r="D87" s="581">
        <v>43</v>
      </c>
      <c r="E87" s="581">
        <v>1160</v>
      </c>
      <c r="F87" s="581">
        <v>350</v>
      </c>
      <c r="G87" s="581">
        <v>19</v>
      </c>
      <c r="H87" s="581">
        <f>C87+D87+E87+F87+G87</f>
        <v>1625</v>
      </c>
    </row>
    <row r="88" spans="1:8">
      <c r="A88" s="1773"/>
      <c r="B88" s="441" t="s">
        <v>76</v>
      </c>
      <c r="C88" s="586">
        <f t="shared" ref="C88:F88" si="36">C86/C$7</f>
        <v>5.6830235734115437E-3</v>
      </c>
      <c r="D88" s="586">
        <f t="shared" si="36"/>
        <v>2.7206838773201004E-2</v>
      </c>
      <c r="E88" s="586">
        <f t="shared" si="36"/>
        <v>0.15864431433963908</v>
      </c>
      <c r="F88" s="586">
        <f t="shared" si="36"/>
        <v>0.11808728455065028</v>
      </c>
      <c r="G88" s="586">
        <f>G86/G$7</f>
        <v>5.7886619325540817E-2</v>
      </c>
      <c r="H88" s="586">
        <f>H86/H$7</f>
        <v>7.8791544273352707E-2</v>
      </c>
    </row>
    <row r="89" spans="1:8">
      <c r="A89" s="1786"/>
      <c r="B89" s="444" t="s">
        <v>112</v>
      </c>
      <c r="C89" s="493">
        <f>1.14*1.64*SQRT(C88*(1-C88)/C8)</f>
        <v>1.5245528773375195E-3</v>
      </c>
      <c r="D89" s="493">
        <f t="shared" ref="D89:G89" si="37">1.14*1.64*SQRT(D88*(1-D88)/D8)</f>
        <v>6.9468342826857609E-3</v>
      </c>
      <c r="E89" s="493">
        <f t="shared" si="37"/>
        <v>7.8735151115673346E-3</v>
      </c>
      <c r="F89" s="493">
        <f t="shared" si="37"/>
        <v>1.0975285833157076E-2</v>
      </c>
      <c r="G89" s="493">
        <f t="shared" si="37"/>
        <v>2.4959085315796308E-2</v>
      </c>
      <c r="H89" s="493">
        <f>1.14*1.64*SQRT(H88*(1-H88)/H8)</f>
        <v>3.4537740957388289E-3</v>
      </c>
    </row>
    <row r="90" spans="1:8">
      <c r="A90" s="1773" t="s">
        <v>614</v>
      </c>
      <c r="B90" s="441" t="s">
        <v>75</v>
      </c>
      <c r="C90" s="585">
        <v>3.810511135457022</v>
      </c>
      <c r="D90" s="583">
        <v>20.125340427586558</v>
      </c>
      <c r="E90" s="583">
        <v>813.6444579782941</v>
      </c>
      <c r="F90" s="583">
        <v>389.25223077039789</v>
      </c>
      <c r="G90" s="584">
        <v>6.6639161135911777</v>
      </c>
      <c r="H90" s="583">
        <f>C90+D90+E90+F90+G90</f>
        <v>1233.4964564253266</v>
      </c>
    </row>
    <row r="91" spans="1:8">
      <c r="A91" s="1773"/>
      <c r="B91" s="441" t="s">
        <v>92</v>
      </c>
      <c r="C91" s="545">
        <v>3</v>
      </c>
      <c r="D91" s="581">
        <v>15</v>
      </c>
      <c r="E91" s="581">
        <v>507</v>
      </c>
      <c r="F91" s="581">
        <v>250</v>
      </c>
      <c r="G91" s="521">
        <v>6</v>
      </c>
      <c r="H91" s="581">
        <f>C91+D91+E91+F91+G91</f>
        <v>781</v>
      </c>
    </row>
    <row r="92" spans="1:8">
      <c r="A92" s="1773"/>
      <c r="B92" s="441" t="s">
        <v>76</v>
      </c>
      <c r="C92" s="587">
        <f t="shared" ref="C92:F92" si="38">C90/C$7</f>
        <v>2.7334781005857562E-4</v>
      </c>
      <c r="D92" s="586">
        <f t="shared" si="38"/>
        <v>7.5400050661825228E-3</v>
      </c>
      <c r="E92" s="586">
        <f t="shared" si="38"/>
        <v>6.7514524761068354E-2</v>
      </c>
      <c r="F92" s="586">
        <f t="shared" si="38"/>
        <v>7.5250538377896359E-2</v>
      </c>
      <c r="G92" s="437">
        <f>G90/G$7</f>
        <v>1.5878256329302697E-2</v>
      </c>
      <c r="H92" s="586">
        <f>H90/H$7</f>
        <v>3.6011199319150582E-2</v>
      </c>
    </row>
    <row r="93" spans="1:8">
      <c r="A93" s="1786"/>
      <c r="B93" s="444" t="s">
        <v>112</v>
      </c>
      <c r="C93" s="589">
        <f>1.14*1.64*SQRT(C92*(1-C92)/C8)</f>
        <v>3.3526542689896665E-4</v>
      </c>
      <c r="D93" s="493">
        <f t="shared" ref="D93:G93" si="39">1.14*1.64*SQRT(D92*(1-D92)/D8)</f>
        <v>3.6938560479757164E-3</v>
      </c>
      <c r="E93" s="493">
        <f t="shared" si="39"/>
        <v>5.4073718742190793E-3</v>
      </c>
      <c r="F93" s="493">
        <f t="shared" si="39"/>
        <v>8.971567286336293E-3</v>
      </c>
      <c r="G93" s="588">
        <f t="shared" si="39"/>
        <v>1.3360225985021705E-2</v>
      </c>
      <c r="H93" s="493">
        <f>1.14*1.64*SQRT(H92*(1-H92)/H8)</f>
        <v>2.3885258766026649E-3</v>
      </c>
    </row>
    <row r="94" spans="1:8">
      <c r="A94" s="1773" t="s">
        <v>615</v>
      </c>
      <c r="B94" s="441" t="s">
        <v>75</v>
      </c>
      <c r="C94" s="585">
        <v>0</v>
      </c>
      <c r="D94" s="226">
        <v>6.3761469641230129</v>
      </c>
      <c r="E94" s="591">
        <v>417.8797338219004</v>
      </c>
      <c r="F94" s="591">
        <v>187.00134713944715</v>
      </c>
      <c r="G94" s="595">
        <v>4.3700452809658188</v>
      </c>
      <c r="H94" s="591">
        <f>C94+D94+E94+F94+G94</f>
        <v>615.62727320643626</v>
      </c>
    </row>
    <row r="95" spans="1:8">
      <c r="A95" s="1773"/>
      <c r="B95" s="441" t="s">
        <v>92</v>
      </c>
      <c r="C95" s="545">
        <v>0</v>
      </c>
      <c r="D95" s="226">
        <v>6</v>
      </c>
      <c r="E95" s="591">
        <v>267</v>
      </c>
      <c r="F95" s="591">
        <v>122</v>
      </c>
      <c r="G95" s="595">
        <v>3</v>
      </c>
      <c r="H95" s="591">
        <f>C95+D95+E95+F95+G95</f>
        <v>398</v>
      </c>
    </row>
    <row r="96" spans="1:8">
      <c r="A96" s="1773"/>
      <c r="B96" s="441" t="s">
        <v>76</v>
      </c>
      <c r="C96" s="574">
        <v>0</v>
      </c>
      <c r="D96" s="437">
        <f t="shared" ref="D96:F96" si="40">D94/D$7</f>
        <v>2.3888381210343161E-3</v>
      </c>
      <c r="E96" s="586">
        <f t="shared" si="40"/>
        <v>3.4674791132197444E-2</v>
      </c>
      <c r="F96" s="586">
        <f t="shared" si="40"/>
        <v>3.6151243171514892E-2</v>
      </c>
      <c r="G96" s="587">
        <f>G94/G$7</f>
        <v>1.0412600933003252E-2</v>
      </c>
      <c r="H96" s="586">
        <f>H94/H$7</f>
        <v>1.79728740413161E-2</v>
      </c>
    </row>
    <row r="97" spans="1:8">
      <c r="A97" s="1786"/>
      <c r="B97" s="444" t="s">
        <v>112</v>
      </c>
      <c r="C97" s="594">
        <f>1.14*1.64*SQRT(C96*(1-C96)/C8)</f>
        <v>0</v>
      </c>
      <c r="D97" s="588">
        <f t="shared" ref="D97:G97" si="41">1.14*1.64*SQRT(D96*(1-D96)/D8)</f>
        <v>2.0845468160075329E-3</v>
      </c>
      <c r="E97" s="493">
        <f t="shared" si="41"/>
        <v>3.9428507971648735E-3</v>
      </c>
      <c r="F97" s="493">
        <f t="shared" si="41"/>
        <v>6.3484475137043179E-3</v>
      </c>
      <c r="G97" s="589">
        <f t="shared" si="41"/>
        <v>1.0849124088213582E-2</v>
      </c>
      <c r="H97" s="592">
        <f>1.14*1.64*SQRT(H96*(1-H96)/H8)</f>
        <v>1.7031216558395885E-3</v>
      </c>
    </row>
    <row r="98" spans="1:8">
      <c r="A98" s="1773" t="s">
        <v>616</v>
      </c>
      <c r="B98" s="441" t="s">
        <v>75</v>
      </c>
      <c r="C98" s="585">
        <v>0</v>
      </c>
      <c r="D98" s="584">
        <v>12.669449943778341</v>
      </c>
      <c r="E98" s="583">
        <v>245.45935591122131</v>
      </c>
      <c r="F98" s="583">
        <v>84.464195373368412</v>
      </c>
      <c r="G98" s="585">
        <v>5.2100680174877398</v>
      </c>
      <c r="H98" s="583">
        <f>C98+D98+E98+F98+G98</f>
        <v>347.8030692458558</v>
      </c>
    </row>
    <row r="99" spans="1:8">
      <c r="A99" s="1773"/>
      <c r="B99" s="441" t="s">
        <v>92</v>
      </c>
      <c r="C99" s="545">
        <v>0</v>
      </c>
      <c r="D99" s="521">
        <v>6</v>
      </c>
      <c r="E99" s="581">
        <v>159</v>
      </c>
      <c r="F99" s="581">
        <v>58</v>
      </c>
      <c r="G99" s="545">
        <v>2</v>
      </c>
      <c r="H99" s="581">
        <f>C99+D99+E99+F99+G99</f>
        <v>225</v>
      </c>
    </row>
    <row r="100" spans="1:8">
      <c r="A100" s="1773"/>
      <c r="B100" s="441" t="s">
        <v>76</v>
      </c>
      <c r="C100" s="574">
        <v>0</v>
      </c>
      <c r="D100" s="437">
        <f t="shared" ref="D100:F100" si="42">D98/D$7</f>
        <v>4.7466385528013803E-3</v>
      </c>
      <c r="E100" s="586">
        <f t="shared" si="42"/>
        <v>2.0367706803634544E-2</v>
      </c>
      <c r="F100" s="586">
        <f t="shared" si="42"/>
        <v>1.6328682723082185E-2</v>
      </c>
      <c r="G100" s="587">
        <f>G98/G$7</f>
        <v>1.2414141184347964E-2</v>
      </c>
      <c r="H100" s="586">
        <f>H98/H$7</f>
        <v>1.015390484924597E-2</v>
      </c>
    </row>
    <row r="101" spans="1:8">
      <c r="A101" s="1786"/>
      <c r="B101" s="444" t="s">
        <v>112</v>
      </c>
      <c r="C101" s="594">
        <f>1.14*1.64*SQRT(C100*(1-C100)/C8)</f>
        <v>0</v>
      </c>
      <c r="D101" s="588">
        <f t="shared" ref="D101:G101" si="43">1.14*1.64*SQRT(D100*(1-D100)/D8)</f>
        <v>2.9349286696211184E-3</v>
      </c>
      <c r="E101" s="493">
        <f t="shared" si="43"/>
        <v>3.0441721344283399E-3</v>
      </c>
      <c r="F101" s="493">
        <f t="shared" si="43"/>
        <v>4.3102459122876836E-3</v>
      </c>
      <c r="G101" s="589">
        <f t="shared" si="43"/>
        <v>1.183405974750973E-2</v>
      </c>
      <c r="H101" s="493">
        <f>1.14*1.64*SQRT(H100*(1-H100)/H8)</f>
        <v>1.2852142894258537E-3</v>
      </c>
    </row>
    <row r="102" spans="1:8">
      <c r="A102" s="1773" t="s">
        <v>617</v>
      </c>
      <c r="B102" s="441" t="s">
        <v>75</v>
      </c>
      <c r="C102" s="585">
        <v>0</v>
      </c>
      <c r="D102" s="585">
        <v>0.78773590457415299</v>
      </c>
      <c r="E102" s="583">
        <v>141.06576200733608</v>
      </c>
      <c r="F102" s="583">
        <v>44.386129407136345</v>
      </c>
      <c r="G102" s="585">
        <v>4.2164648919129393</v>
      </c>
      <c r="H102" s="583">
        <f>C102+D102+E102+F102+G102</f>
        <v>190.45609221095953</v>
      </c>
    </row>
    <row r="103" spans="1:8">
      <c r="A103" s="1773"/>
      <c r="B103" s="441" t="s">
        <v>92</v>
      </c>
      <c r="C103" s="545">
        <v>0</v>
      </c>
      <c r="D103" s="545">
        <v>1</v>
      </c>
      <c r="E103" s="581">
        <v>91</v>
      </c>
      <c r="F103" s="581">
        <v>32</v>
      </c>
      <c r="G103" s="545">
        <v>4</v>
      </c>
      <c r="H103" s="581">
        <f>C103+D103+E103+F103+G103</f>
        <v>128</v>
      </c>
    </row>
    <row r="104" spans="1:8">
      <c r="A104" s="1773"/>
      <c r="B104" s="441" t="s">
        <v>76</v>
      </c>
      <c r="C104" s="574">
        <v>0</v>
      </c>
      <c r="D104" s="587">
        <f t="shared" ref="D104:F104" si="44">D102/D$7</f>
        <v>2.9512706792087087E-4</v>
      </c>
      <c r="E104" s="586">
        <f t="shared" si="44"/>
        <v>1.1705343517791579E-2</v>
      </c>
      <c r="F104" s="586">
        <f t="shared" si="44"/>
        <v>8.5807604179618645E-3</v>
      </c>
      <c r="G104" s="587">
        <f>G102/G$7</f>
        <v>1.004666163500367E-2</v>
      </c>
      <c r="H104" s="586">
        <f>H102/H$7</f>
        <v>5.5602529398677599E-3</v>
      </c>
    </row>
    <row r="105" spans="1:8">
      <c r="A105" s="1786"/>
      <c r="B105" s="444" t="s">
        <v>112</v>
      </c>
      <c r="C105" s="594">
        <f>1.14*1.64*SQRT(C104*(1-C104)/C8)</f>
        <v>0</v>
      </c>
      <c r="D105" s="589">
        <f t="shared" ref="D105:G105" si="45">1.14*1.64*SQRT(D104*(1-D104)/D8)</f>
        <v>7.3346276112260639E-4</v>
      </c>
      <c r="E105" s="493">
        <f t="shared" si="45"/>
        <v>2.317938440013607E-3</v>
      </c>
      <c r="F105" s="493">
        <f t="shared" si="45"/>
        <v>3.1368447780001931E-3</v>
      </c>
      <c r="G105" s="589">
        <f t="shared" si="45"/>
        <v>1.0658749025463104E-2</v>
      </c>
      <c r="H105" s="493">
        <f>1.14*1.64*SQRT(H104*(1-H104)/H8)</f>
        <v>9.5326067015108246E-4</v>
      </c>
    </row>
    <row r="106" spans="1:8">
      <c r="A106" s="1773" t="s">
        <v>618</v>
      </c>
      <c r="B106" s="441" t="s">
        <v>75</v>
      </c>
      <c r="C106" s="595">
        <v>0.56195387855741097</v>
      </c>
      <c r="D106" s="595">
        <v>3.0988580082517498</v>
      </c>
      <c r="E106" s="591">
        <v>142.10207903693265</v>
      </c>
      <c r="F106" s="591">
        <v>56.674614749694001</v>
      </c>
      <c r="G106" s="595">
        <v>0.51409585229242005</v>
      </c>
      <c r="H106" s="591">
        <f>C106+D106+E106+F106+G106</f>
        <v>202.95160152572825</v>
      </c>
    </row>
    <row r="107" spans="1:8">
      <c r="A107" s="1773"/>
      <c r="B107" s="441" t="s">
        <v>92</v>
      </c>
      <c r="C107" s="595">
        <v>1</v>
      </c>
      <c r="D107" s="595">
        <v>1</v>
      </c>
      <c r="E107" s="591">
        <v>93</v>
      </c>
      <c r="F107" s="591">
        <v>37</v>
      </c>
      <c r="G107" s="595">
        <v>1</v>
      </c>
      <c r="H107" s="591">
        <f>C107+D107+E107+F107+G107</f>
        <v>133</v>
      </c>
    </row>
    <row r="108" spans="1:8">
      <c r="A108" s="1773"/>
      <c r="B108" s="441" t="s">
        <v>76</v>
      </c>
      <c r="C108" s="587">
        <v>4.031187853730468E-5</v>
      </c>
      <c r="D108" s="587">
        <f t="shared" ref="D108:F108" si="46">D106/D$7</f>
        <v>1.160994278117683E-3</v>
      </c>
      <c r="E108" s="586">
        <f t="shared" si="46"/>
        <v>1.1791334949391646E-2</v>
      </c>
      <c r="F108" s="586">
        <f t="shared" si="46"/>
        <v>1.0956379784474368E-2</v>
      </c>
      <c r="G108" s="587">
        <f>G106/G$7</f>
        <v>1.2249472504436104E-3</v>
      </c>
      <c r="H108" s="586">
        <f>H106/H$7</f>
        <v>5.9250519420736333E-3</v>
      </c>
    </row>
    <row r="109" spans="1:8">
      <c r="A109" s="1786"/>
      <c r="B109" s="444" t="s">
        <v>112</v>
      </c>
      <c r="C109" s="589">
        <f>1.14*1.64*SQRT(C108*(1-C108)/C8)</f>
        <v>1.2876507958758766E-4</v>
      </c>
      <c r="D109" s="589">
        <f t="shared" ref="D109:G109" si="47">1.14*1.64*SQRT(D108*(1-D108)/D8)</f>
        <v>1.4541206082967894E-3</v>
      </c>
      <c r="E109" s="493">
        <f t="shared" si="47"/>
        <v>2.3263358281985355E-3</v>
      </c>
      <c r="F109" s="493">
        <f t="shared" si="47"/>
        <v>3.5403217346076988E-3</v>
      </c>
      <c r="G109" s="589">
        <f t="shared" si="47"/>
        <v>3.738354849377002E-3</v>
      </c>
      <c r="H109" s="592">
        <f>1.14*1.64*SQRT(H108*(1-H108)/H8)</f>
        <v>9.8385434812056985E-4</v>
      </c>
    </row>
    <row r="110" spans="1:8">
      <c r="A110" s="1773" t="s">
        <v>619</v>
      </c>
      <c r="B110" s="441" t="s">
        <v>75</v>
      </c>
      <c r="C110" s="585">
        <v>0</v>
      </c>
      <c r="D110" s="585">
        <v>6.1138746424141397</v>
      </c>
      <c r="E110" s="583">
        <v>101.36564092697881</v>
      </c>
      <c r="F110" s="583">
        <v>31.297602922486604</v>
      </c>
      <c r="G110" s="585">
        <v>0.40928630533513899</v>
      </c>
      <c r="H110" s="583">
        <f>C110+D110+E110+F110+G110</f>
        <v>139.18640479721469</v>
      </c>
    </row>
    <row r="111" spans="1:8">
      <c r="A111" s="1773"/>
      <c r="B111" s="441" t="s">
        <v>92</v>
      </c>
      <c r="C111" s="545">
        <v>0</v>
      </c>
      <c r="D111" s="545">
        <v>3</v>
      </c>
      <c r="E111" s="581">
        <v>63</v>
      </c>
      <c r="F111" s="581">
        <v>21</v>
      </c>
      <c r="G111" s="545">
        <v>1</v>
      </c>
      <c r="H111" s="581">
        <f>C111+D111+E111+F111+G111</f>
        <v>88</v>
      </c>
    </row>
    <row r="112" spans="1:8">
      <c r="A112" s="1773"/>
      <c r="B112" s="441" t="s">
        <v>76</v>
      </c>
      <c r="C112" s="574">
        <v>0</v>
      </c>
      <c r="D112" s="587">
        <f t="shared" ref="D112:F112" si="48">D110/D$7</f>
        <v>2.2905771926530166E-3</v>
      </c>
      <c r="E112" s="586">
        <f t="shared" si="48"/>
        <v>8.4111100458926068E-3</v>
      </c>
      <c r="F112" s="586">
        <f t="shared" si="48"/>
        <v>6.050476487169938E-3</v>
      </c>
      <c r="G112" s="587">
        <f>G110/G$7</f>
        <v>9.752152874389074E-4</v>
      </c>
      <c r="H112" s="586">
        <f>H110/H$7</f>
        <v>4.0634647465417409E-3</v>
      </c>
    </row>
    <row r="113" spans="1:8">
      <c r="A113" s="1786"/>
      <c r="B113" s="444" t="s">
        <v>112</v>
      </c>
      <c r="C113" s="594">
        <f>1.14*1.64*SQRT(C112*(1-C112)/C8)</f>
        <v>0</v>
      </c>
      <c r="D113" s="589">
        <f t="shared" ref="D113:G113" si="49">1.14*1.64*SQRT(D112*(1-D112)/D8)</f>
        <v>2.0413249604032567E-3</v>
      </c>
      <c r="E113" s="493">
        <f t="shared" si="49"/>
        <v>1.9681539946170288E-3</v>
      </c>
      <c r="F113" s="493">
        <f t="shared" si="49"/>
        <v>2.6374147038278695E-3</v>
      </c>
      <c r="G113" s="589">
        <f t="shared" si="49"/>
        <v>3.3360025031242838E-3</v>
      </c>
      <c r="H113" s="493">
        <f>1.14*1.64*SQRT(H112*(1-H112)/H8)</f>
        <v>8.155286903152346E-4</v>
      </c>
    </row>
    <row r="114" spans="1:8">
      <c r="A114" s="1773" t="s">
        <v>620</v>
      </c>
      <c r="B114" s="441" t="s">
        <v>75</v>
      </c>
      <c r="C114" s="585">
        <v>0</v>
      </c>
      <c r="D114" s="585">
        <v>1.27374927599754</v>
      </c>
      <c r="E114" s="583">
        <v>43.653153601015845</v>
      </c>
      <c r="F114" s="584">
        <v>10.951813612411749</v>
      </c>
      <c r="G114" s="585">
        <v>0</v>
      </c>
      <c r="H114" s="583">
        <f>C114+D114+E114+F114+G114</f>
        <v>55.87871648942513</v>
      </c>
    </row>
    <row r="115" spans="1:8">
      <c r="A115" s="1773"/>
      <c r="B115" s="441" t="s">
        <v>92</v>
      </c>
      <c r="C115" s="545">
        <v>0</v>
      </c>
      <c r="D115" s="545">
        <v>1</v>
      </c>
      <c r="E115" s="581">
        <v>33</v>
      </c>
      <c r="F115" s="521">
        <v>8</v>
      </c>
      <c r="G115" s="545">
        <v>0</v>
      </c>
      <c r="H115" s="581">
        <f>C115+D115+E115+F115+G115</f>
        <v>42</v>
      </c>
    </row>
    <row r="116" spans="1:8">
      <c r="A116" s="1773"/>
      <c r="B116" s="441" t="s">
        <v>76</v>
      </c>
      <c r="C116" s="574">
        <v>0</v>
      </c>
      <c r="D116" s="587">
        <f t="shared" ref="D116:F116" si="50">D114/D$7</f>
        <v>4.7721309503431336E-4</v>
      </c>
      <c r="E116" s="586">
        <f t="shared" si="50"/>
        <v>3.6222478882454684E-3</v>
      </c>
      <c r="F116" s="437">
        <f t="shared" si="50"/>
        <v>2.1172129673277958E-3</v>
      </c>
      <c r="G116" s="574">
        <f>G114/G$7</f>
        <v>0</v>
      </c>
      <c r="H116" s="586">
        <f>H114/H$7</f>
        <v>1.6313460705274533E-3</v>
      </c>
    </row>
    <row r="117" spans="1:8">
      <c r="A117" s="1786"/>
      <c r="B117" s="444" t="s">
        <v>112</v>
      </c>
      <c r="C117" s="594">
        <f>1.14*1.64*SQRT(C116*(1-C116)/C8)</f>
        <v>0</v>
      </c>
      <c r="D117" s="589">
        <f t="shared" ref="D117:G117" si="51">1.14*1.64*SQRT(D116*(1-D116)/D8)</f>
        <v>9.3258874307362404E-4</v>
      </c>
      <c r="E117" s="493">
        <f t="shared" si="51"/>
        <v>1.2946956451276794E-3</v>
      </c>
      <c r="F117" s="588">
        <f t="shared" si="51"/>
        <v>1.5632322556569593E-3</v>
      </c>
      <c r="G117" s="594">
        <f t="shared" si="51"/>
        <v>0</v>
      </c>
      <c r="H117" s="493">
        <f>1.14*1.64*SQRT(H116*(1-H116)/H8)</f>
        <v>5.1736099453252883E-4</v>
      </c>
    </row>
    <row r="118" spans="1:8">
      <c r="A118" s="1773" t="s">
        <v>621</v>
      </c>
      <c r="B118" s="441" t="s">
        <v>75</v>
      </c>
      <c r="C118" s="585">
        <v>0</v>
      </c>
      <c r="D118" s="595">
        <v>2.9214936270110798</v>
      </c>
      <c r="E118" s="591">
        <v>44.742478504910039</v>
      </c>
      <c r="F118" s="591">
        <v>36.400856512386746</v>
      </c>
      <c r="G118" s="595">
        <v>3.7448935155824601</v>
      </c>
      <c r="H118" s="591">
        <f>C118+D118+E118+F118+G118</f>
        <v>87.809722159890327</v>
      </c>
    </row>
    <row r="119" spans="1:8">
      <c r="A119" s="1773"/>
      <c r="B119" s="441" t="s">
        <v>92</v>
      </c>
      <c r="C119" s="545">
        <v>0</v>
      </c>
      <c r="D119" s="595">
        <v>1</v>
      </c>
      <c r="E119" s="591">
        <v>28</v>
      </c>
      <c r="F119" s="591">
        <v>27</v>
      </c>
      <c r="G119" s="595">
        <v>2</v>
      </c>
      <c r="H119" s="591">
        <f>C119+D119+E119+F119+G119</f>
        <v>58</v>
      </c>
    </row>
    <row r="120" spans="1:8">
      <c r="A120" s="1773"/>
      <c r="B120" s="441" t="s">
        <v>76</v>
      </c>
      <c r="C120" s="574">
        <v>0</v>
      </c>
      <c r="D120" s="587">
        <f t="shared" ref="D120:F120" si="52">D118/D$7</f>
        <v>1.0945443048649645E-3</v>
      </c>
      <c r="E120" s="586">
        <f t="shared" si="52"/>
        <v>3.7126378029995796E-3</v>
      </c>
      <c r="F120" s="586">
        <f t="shared" si="52"/>
        <v>7.0370413666026666E-3</v>
      </c>
      <c r="G120" s="587">
        <f>G118/G$7</f>
        <v>8.9230383685483718E-3</v>
      </c>
      <c r="H120" s="586">
        <f>H118/H$7</f>
        <v>2.5635528909607967E-3</v>
      </c>
    </row>
    <row r="121" spans="1:8">
      <c r="A121" s="1773"/>
      <c r="B121" s="441" t="s">
        <v>112</v>
      </c>
      <c r="C121" s="574">
        <f>1.14*1.64*SQRT(C120*(1-C120)/C8)</f>
        <v>0</v>
      </c>
      <c r="D121" s="587">
        <f t="shared" ref="D121:F121" si="53">1.14*1.64*SQRT(D120*(1-D120)/D8)</f>
        <v>1.4119408661365596E-3</v>
      </c>
      <c r="E121" s="586">
        <f t="shared" si="53"/>
        <v>1.3106906287721413E-3</v>
      </c>
      <c r="F121" s="586">
        <f t="shared" si="53"/>
        <v>2.8429095692900338E-3</v>
      </c>
      <c r="G121" s="587">
        <f>1.14*1.64*SQRT(G120*(1-G120)/G8)</f>
        <v>1.0050740422245805E-2</v>
      </c>
      <c r="H121" s="586">
        <f>1.14*1.64*SQRT(H120*(1-H120)/H8)</f>
        <v>6.4824462084777496E-4</v>
      </c>
    </row>
    <row r="122" spans="1:8">
      <c r="A122" s="1824" t="s">
        <v>622</v>
      </c>
      <c r="B122" s="448" t="s">
        <v>75</v>
      </c>
      <c r="C122" s="585">
        <v>0</v>
      </c>
      <c r="D122" s="585">
        <v>0</v>
      </c>
      <c r="E122" s="583">
        <v>288.55617236402651</v>
      </c>
      <c r="F122" s="583">
        <v>180.7241939645838</v>
      </c>
      <c r="G122" s="584">
        <v>11.715884216243991</v>
      </c>
      <c r="H122" s="583">
        <f>C122+D122+E122+F122+G122</f>
        <v>480.99625054485426</v>
      </c>
    </row>
    <row r="123" spans="1:8">
      <c r="A123" s="1773"/>
      <c r="B123" s="441" t="s">
        <v>92</v>
      </c>
      <c r="C123" s="545">
        <v>0</v>
      </c>
      <c r="D123" s="545">
        <v>0</v>
      </c>
      <c r="E123" s="581">
        <v>154</v>
      </c>
      <c r="F123" s="581">
        <v>119</v>
      </c>
      <c r="G123" s="521">
        <v>7</v>
      </c>
      <c r="H123" s="581">
        <f>C123+D123+E123+F123+G123</f>
        <v>280</v>
      </c>
    </row>
    <row r="124" spans="1:8">
      <c r="A124" s="1773"/>
      <c r="B124" s="441" t="s">
        <v>76</v>
      </c>
      <c r="C124" s="574">
        <v>0</v>
      </c>
      <c r="D124" s="574">
        <v>0</v>
      </c>
      <c r="E124" s="586">
        <f t="shared" ref="E124:F124" si="54">E122/E$7</f>
        <v>2.394379099249011E-2</v>
      </c>
      <c r="F124" s="586">
        <f t="shared" si="54"/>
        <v>3.4937739128251974E-2</v>
      </c>
      <c r="G124" s="437">
        <f>G122/G$7</f>
        <v>2.7915689444311376E-2</v>
      </c>
      <c r="H124" s="586">
        <f>H122/H$7</f>
        <v>1.4042400981298183E-2</v>
      </c>
    </row>
    <row r="125" spans="1:8" ht="13.5" thickBot="1">
      <c r="A125" s="1821"/>
      <c r="B125" s="449" t="s">
        <v>112</v>
      </c>
      <c r="C125" s="596">
        <f>1.14*1.64*SQRT(C124*(1-C124)/C8)</f>
        <v>0</v>
      </c>
      <c r="D125" s="596">
        <f t="shared" ref="D125:F125" si="55">1.14*1.64*SQRT(D124*(1-D124)/D8)</f>
        <v>0</v>
      </c>
      <c r="E125" s="597">
        <f t="shared" si="55"/>
        <v>3.2945830752212166E-3</v>
      </c>
      <c r="F125" s="597">
        <f t="shared" si="55"/>
        <v>6.2449150440442936E-3</v>
      </c>
      <c r="G125" s="598">
        <f>1.14*1.64*SQRT(G124*(1-G124)/G8)</f>
        <v>1.7606139236310433E-2</v>
      </c>
      <c r="H125" s="597">
        <f>1.14*1.64*SQRT(H124*(1-H124)/H8)</f>
        <v>1.5084293295104948E-3</v>
      </c>
    </row>
    <row r="126" spans="1:8" ht="52.5" customHeight="1">
      <c r="A126" s="1985" t="s">
        <v>623</v>
      </c>
      <c r="B126" s="1986"/>
      <c r="C126" s="1986"/>
      <c r="D126" s="1986"/>
      <c r="E126" s="1986"/>
      <c r="F126" s="1986"/>
      <c r="G126" s="1986"/>
      <c r="H126" s="1986"/>
    </row>
    <row r="127" spans="1:8">
      <c r="A127" s="504" t="s">
        <v>347</v>
      </c>
    </row>
    <row r="128" spans="1:8">
      <c r="A128" s="505" t="s">
        <v>348</v>
      </c>
    </row>
  </sheetData>
  <mergeCells count="32">
    <mergeCell ref="A46:A49"/>
    <mergeCell ref="A5:H5"/>
    <mergeCell ref="A7:A9"/>
    <mergeCell ref="A10:A13"/>
    <mergeCell ref="A14:A17"/>
    <mergeCell ref="A18:A21"/>
    <mergeCell ref="A22:A25"/>
    <mergeCell ref="A26:A29"/>
    <mergeCell ref="A30:A33"/>
    <mergeCell ref="A34:A37"/>
    <mergeCell ref="A38:A41"/>
    <mergeCell ref="A42:A45"/>
    <mergeCell ref="A94:A97"/>
    <mergeCell ref="A50:A53"/>
    <mergeCell ref="A54:A57"/>
    <mergeCell ref="A58:A61"/>
    <mergeCell ref="A62:A65"/>
    <mergeCell ref="A66:A69"/>
    <mergeCell ref="A70:A73"/>
    <mergeCell ref="A74:A77"/>
    <mergeCell ref="A78:A81"/>
    <mergeCell ref="A82:A85"/>
    <mergeCell ref="A86:A89"/>
    <mergeCell ref="A90:A93"/>
    <mergeCell ref="A122:A125"/>
    <mergeCell ref="A126:H126"/>
    <mergeCell ref="A98:A101"/>
    <mergeCell ref="A102:A105"/>
    <mergeCell ref="A106:A109"/>
    <mergeCell ref="A110:A113"/>
    <mergeCell ref="A114:A117"/>
    <mergeCell ref="A118:A121"/>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workbookViewId="0">
      <selection activeCell="A3" sqref="A3"/>
    </sheetView>
  </sheetViews>
  <sheetFormatPr baseColWidth="10" defaultRowHeight="12.75"/>
  <cols>
    <col min="1" max="1" width="19.140625" customWidth="1"/>
    <col min="8" max="8" width="11.42578125" style="70"/>
  </cols>
  <sheetData>
    <row r="1" spans="1:7" ht="25.5">
      <c r="A1" s="8" t="s">
        <v>108</v>
      </c>
    </row>
    <row r="2" spans="1:7" ht="15">
      <c r="A2" s="28"/>
    </row>
    <row r="3" spans="1:7" ht="15.75">
      <c r="A3" s="26" t="s">
        <v>69</v>
      </c>
    </row>
    <row r="4" spans="1:7" ht="15.75">
      <c r="A4" s="26"/>
    </row>
    <row r="5" spans="1:7" ht="15.75" thickBot="1">
      <c r="A5" s="1801" t="s">
        <v>119</v>
      </c>
      <c r="B5" s="1802"/>
      <c r="C5" s="1802"/>
      <c r="D5" s="1802"/>
      <c r="E5" s="1802"/>
      <c r="F5" s="1802"/>
      <c r="G5" s="1802"/>
    </row>
    <row r="6" spans="1:7" ht="24.75" thickBot="1">
      <c r="A6" s="29" t="s">
        <v>71</v>
      </c>
      <c r="B6" s="1331" t="s">
        <v>109</v>
      </c>
      <c r="C6" s="1331" t="s">
        <v>75</v>
      </c>
      <c r="D6" s="1331" t="s">
        <v>92</v>
      </c>
      <c r="E6" s="1331" t="s">
        <v>110</v>
      </c>
      <c r="F6" s="1331" t="s">
        <v>111</v>
      </c>
      <c r="G6" s="1331" t="s">
        <v>112</v>
      </c>
    </row>
    <row r="7" spans="1:7">
      <c r="A7" s="30" t="s">
        <v>113</v>
      </c>
      <c r="B7" s="31">
        <v>1.1094755266374643</v>
      </c>
      <c r="C7" s="32">
        <v>4106.2167414914529</v>
      </c>
      <c r="D7" s="32">
        <v>4479</v>
      </c>
      <c r="E7" s="31">
        <v>1</v>
      </c>
      <c r="F7" s="41">
        <v>0.80842471188443599</v>
      </c>
      <c r="G7" s="394">
        <v>2.3586708797344941E-2</v>
      </c>
    </row>
    <row r="8" spans="1:7">
      <c r="A8" s="33" t="s">
        <v>114</v>
      </c>
      <c r="B8" s="42">
        <v>0.15437727153693759</v>
      </c>
      <c r="C8" s="35">
        <v>4106.2167414914529</v>
      </c>
      <c r="D8" s="35">
        <v>4479</v>
      </c>
      <c r="E8" s="42">
        <v>0</v>
      </c>
      <c r="F8" s="42">
        <v>0.44492589807261279</v>
      </c>
      <c r="G8" s="395">
        <v>1.2981218213596688E-2</v>
      </c>
    </row>
    <row r="9" spans="1:7">
      <c r="A9" s="33" t="s">
        <v>115</v>
      </c>
      <c r="B9" s="42">
        <v>6.0385200782215244E-2</v>
      </c>
      <c r="C9" s="35">
        <v>4106.2167414914529</v>
      </c>
      <c r="D9" s="35">
        <v>4479</v>
      </c>
      <c r="E9" s="42">
        <v>0</v>
      </c>
      <c r="F9" s="42">
        <v>0.3602898481098023</v>
      </c>
      <c r="G9" s="395">
        <v>1.0511865366159589E-2</v>
      </c>
    </row>
    <row r="10" spans="1:7">
      <c r="A10" s="33" t="s">
        <v>116</v>
      </c>
      <c r="B10" s="42">
        <v>8.883832226173545E-2</v>
      </c>
      <c r="C10" s="35">
        <v>4106.2167414914529</v>
      </c>
      <c r="D10" s="35">
        <v>4479</v>
      </c>
      <c r="E10" s="42">
        <v>0</v>
      </c>
      <c r="F10" s="42">
        <v>0.3385130479343319</v>
      </c>
      <c r="G10" s="395">
        <v>9.8765024972048664E-3</v>
      </c>
    </row>
    <row r="11" spans="1:7" ht="13.5" thickBot="1">
      <c r="A11" s="36" t="s">
        <v>117</v>
      </c>
      <c r="B11" s="37">
        <v>2.0318497888516935</v>
      </c>
      <c r="C11" s="38">
        <v>4106.2167414914529</v>
      </c>
      <c r="D11" s="38">
        <v>4479</v>
      </c>
      <c r="E11" s="37">
        <v>2</v>
      </c>
      <c r="F11" s="43">
        <v>1.8236780530939887</v>
      </c>
      <c r="G11" s="396">
        <v>5.320787767381583E-2</v>
      </c>
    </row>
    <row r="12" spans="1:7" ht="50.25" customHeight="1">
      <c r="A12" s="1799" t="s">
        <v>120</v>
      </c>
      <c r="B12" s="1800"/>
      <c r="C12" s="1800"/>
      <c r="D12" s="1800"/>
      <c r="E12" s="1800"/>
      <c r="F12" s="1800"/>
      <c r="G12" s="1800"/>
    </row>
    <row r="13" spans="1:7" ht="15.75">
      <c r="A13" s="26"/>
    </row>
    <row r="14" spans="1:7" ht="15.75" thickBot="1">
      <c r="A14" s="1801" t="s">
        <v>1170</v>
      </c>
      <c r="B14" s="1802"/>
      <c r="C14" s="1802"/>
      <c r="D14" s="1802"/>
      <c r="E14" s="1802"/>
      <c r="F14" s="1802"/>
      <c r="G14" s="1802"/>
    </row>
    <row r="15" spans="1:7" ht="24.75" thickBot="1">
      <c r="A15" s="29" t="s">
        <v>71</v>
      </c>
      <c r="B15" s="1331" t="s">
        <v>109</v>
      </c>
      <c r="C15" s="1331" t="s">
        <v>75</v>
      </c>
      <c r="D15" s="1331" t="s">
        <v>92</v>
      </c>
      <c r="E15" s="1331" t="s">
        <v>110</v>
      </c>
      <c r="F15" s="1331" t="s">
        <v>111</v>
      </c>
      <c r="G15" s="1331" t="s">
        <v>112</v>
      </c>
    </row>
    <row r="16" spans="1:7">
      <c r="A16" s="30" t="s">
        <v>113</v>
      </c>
      <c r="B16" s="31">
        <v>1.0775953536433265</v>
      </c>
      <c r="C16" s="32">
        <v>7604.0946680263132</v>
      </c>
      <c r="D16" s="32">
        <v>7955</v>
      </c>
      <c r="E16" s="31">
        <v>1</v>
      </c>
      <c r="F16" s="41">
        <v>0.85251510848135825</v>
      </c>
      <c r="G16" s="41">
        <v>1.8277930695495926E-2</v>
      </c>
    </row>
    <row r="17" spans="1:8">
      <c r="A17" s="33" t="s">
        <v>114</v>
      </c>
      <c r="B17" s="42">
        <v>0.14618619896803298</v>
      </c>
      <c r="C17" s="35">
        <v>7604.0946680263132</v>
      </c>
      <c r="D17" s="35">
        <v>7955</v>
      </c>
      <c r="E17" s="42">
        <v>0</v>
      </c>
      <c r="F17" s="42">
        <v>0.43153369223722016</v>
      </c>
      <c r="G17" s="42">
        <v>9.2529412086064505E-3</v>
      </c>
    </row>
    <row r="18" spans="1:8">
      <c r="A18" s="33" t="s">
        <v>115</v>
      </c>
      <c r="B18" s="42">
        <v>4.2314884837056949E-2</v>
      </c>
      <c r="C18" s="35">
        <v>7604.0946680263132</v>
      </c>
      <c r="D18" s="35">
        <v>7955</v>
      </c>
      <c r="E18" s="42">
        <v>0</v>
      </c>
      <c r="F18" s="42">
        <v>0.22221427353300202</v>
      </c>
      <c r="G18" s="42">
        <v>4.7652655436423797E-3</v>
      </c>
    </row>
    <row r="19" spans="1:8">
      <c r="A19" s="33" t="s">
        <v>116</v>
      </c>
      <c r="B19" s="42">
        <v>6.6542517420196262E-2</v>
      </c>
      <c r="C19" s="35">
        <v>7604.0946680263132</v>
      </c>
      <c r="D19" s="35">
        <v>7955</v>
      </c>
      <c r="E19" s="42">
        <v>0</v>
      </c>
      <c r="F19" s="42">
        <v>0.35351184796910373</v>
      </c>
      <c r="G19" s="42">
        <v>7.5803672757817865E-3</v>
      </c>
    </row>
    <row r="20" spans="1:8" ht="13.5" thickBot="1">
      <c r="A20" s="36" t="s">
        <v>117</v>
      </c>
      <c r="B20" s="37">
        <v>1.9158716701326726</v>
      </c>
      <c r="C20" s="38">
        <v>7604.0946680263132</v>
      </c>
      <c r="D20" s="38">
        <v>7955</v>
      </c>
      <c r="E20" s="37">
        <v>2</v>
      </c>
      <c r="F20" s="37">
        <v>1.7986777692684577</v>
      </c>
      <c r="G20" s="43">
        <v>3.8573398838022105E-2</v>
      </c>
    </row>
    <row r="21" spans="1:8" ht="49.5" customHeight="1">
      <c r="A21" s="1799" t="s">
        <v>118</v>
      </c>
      <c r="B21" s="1800"/>
      <c r="C21" s="1800"/>
      <c r="D21" s="1800"/>
      <c r="E21" s="1800"/>
      <c r="F21" s="1800"/>
      <c r="G21" s="1800"/>
    </row>
    <row r="22" spans="1:8" ht="15.75">
      <c r="A22" s="26"/>
    </row>
    <row r="23" spans="1:8" ht="15.75" thickBot="1">
      <c r="A23" s="1801" t="s">
        <v>1169</v>
      </c>
      <c r="B23" s="1802"/>
      <c r="C23" s="1802"/>
      <c r="D23" s="1802"/>
      <c r="E23" s="1802"/>
      <c r="F23" s="1802"/>
      <c r="G23" s="1802"/>
    </row>
    <row r="24" spans="1:8" ht="24.75" thickBot="1">
      <c r="A24" s="29" t="s">
        <v>71</v>
      </c>
      <c r="B24" s="1331" t="s">
        <v>109</v>
      </c>
      <c r="C24" s="1331" t="s">
        <v>75</v>
      </c>
      <c r="D24" s="1331" t="s">
        <v>92</v>
      </c>
      <c r="E24" s="1332" t="s">
        <v>110</v>
      </c>
      <c r="F24" s="1331" t="s">
        <v>111</v>
      </c>
      <c r="G24" s="1331" t="s">
        <v>112</v>
      </c>
    </row>
    <row r="25" spans="1:8">
      <c r="A25" s="30" t="s">
        <v>113</v>
      </c>
      <c r="B25" s="31">
        <v>1.0764008893465384</v>
      </c>
      <c r="C25" s="32">
        <v>7239.8985540520098</v>
      </c>
      <c r="D25" s="32">
        <v>4481</v>
      </c>
      <c r="E25" s="41">
        <v>1</v>
      </c>
      <c r="F25" s="41">
        <v>0.86396050868899887</v>
      </c>
      <c r="G25" s="41">
        <v>2.4129877599342393E-2</v>
      </c>
      <c r="H25" s="202"/>
    </row>
    <row r="26" spans="1:8">
      <c r="A26" s="33" t="s">
        <v>114</v>
      </c>
      <c r="B26" s="42">
        <v>0.12955688026072651</v>
      </c>
      <c r="C26" s="35">
        <v>7239.8347102437401</v>
      </c>
      <c r="D26" s="35">
        <v>4481</v>
      </c>
      <c r="E26" s="42">
        <v>0</v>
      </c>
      <c r="F26" s="42">
        <v>0.410761338787201</v>
      </c>
      <c r="G26" s="42">
        <v>1.14723077360531E-2</v>
      </c>
    </row>
    <row r="27" spans="1:8">
      <c r="A27" s="33" t="s">
        <v>115</v>
      </c>
      <c r="B27" s="42">
        <v>3.532003225966647E-2</v>
      </c>
      <c r="C27" s="35">
        <v>7239.5503112289025</v>
      </c>
      <c r="D27" s="35">
        <v>4480</v>
      </c>
      <c r="E27" s="42">
        <v>0</v>
      </c>
      <c r="F27" s="42">
        <v>0.2035687154476756</v>
      </c>
      <c r="G27" s="42">
        <v>5.6861816378631766E-3</v>
      </c>
    </row>
    <row r="28" spans="1:8">
      <c r="A28" s="33" t="s">
        <v>116</v>
      </c>
      <c r="B28" s="42">
        <v>4.7861590324694121E-2</v>
      </c>
      <c r="C28" s="35">
        <v>7240.7940220472119</v>
      </c>
      <c r="D28" s="35">
        <v>4481</v>
      </c>
      <c r="E28" s="42">
        <v>0</v>
      </c>
      <c r="F28" s="42">
        <v>0.24584921438993654</v>
      </c>
      <c r="G28" s="42">
        <v>6.8664150634911922E-3</v>
      </c>
    </row>
    <row r="29" spans="1:8">
      <c r="A29" s="33" t="s">
        <v>129</v>
      </c>
      <c r="B29" s="34">
        <v>1.7427855250810658</v>
      </c>
      <c r="C29" s="35">
        <v>7241.3884828459859</v>
      </c>
      <c r="D29" s="35">
        <v>4481</v>
      </c>
      <c r="E29" s="42">
        <v>1</v>
      </c>
      <c r="F29" s="34">
        <v>1.8223070568914514</v>
      </c>
      <c r="G29" s="42">
        <v>5.089589835296196E-2</v>
      </c>
    </row>
    <row r="30" spans="1:8">
      <c r="A30" s="33" t="s">
        <v>123</v>
      </c>
      <c r="B30" s="42">
        <v>7.4865671264784023E-2</v>
      </c>
      <c r="C30" s="35">
        <v>7240.6886957141442</v>
      </c>
      <c r="D30" s="35">
        <v>4480</v>
      </c>
      <c r="E30" s="42">
        <v>0</v>
      </c>
      <c r="F30" s="42">
        <v>0.31623423725818861</v>
      </c>
      <c r="G30" s="42">
        <v>8.8332104921267796E-3</v>
      </c>
    </row>
    <row r="31" spans="1:8">
      <c r="A31" s="1498" t="s">
        <v>122</v>
      </c>
      <c r="B31" s="42">
        <v>2.8168102209247751E-2</v>
      </c>
      <c r="C31" s="35">
        <v>7240.6886957141523</v>
      </c>
      <c r="D31" s="35">
        <v>4480</v>
      </c>
      <c r="E31" s="42">
        <v>0</v>
      </c>
      <c r="F31" s="42">
        <v>0.2001285749396465</v>
      </c>
      <c r="G31" s="42">
        <v>5.5900899385791947E-3</v>
      </c>
    </row>
    <row r="32" spans="1:8" ht="13.5" thickBot="1">
      <c r="A32" s="1511" t="s">
        <v>1256</v>
      </c>
      <c r="B32" s="1503">
        <v>1.8456011467038411</v>
      </c>
      <c r="C32" s="1503">
        <v>7240.6886957141596</v>
      </c>
      <c r="D32" s="1503">
        <v>4480</v>
      </c>
      <c r="E32" s="1503"/>
      <c r="F32" s="1503">
        <v>1.8664491566274946</v>
      </c>
      <c r="G32" s="1503">
        <v>5.2134577256043951E-2</v>
      </c>
    </row>
    <row r="33" spans="1:8" ht="52.5" customHeight="1">
      <c r="A33" s="1799" t="s">
        <v>277</v>
      </c>
      <c r="B33" s="1800"/>
      <c r="C33" s="1800"/>
      <c r="D33" s="1800"/>
      <c r="E33" s="1800"/>
      <c r="F33" s="1800"/>
      <c r="G33" s="1800"/>
    </row>
    <row r="35" spans="1:8" ht="15.75" customHeight="1" thickBot="1">
      <c r="A35" s="1803" t="s">
        <v>1168</v>
      </c>
      <c r="B35" s="1803"/>
      <c r="C35" s="1803"/>
      <c r="D35" s="1803"/>
    </row>
    <row r="36" spans="1:8" ht="24.75" thickBot="1">
      <c r="A36" s="29" t="s">
        <v>71</v>
      </c>
      <c r="B36" s="1331" t="s">
        <v>126</v>
      </c>
      <c r="C36" s="1331" t="s">
        <v>125</v>
      </c>
      <c r="D36" s="1331" t="s">
        <v>124</v>
      </c>
      <c r="G36" s="70"/>
      <c r="H36"/>
    </row>
    <row r="37" spans="1:8">
      <c r="A37" s="30" t="s">
        <v>113</v>
      </c>
      <c r="B37" s="31">
        <v>1.1094755266374643</v>
      </c>
      <c r="C37" s="31">
        <v>1.0775953536433265</v>
      </c>
      <c r="D37" s="31">
        <v>1.0764008893465384</v>
      </c>
      <c r="G37" s="70"/>
      <c r="H37"/>
    </row>
    <row r="38" spans="1:8">
      <c r="A38" s="33" t="s">
        <v>114</v>
      </c>
      <c r="B38" s="42">
        <v>0.15437727153693759</v>
      </c>
      <c r="C38" s="42">
        <v>0.14618619896803298</v>
      </c>
      <c r="D38" s="42">
        <v>0.12955688026072651</v>
      </c>
      <c r="G38" s="70"/>
      <c r="H38"/>
    </row>
    <row r="39" spans="1:8">
      <c r="A39" s="33" t="s">
        <v>115</v>
      </c>
      <c r="B39" s="42">
        <v>6.0385200782215244E-2</v>
      </c>
      <c r="C39" s="42">
        <v>4.2314884837056949E-2</v>
      </c>
      <c r="D39" s="42">
        <v>3.532003225966647E-2</v>
      </c>
      <c r="G39" s="70"/>
      <c r="H39"/>
    </row>
    <row r="40" spans="1:8">
      <c r="A40" s="33" t="s">
        <v>116</v>
      </c>
      <c r="B40" s="42">
        <v>8.883832226173545E-2</v>
      </c>
      <c r="C40" s="42">
        <v>6.6542517420196262E-2</v>
      </c>
      <c r="D40" s="42">
        <v>4.7861590324694121E-2</v>
      </c>
      <c r="G40" s="70"/>
      <c r="H40"/>
    </row>
    <row r="41" spans="1:8">
      <c r="A41" s="33" t="s">
        <v>117</v>
      </c>
      <c r="B41" s="34">
        <v>2.0318497888516935</v>
      </c>
      <c r="C41" s="34">
        <v>1.9158716701326726</v>
      </c>
      <c r="D41" s="34">
        <v>1.7427855250810658</v>
      </c>
      <c r="G41" s="70"/>
      <c r="H41"/>
    </row>
    <row r="42" spans="1:8">
      <c r="A42" s="33" t="s">
        <v>123</v>
      </c>
      <c r="B42" s="35" t="s">
        <v>83</v>
      </c>
      <c r="C42" s="35" t="s">
        <v>83</v>
      </c>
      <c r="D42" s="42">
        <v>7.4865671264784023E-2</v>
      </c>
      <c r="G42" s="70"/>
      <c r="H42"/>
    </row>
    <row r="43" spans="1:8">
      <c r="A43" s="1498" t="s">
        <v>122</v>
      </c>
      <c r="B43" s="35" t="s">
        <v>83</v>
      </c>
      <c r="C43" s="35" t="s">
        <v>83</v>
      </c>
      <c r="D43" s="42">
        <v>2.8168102209247751E-2</v>
      </c>
      <c r="G43" s="70"/>
      <c r="H43"/>
    </row>
    <row r="44" spans="1:8" ht="13.5" thickBot="1">
      <c r="A44" s="1500" t="s">
        <v>1256</v>
      </c>
      <c r="B44" s="1501" t="s">
        <v>83</v>
      </c>
      <c r="C44" s="1501" t="s">
        <v>83</v>
      </c>
      <c r="D44" s="1502">
        <v>1.8456011467038411</v>
      </c>
      <c r="G44" s="70"/>
      <c r="H44"/>
    </row>
    <row r="45" spans="1:8" ht="37.5" customHeight="1">
      <c r="A45" s="1799" t="s">
        <v>127</v>
      </c>
      <c r="B45" s="1800"/>
      <c r="C45" s="1800"/>
      <c r="D45" s="1800"/>
      <c r="E45" s="1800"/>
    </row>
  </sheetData>
  <mergeCells count="8">
    <mergeCell ref="A45:E45"/>
    <mergeCell ref="A14:G14"/>
    <mergeCell ref="A21:G21"/>
    <mergeCell ref="A5:G5"/>
    <mergeCell ref="A12:G12"/>
    <mergeCell ref="A35:D35"/>
    <mergeCell ref="A23:G23"/>
    <mergeCell ref="A33:G33"/>
  </mergeCells>
  <hyperlinks>
    <hyperlink ref="A3" location="Übersicht!A1" display="&lt;&lt; Zurück zur Übersicht"/>
  </hyperlinks>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topLeftCell="A34" workbookViewId="0">
      <selection activeCell="A57" sqref="A57:XFD58"/>
    </sheetView>
  </sheetViews>
  <sheetFormatPr baseColWidth="10" defaultRowHeight="15"/>
  <cols>
    <col min="1" max="1" width="11.42578125" style="467"/>
    <col min="2" max="2" width="17.42578125" style="467" customWidth="1"/>
    <col min="3" max="14" width="9.42578125" style="467" customWidth="1"/>
    <col min="15" max="16384" width="11.42578125" style="467"/>
  </cols>
  <sheetData>
    <row r="1" spans="1:14" ht="25.5">
      <c r="A1" s="8" t="s">
        <v>733</v>
      </c>
    </row>
    <row r="2" spans="1:14">
      <c r="A2" s="92"/>
    </row>
    <row r="3" spans="1:14" ht="15.75">
      <c r="A3" s="26" t="s">
        <v>69</v>
      </c>
    </row>
    <row r="5" spans="1:14" ht="15.75" thickBot="1">
      <c r="A5" s="1826" t="s">
        <v>656</v>
      </c>
      <c r="B5" s="1826"/>
      <c r="C5" s="1826"/>
      <c r="D5" s="1826"/>
      <c r="E5" s="1826"/>
      <c r="F5" s="1826"/>
      <c r="G5" s="1826"/>
      <c r="H5" s="1826"/>
      <c r="I5" s="1826"/>
      <c r="J5" s="1826"/>
      <c r="K5" s="1826"/>
      <c r="L5" s="1826"/>
      <c r="M5" s="1826"/>
      <c r="N5" s="1826"/>
    </row>
    <row r="6" spans="1:14">
      <c r="A6" s="625"/>
      <c r="B6" s="625"/>
      <c r="C6" s="1993" t="s">
        <v>589</v>
      </c>
      <c r="D6" s="1993"/>
      <c r="E6" s="1993" t="s">
        <v>590</v>
      </c>
      <c r="F6" s="1993"/>
      <c r="G6" s="1993" t="s">
        <v>591</v>
      </c>
      <c r="H6" s="1993"/>
      <c r="I6" s="1993" t="s">
        <v>592</v>
      </c>
      <c r="J6" s="1993"/>
      <c r="K6" s="1993" t="s">
        <v>538</v>
      </c>
      <c r="L6" s="1993"/>
      <c r="M6" s="1993" t="s">
        <v>593</v>
      </c>
      <c r="N6" s="1993"/>
    </row>
    <row r="7" spans="1:14" ht="15.75" thickBot="1">
      <c r="A7" s="626"/>
      <c r="B7" s="626"/>
      <c r="C7" s="1369" t="s">
        <v>520</v>
      </c>
      <c r="D7" s="1369" t="s">
        <v>112</v>
      </c>
      <c r="E7" s="1369" t="s">
        <v>520</v>
      </c>
      <c r="F7" s="1369" t="s">
        <v>112</v>
      </c>
      <c r="G7" s="1369" t="s">
        <v>520</v>
      </c>
      <c r="H7" s="1369" t="s">
        <v>112</v>
      </c>
      <c r="I7" s="1369" t="s">
        <v>520</v>
      </c>
      <c r="J7" s="1369" t="s">
        <v>112</v>
      </c>
      <c r="K7" s="1369" t="s">
        <v>520</v>
      </c>
      <c r="L7" s="1369" t="s">
        <v>112</v>
      </c>
      <c r="M7" s="1369" t="s">
        <v>520</v>
      </c>
      <c r="N7" s="1369" t="s">
        <v>112</v>
      </c>
    </row>
    <row r="8" spans="1:14">
      <c r="A8" s="1989" t="s">
        <v>655</v>
      </c>
      <c r="B8" s="628" t="s">
        <v>658</v>
      </c>
      <c r="C8" s="623">
        <v>0.38572187942204089</v>
      </c>
      <c r="D8" s="623">
        <v>9.8721102428096334E-3</v>
      </c>
      <c r="E8" s="623">
        <v>4.9820493208862837E-2</v>
      </c>
      <c r="F8" s="623">
        <v>9.2906154394606522E-3</v>
      </c>
      <c r="G8" s="623">
        <v>1.2277300152324786E-2</v>
      </c>
      <c r="H8" s="623">
        <v>2.3732065950774375E-3</v>
      </c>
      <c r="I8" s="612">
        <v>4.3493227232988098E-3</v>
      </c>
      <c r="J8" s="612">
        <v>2.2380293778575459E-3</v>
      </c>
      <c r="K8" s="623">
        <v>8.8075976666747505E-2</v>
      </c>
      <c r="L8" s="623">
        <v>3.0289775075026257E-2</v>
      </c>
      <c r="M8" s="623">
        <v>0.16691675847477377</v>
      </c>
      <c r="N8" s="623">
        <v>4.7804560955193188E-3</v>
      </c>
    </row>
    <row r="9" spans="1:14">
      <c r="A9" s="1989"/>
      <c r="B9" s="628" t="s">
        <v>659</v>
      </c>
      <c r="C9" s="623">
        <v>0.19679698791216393</v>
      </c>
      <c r="D9" s="623">
        <v>8.0632889614120924E-3</v>
      </c>
      <c r="E9" s="623">
        <v>7.0463001479088946E-2</v>
      </c>
      <c r="F9" s="623">
        <v>1.092827342883579E-2</v>
      </c>
      <c r="G9" s="623">
        <v>1.8141064178063746E-2</v>
      </c>
      <c r="H9" s="623">
        <v>2.8762227741869245E-3</v>
      </c>
      <c r="I9" s="623">
        <v>1.038638051417942E-2</v>
      </c>
      <c r="J9" s="623">
        <v>3.4479933205792458E-3</v>
      </c>
      <c r="K9" s="623">
        <v>5.9854701234424643E-2</v>
      </c>
      <c r="L9" s="623">
        <v>2.5353306643186097E-2</v>
      </c>
      <c r="M9" s="623">
        <v>9.4266645855938067E-2</v>
      </c>
      <c r="N9" s="623">
        <v>3.7458844079818494E-3</v>
      </c>
    </row>
    <row r="10" spans="1:14">
      <c r="A10" s="1989"/>
      <c r="B10" s="628" t="s">
        <v>660</v>
      </c>
      <c r="C10" s="623">
        <v>0.22952652101208437</v>
      </c>
      <c r="D10" s="623">
        <v>8.5287546309025519E-3</v>
      </c>
      <c r="E10" s="623">
        <v>0.22108899439378923</v>
      </c>
      <c r="F10" s="623">
        <v>1.7720057436056102E-2</v>
      </c>
      <c r="G10" s="623">
        <v>7.4442853614765936E-2</v>
      </c>
      <c r="H10" s="623">
        <v>5.6569158433686659E-3</v>
      </c>
      <c r="I10" s="623">
        <v>6.1308432443468501E-2</v>
      </c>
      <c r="J10" s="623">
        <v>8.1587388781885744E-3</v>
      </c>
      <c r="K10" s="623">
        <v>0.23366992731900169</v>
      </c>
      <c r="L10" s="623">
        <v>4.522695325882331E-2</v>
      </c>
      <c r="M10" s="623">
        <v>0.14895266121798859</v>
      </c>
      <c r="N10" s="623">
        <v>4.5643207503787949E-3</v>
      </c>
    </row>
    <row r="11" spans="1:14">
      <c r="A11" s="1989"/>
      <c r="B11" s="628" t="s">
        <v>640</v>
      </c>
      <c r="C11" s="623">
        <v>9.851036373097298E-2</v>
      </c>
      <c r="D11" s="623">
        <v>6.0438220178698045E-3</v>
      </c>
      <c r="E11" s="623">
        <v>0.28227889891148772</v>
      </c>
      <c r="F11" s="623">
        <v>1.9220058609316817E-2</v>
      </c>
      <c r="G11" s="623">
        <v>0.1243494785983706</v>
      </c>
      <c r="H11" s="623">
        <v>7.1113815719782833E-3</v>
      </c>
      <c r="I11" s="623">
        <v>0.18222365859596973</v>
      </c>
      <c r="J11" s="623">
        <v>1.3128681767978236E-2</v>
      </c>
      <c r="K11" s="623">
        <v>0.17448773431246986</v>
      </c>
      <c r="L11" s="623">
        <v>4.0563199466749154E-2</v>
      </c>
      <c r="M11" s="623">
        <v>0.13549432076944026</v>
      </c>
      <c r="N11" s="623">
        <v>4.3875253141289266E-3</v>
      </c>
    </row>
    <row r="12" spans="1:14">
      <c r="A12" s="1989"/>
      <c r="B12" s="628" t="s">
        <v>641</v>
      </c>
      <c r="C12" s="623">
        <v>3.7421920289804234E-2</v>
      </c>
      <c r="D12" s="623">
        <v>3.8492077757627196E-3</v>
      </c>
      <c r="E12" s="623">
        <v>0.13749665377440232</v>
      </c>
      <c r="F12" s="623">
        <v>1.4704968609502588E-2</v>
      </c>
      <c r="G12" s="623">
        <v>9.831173138005446E-2</v>
      </c>
      <c r="H12" s="623">
        <v>6.4164892995773101E-3</v>
      </c>
      <c r="I12" s="623">
        <v>0.13024007926035749</v>
      </c>
      <c r="J12" s="623">
        <v>1.1446520512377161E-2</v>
      </c>
      <c r="K12" s="623">
        <v>6.2846832542705677E-2</v>
      </c>
      <c r="L12" s="623">
        <v>2.5937909581081393E-2</v>
      </c>
      <c r="M12" s="623">
        <v>8.0971706652386441E-2</v>
      </c>
      <c r="N12" s="623">
        <v>3.4970855059435037E-3</v>
      </c>
    </row>
    <row r="13" spans="1:14">
      <c r="A13" s="1989"/>
      <c r="B13" s="628" t="s">
        <v>642</v>
      </c>
      <c r="C13" s="623">
        <v>1.249174684817146E-2</v>
      </c>
      <c r="D13" s="623">
        <v>2.2525388506346171E-3</v>
      </c>
      <c r="E13" s="623">
        <v>6.8830287863998377E-2</v>
      </c>
      <c r="F13" s="623">
        <v>1.0810402310315553E-2</v>
      </c>
      <c r="G13" s="623">
        <v>7.5397660212903644E-2</v>
      </c>
      <c r="H13" s="623">
        <v>5.6901409034230549E-3</v>
      </c>
      <c r="I13" s="623">
        <v>9.1354869327105723E-2</v>
      </c>
      <c r="J13" s="623">
        <v>9.798609980496328E-3</v>
      </c>
      <c r="K13" s="623">
        <v>5.2230747813079216E-2</v>
      </c>
      <c r="L13" s="623">
        <v>2.3779483406593076E-2</v>
      </c>
      <c r="M13" s="623">
        <v>5.1410724994161043E-2</v>
      </c>
      <c r="N13" s="623">
        <v>2.8310082369911254E-3</v>
      </c>
    </row>
    <row r="14" spans="1:14">
      <c r="A14" s="1989"/>
      <c r="B14" s="628" t="s">
        <v>643</v>
      </c>
      <c r="C14" s="623">
        <v>1.6886655738430224E-2</v>
      </c>
      <c r="D14" s="623">
        <v>2.6131476927940857E-3</v>
      </c>
      <c r="E14" s="623">
        <v>6.4324074815284363E-2</v>
      </c>
      <c r="F14" s="623">
        <v>1.0475798705531066E-2</v>
      </c>
      <c r="G14" s="623">
        <v>6.0388211445553619E-2</v>
      </c>
      <c r="H14" s="623">
        <v>5.1335394563029107E-3</v>
      </c>
      <c r="I14" s="623">
        <v>6.2616432116842161E-2</v>
      </c>
      <c r="J14" s="623">
        <v>8.2395652329100497E-3</v>
      </c>
      <c r="K14" s="623">
        <v>4.9170412394309339E-2</v>
      </c>
      <c r="L14" s="623">
        <v>2.3109537574748804E-2</v>
      </c>
      <c r="M14" s="623">
        <v>4.3189930006785296E-2</v>
      </c>
      <c r="N14" s="623">
        <v>2.6060292300338819E-3</v>
      </c>
    </row>
    <row r="15" spans="1:14">
      <c r="A15" s="1989"/>
      <c r="B15" s="628" t="s">
        <v>661</v>
      </c>
      <c r="C15" s="623">
        <v>1.6647241784324401E-2</v>
      </c>
      <c r="D15" s="623">
        <v>2.5948732545596318E-3</v>
      </c>
      <c r="E15" s="623">
        <v>5.8496819101276083E-2</v>
      </c>
      <c r="F15" s="623">
        <v>1.0021083116243931E-2</v>
      </c>
      <c r="G15" s="623">
        <v>0.19230389818461266</v>
      </c>
      <c r="H15" s="623">
        <v>8.493459686105858E-3</v>
      </c>
      <c r="I15" s="623">
        <v>0.142023466043846</v>
      </c>
      <c r="J15" s="623">
        <v>1.1871872614082112E-2</v>
      </c>
      <c r="K15" s="623">
        <v>0.13398649795932138</v>
      </c>
      <c r="L15" s="623">
        <v>3.6406659813280846E-2</v>
      </c>
      <c r="M15" s="623">
        <v>0.10208165997419121</v>
      </c>
      <c r="N15" s="623">
        <v>3.8812127252791308E-3</v>
      </c>
    </row>
    <row r="16" spans="1:14">
      <c r="A16" s="1989"/>
      <c r="B16" s="628" t="s">
        <v>649</v>
      </c>
      <c r="C16" s="623">
        <v>5.6830235734115584E-3</v>
      </c>
      <c r="D16" s="623">
        <v>1.5245528773375214E-3</v>
      </c>
      <c r="E16" s="623">
        <v>2.7206838773201004E-2</v>
      </c>
      <c r="F16" s="623">
        <v>6.9468342826857609E-3</v>
      </c>
      <c r="G16" s="623">
        <v>0.15864431433963938</v>
      </c>
      <c r="H16" s="623">
        <v>7.8735151115673398E-3</v>
      </c>
      <c r="I16" s="623">
        <v>0.11808728455065025</v>
      </c>
      <c r="J16" s="623">
        <v>1.0975285833157076E-2</v>
      </c>
      <c r="K16" s="623">
        <v>5.7886619325540824E-2</v>
      </c>
      <c r="L16" s="623">
        <v>2.4959085315796312E-2</v>
      </c>
      <c r="M16" s="623">
        <v>7.8791544273352887E-2</v>
      </c>
      <c r="N16" s="623">
        <v>3.4537740957388324E-3</v>
      </c>
    </row>
    <row r="17" spans="1:14">
      <c r="A17" s="1989"/>
      <c r="B17" s="628" t="s">
        <v>650</v>
      </c>
      <c r="C17" s="613">
        <v>2.7334781005857627E-4</v>
      </c>
      <c r="D17" s="613">
        <v>3.3526542689896703E-4</v>
      </c>
      <c r="E17" s="623">
        <v>7.5400050661825245E-3</v>
      </c>
      <c r="F17" s="623">
        <v>3.6938560479757173E-3</v>
      </c>
      <c r="G17" s="623">
        <v>6.751452476106827E-2</v>
      </c>
      <c r="H17" s="623">
        <v>5.4073718742190767E-3</v>
      </c>
      <c r="I17" s="623">
        <v>7.5250538377896359E-2</v>
      </c>
      <c r="J17" s="623">
        <v>8.971567286336293E-3</v>
      </c>
      <c r="K17" s="612">
        <v>1.58782563293027E-2</v>
      </c>
      <c r="L17" s="612">
        <v>1.3360225985021706E-2</v>
      </c>
      <c r="M17" s="623">
        <v>3.6011199319150596E-2</v>
      </c>
      <c r="N17" s="623">
        <v>2.3885258766026653E-3</v>
      </c>
    </row>
    <row r="18" spans="1:14">
      <c r="A18" s="1989"/>
      <c r="B18" s="628" t="s">
        <v>662</v>
      </c>
      <c r="C18" s="613">
        <v>4.0311878537304944E-5</v>
      </c>
      <c r="D18" s="613">
        <v>1.287650795875881E-4</v>
      </c>
      <c r="E18" s="623">
        <v>1.2453932612426543E-2</v>
      </c>
      <c r="F18" s="623">
        <v>4.7355407770810123E-3</v>
      </c>
      <c r="G18" s="623">
        <v>9.4285172140152793E-2</v>
      </c>
      <c r="H18" s="623">
        <v>6.2977298998544992E-3</v>
      </c>
      <c r="I18" s="623">
        <v>8.7221796918133712E-2</v>
      </c>
      <c r="J18" s="623">
        <v>9.5961408660618606E-3</v>
      </c>
      <c r="K18" s="623">
        <v>4.3996604658785785E-2</v>
      </c>
      <c r="L18" s="623">
        <v>2.1919330476157621E-2</v>
      </c>
      <c r="M18" s="623">
        <v>4.7870447480533491E-2</v>
      </c>
      <c r="N18" s="623">
        <v>2.7368873982418908E-3</v>
      </c>
    </row>
    <row r="19" spans="1:14">
      <c r="A19" s="1989"/>
      <c r="B19" s="628" t="s">
        <v>653</v>
      </c>
      <c r="C19" s="613">
        <v>0</v>
      </c>
      <c r="D19" s="613">
        <v>0</v>
      </c>
      <c r="E19" s="613">
        <v>0</v>
      </c>
      <c r="F19" s="613">
        <v>0</v>
      </c>
      <c r="G19" s="623">
        <v>2.394379099249009E-2</v>
      </c>
      <c r="H19" s="623">
        <v>3.2945830752212153E-3</v>
      </c>
      <c r="I19" s="623">
        <v>3.4937739128251981E-2</v>
      </c>
      <c r="J19" s="623">
        <v>6.2449150440442936E-3</v>
      </c>
      <c r="K19" s="612">
        <v>2.791568944431138E-2</v>
      </c>
      <c r="L19" s="612">
        <v>1.7606139236310436E-2</v>
      </c>
      <c r="M19" s="623">
        <v>1.4042400981298194E-2</v>
      </c>
      <c r="N19" s="623">
        <v>1.5084293295104952E-3</v>
      </c>
    </row>
    <row r="20" spans="1:14" ht="15.75" thickBot="1">
      <c r="A20" s="629"/>
      <c r="B20" s="629"/>
      <c r="C20" s="630">
        <v>1</v>
      </c>
      <c r="D20" s="631">
        <f>1.14*1.64*SQRT(C20*(1-C20)/C55)</f>
        <v>0</v>
      </c>
      <c r="E20" s="630">
        <v>1</v>
      </c>
      <c r="F20" s="631">
        <f>1.14*1.64*SQRT(E20*(1-E20)/D55)</f>
        <v>0</v>
      </c>
      <c r="G20" s="630">
        <v>1</v>
      </c>
      <c r="H20" s="631">
        <f>1.14*1.64*SQRT(G20*(1-G20)/E55)</f>
        <v>0</v>
      </c>
      <c r="I20" s="630">
        <v>1</v>
      </c>
      <c r="J20" s="631">
        <f>1.14*1.64*SQRT(I20*(1-I20)/F55)</f>
        <v>0</v>
      </c>
      <c r="K20" s="630">
        <v>1</v>
      </c>
      <c r="L20" s="631">
        <f>1.14*1.64*SQRT(K20*(1-K20)/G55)</f>
        <v>0</v>
      </c>
      <c r="M20" s="630">
        <v>1</v>
      </c>
      <c r="N20" s="631">
        <f>1.14*1.64*SQRT(M20*(1-M20)/H55)</f>
        <v>0</v>
      </c>
    </row>
    <row r="21" spans="1:14" ht="49.5" customHeight="1">
      <c r="A21" s="1963" t="s">
        <v>623</v>
      </c>
      <c r="B21" s="1963"/>
      <c r="C21" s="1963"/>
      <c r="D21" s="1963"/>
      <c r="E21" s="1963"/>
      <c r="F21" s="1963"/>
      <c r="G21" s="1963"/>
      <c r="H21" s="1963"/>
      <c r="I21" s="1963"/>
      <c r="J21" s="1963"/>
      <c r="K21" s="1963"/>
      <c r="L21" s="1963"/>
      <c r="M21" s="1963"/>
      <c r="N21" s="1963"/>
    </row>
    <row r="22" spans="1:14">
      <c r="A22" s="504" t="s">
        <v>347</v>
      </c>
      <c r="B22" s="604"/>
      <c r="C22" s="632"/>
      <c r="D22" s="604"/>
      <c r="E22" s="632"/>
      <c r="F22" s="604"/>
      <c r="G22" s="632"/>
      <c r="H22" s="604"/>
      <c r="I22" s="632"/>
      <c r="J22" s="604"/>
      <c r="K22" s="632"/>
      <c r="L22" s="604"/>
      <c r="M22" s="632"/>
      <c r="N22" s="604"/>
    </row>
    <row r="23" spans="1:14">
      <c r="A23" s="505" t="s">
        <v>348</v>
      </c>
      <c r="B23" s="604"/>
      <c r="C23" s="632"/>
      <c r="D23" s="604"/>
      <c r="E23" s="632"/>
      <c r="F23" s="604"/>
      <c r="G23" s="632"/>
      <c r="H23" s="604"/>
      <c r="I23" s="632"/>
      <c r="J23" s="604"/>
      <c r="K23" s="632"/>
      <c r="L23" s="604"/>
      <c r="M23" s="632"/>
      <c r="N23" s="604"/>
    </row>
    <row r="24" spans="1:14">
      <c r="A24" s="604"/>
      <c r="B24" s="604"/>
      <c r="C24" s="632"/>
      <c r="D24" s="604"/>
      <c r="E24" s="632"/>
      <c r="F24" s="604"/>
      <c r="G24" s="632"/>
      <c r="H24" s="604"/>
      <c r="I24" s="632"/>
      <c r="J24" s="604"/>
      <c r="K24" s="632"/>
      <c r="L24" s="604"/>
      <c r="M24" s="632"/>
      <c r="N24" s="604"/>
    </row>
    <row r="25" spans="1:14" ht="15.75" thickBot="1">
      <c r="A25" s="1822" t="s">
        <v>656</v>
      </c>
      <c r="B25" s="1822"/>
      <c r="C25" s="1822"/>
      <c r="D25" s="1822"/>
      <c r="E25" s="1822"/>
      <c r="F25" s="1822"/>
      <c r="G25" s="1822"/>
      <c r="H25" s="1822"/>
      <c r="I25" s="632"/>
      <c r="J25" s="604"/>
      <c r="K25" s="632"/>
      <c r="L25" s="604"/>
      <c r="M25" s="632"/>
      <c r="N25" s="604"/>
    </row>
    <row r="26" spans="1:14" ht="37.5" thickBot="1">
      <c r="A26" s="633"/>
      <c r="B26" s="633"/>
      <c r="C26" s="1312" t="s">
        <v>589</v>
      </c>
      <c r="D26" s="1312" t="s">
        <v>590</v>
      </c>
      <c r="E26" s="1312" t="s">
        <v>591</v>
      </c>
      <c r="F26" s="1312" t="s">
        <v>592</v>
      </c>
      <c r="G26" s="1312" t="s">
        <v>538</v>
      </c>
      <c r="H26" s="1312" t="s">
        <v>663</v>
      </c>
      <c r="I26" s="632"/>
      <c r="J26" s="604"/>
      <c r="K26" s="632"/>
      <c r="L26" s="604"/>
      <c r="M26" s="632"/>
      <c r="N26" s="604"/>
    </row>
    <row r="27" spans="1:14">
      <c r="A27" s="1990" t="s">
        <v>655</v>
      </c>
      <c r="B27" s="634" t="s">
        <v>664</v>
      </c>
      <c r="C27" s="635">
        <v>0.38572187942204089</v>
      </c>
      <c r="D27" s="635">
        <v>4.9820493208862837E-2</v>
      </c>
      <c r="E27" s="635">
        <v>1.2277300152324786E-2</v>
      </c>
      <c r="F27" s="635">
        <v>4.3493227232988098E-3</v>
      </c>
      <c r="G27" s="635">
        <v>8.8075976666747505E-2</v>
      </c>
      <c r="H27" s="635">
        <v>0.16691675847477377</v>
      </c>
      <c r="I27" s="632"/>
      <c r="J27" s="604"/>
      <c r="K27" s="632"/>
      <c r="L27" s="604"/>
      <c r="M27" s="632"/>
      <c r="N27" s="604"/>
    </row>
    <row r="28" spans="1:14">
      <c r="A28" s="1989"/>
      <c r="B28" s="628" t="s">
        <v>665</v>
      </c>
      <c r="C28" s="636">
        <v>0.58251886733420477</v>
      </c>
      <c r="D28" s="636">
        <v>0.12028349468795178</v>
      </c>
      <c r="E28" s="636">
        <v>3.0418364330388532E-2</v>
      </c>
      <c r="F28" s="636">
        <v>1.4735703237478231E-2</v>
      </c>
      <c r="G28" s="636">
        <v>0.14793067790117215</v>
      </c>
      <c r="H28" s="636">
        <v>0.26118340433071185</v>
      </c>
      <c r="I28" s="632"/>
      <c r="J28" s="604"/>
      <c r="K28" s="632"/>
      <c r="L28" s="604"/>
      <c r="M28" s="632"/>
      <c r="N28" s="604"/>
    </row>
    <row r="29" spans="1:14">
      <c r="A29" s="1989"/>
      <c r="B29" s="628" t="s">
        <v>666</v>
      </c>
      <c r="C29" s="636">
        <v>0.81204538834628914</v>
      </c>
      <c r="D29" s="636">
        <v>0.341372489081741</v>
      </c>
      <c r="E29" s="636">
        <v>0.10486121794515446</v>
      </c>
      <c r="F29" s="636">
        <v>7.6044135680946728E-2</v>
      </c>
      <c r="G29" s="636">
        <v>0.38160060522017381</v>
      </c>
      <c r="H29" s="636">
        <v>0.41013606554870041</v>
      </c>
      <c r="I29" s="632"/>
      <c r="J29" s="604"/>
      <c r="K29" s="632"/>
      <c r="L29" s="604"/>
      <c r="M29" s="632"/>
      <c r="N29" s="604"/>
    </row>
    <row r="30" spans="1:14">
      <c r="A30" s="1989"/>
      <c r="B30" s="628" t="s">
        <v>667</v>
      </c>
      <c r="C30" s="636">
        <v>0.91055575207726214</v>
      </c>
      <c r="D30" s="636">
        <v>0.62365138799322872</v>
      </c>
      <c r="E30" s="636">
        <v>0.22921069654352505</v>
      </c>
      <c r="F30" s="636">
        <v>0.25826779427691648</v>
      </c>
      <c r="G30" s="636">
        <v>0.55608833953264369</v>
      </c>
      <c r="H30" s="636">
        <v>0.54563038631814065</v>
      </c>
      <c r="I30" s="632"/>
      <c r="J30" s="604"/>
      <c r="K30" s="632"/>
      <c r="L30" s="604"/>
      <c r="M30" s="632"/>
      <c r="N30" s="604"/>
    </row>
    <row r="31" spans="1:14">
      <c r="A31" s="1989"/>
      <c r="B31" s="628" t="s">
        <v>668</v>
      </c>
      <c r="C31" s="636">
        <v>0.94797767236706632</v>
      </c>
      <c r="D31" s="636">
        <v>0.76114804176763107</v>
      </c>
      <c r="E31" s="636">
        <v>0.3275224279235795</v>
      </c>
      <c r="F31" s="636">
        <v>0.38850787353727401</v>
      </c>
      <c r="G31" s="636">
        <v>0.61893517207534932</v>
      </c>
      <c r="H31" s="636">
        <v>0.62660209297052705</v>
      </c>
      <c r="I31" s="632"/>
      <c r="J31" s="604"/>
      <c r="K31" s="632"/>
      <c r="L31" s="604"/>
      <c r="M31" s="632"/>
      <c r="N31" s="604"/>
    </row>
    <row r="32" spans="1:14">
      <c r="A32" s="1989"/>
      <c r="B32" s="628" t="s">
        <v>669</v>
      </c>
      <c r="C32" s="636">
        <v>0.96046941921523776</v>
      </c>
      <c r="D32" s="636">
        <v>0.82997832963162943</v>
      </c>
      <c r="E32" s="636">
        <v>0.40292008813648317</v>
      </c>
      <c r="F32" s="636">
        <v>0.47986274286437974</v>
      </c>
      <c r="G32" s="636">
        <v>0.67116591988842855</v>
      </c>
      <c r="H32" s="636">
        <v>0.67801281796468804</v>
      </c>
      <c r="I32" s="632"/>
      <c r="J32" s="604"/>
      <c r="K32" s="632"/>
      <c r="L32" s="604"/>
      <c r="M32" s="632"/>
      <c r="N32" s="604"/>
    </row>
    <row r="33" spans="1:14">
      <c r="A33" s="1989"/>
      <c r="B33" s="628" t="s">
        <v>670</v>
      </c>
      <c r="C33" s="636">
        <v>0.97735607495366794</v>
      </c>
      <c r="D33" s="636">
        <v>0.89430240444691378</v>
      </c>
      <c r="E33" s="636">
        <v>0.46330829958203679</v>
      </c>
      <c r="F33" s="636">
        <v>0.54247917498122189</v>
      </c>
      <c r="G33" s="636">
        <v>0.72033633228273786</v>
      </c>
      <c r="H33" s="636">
        <v>0.72120274797147332</v>
      </c>
      <c r="I33" s="632"/>
      <c r="J33" s="604"/>
      <c r="K33" s="632"/>
      <c r="L33" s="604"/>
      <c r="M33" s="632"/>
      <c r="N33" s="604"/>
    </row>
    <row r="34" spans="1:14">
      <c r="A34" s="1989"/>
      <c r="B34" s="628" t="s">
        <v>671</v>
      </c>
      <c r="C34" s="636">
        <v>0.99400331673799236</v>
      </c>
      <c r="D34" s="636">
        <v>0.95279922354818991</v>
      </c>
      <c r="E34" s="636">
        <v>0.65561219776664947</v>
      </c>
      <c r="F34" s="636">
        <v>0.68450264102506786</v>
      </c>
      <c r="G34" s="636">
        <v>0.85432283024205924</v>
      </c>
      <c r="H34" s="636">
        <v>0.82328440794566449</v>
      </c>
      <c r="I34" s="632"/>
      <c r="J34" s="604"/>
      <c r="K34" s="632"/>
      <c r="L34" s="604"/>
      <c r="M34" s="632"/>
      <c r="N34" s="604"/>
    </row>
    <row r="35" spans="1:14">
      <c r="A35" s="1989"/>
      <c r="B35" s="628" t="s">
        <v>672</v>
      </c>
      <c r="C35" s="636">
        <v>0.99968634031140391</v>
      </c>
      <c r="D35" s="636">
        <v>0.98000606232139087</v>
      </c>
      <c r="E35" s="636">
        <v>0.8142565121062888</v>
      </c>
      <c r="F35" s="636">
        <v>0.80258992557571807</v>
      </c>
      <c r="G35" s="636">
        <v>0.91220944956760008</v>
      </c>
      <c r="H35" s="636">
        <v>0.90207595221901737</v>
      </c>
      <c r="I35" s="632"/>
      <c r="J35" s="604"/>
      <c r="K35" s="632"/>
      <c r="L35" s="604"/>
      <c r="M35" s="632"/>
      <c r="N35" s="604"/>
    </row>
    <row r="36" spans="1:14">
      <c r="A36" s="1989"/>
      <c r="B36" s="628" t="s">
        <v>673</v>
      </c>
      <c r="C36" s="636">
        <v>0.99995968812146252</v>
      </c>
      <c r="D36" s="636">
        <v>0.98754606738757345</v>
      </c>
      <c r="E36" s="636">
        <v>0.88177103686735703</v>
      </c>
      <c r="F36" s="636">
        <v>0.87784046395361437</v>
      </c>
      <c r="G36" s="636">
        <v>0.92808770589690281</v>
      </c>
      <c r="H36" s="636">
        <v>0.93808715153816802</v>
      </c>
      <c r="I36" s="632"/>
      <c r="J36" s="604"/>
      <c r="K36" s="632"/>
      <c r="L36" s="604"/>
      <c r="M36" s="632"/>
      <c r="N36" s="604"/>
    </row>
    <row r="37" spans="1:14">
      <c r="A37" s="1989"/>
      <c r="B37" s="628" t="s">
        <v>674</v>
      </c>
      <c r="C37" s="636">
        <v>0.99999999999999978</v>
      </c>
      <c r="D37" s="636">
        <v>1</v>
      </c>
      <c r="E37" s="636">
        <v>0.97605620900750978</v>
      </c>
      <c r="F37" s="636">
        <v>0.96506226087174807</v>
      </c>
      <c r="G37" s="636">
        <v>0.97208431055568856</v>
      </c>
      <c r="H37" s="636">
        <v>0.9859575990187015</v>
      </c>
      <c r="I37" s="632"/>
      <c r="J37" s="604"/>
      <c r="K37" s="632"/>
      <c r="L37" s="604"/>
      <c r="M37" s="632"/>
      <c r="N37" s="604"/>
    </row>
    <row r="38" spans="1:14" ht="15.75" thickBot="1">
      <c r="A38" s="1991"/>
      <c r="B38" s="637" t="s">
        <v>653</v>
      </c>
      <c r="C38" s="638">
        <v>0.99999999999999978</v>
      </c>
      <c r="D38" s="638">
        <v>1</v>
      </c>
      <c r="E38" s="638">
        <v>0.99999999999999989</v>
      </c>
      <c r="F38" s="638">
        <v>1</v>
      </c>
      <c r="G38" s="638">
        <v>0.99999999999999989</v>
      </c>
      <c r="H38" s="638">
        <v>0.99999999999999967</v>
      </c>
      <c r="I38" s="632"/>
      <c r="J38" s="604"/>
      <c r="K38" s="632"/>
      <c r="L38" s="604"/>
      <c r="M38" s="632"/>
      <c r="N38" s="604"/>
    </row>
    <row r="39" spans="1:14">
      <c r="A39" s="604"/>
      <c r="B39" s="604"/>
      <c r="C39" s="632"/>
      <c r="D39" s="604"/>
      <c r="E39" s="632"/>
      <c r="F39" s="604"/>
      <c r="G39" s="632"/>
      <c r="H39" s="604"/>
      <c r="I39" s="632"/>
      <c r="J39" s="604"/>
      <c r="K39" s="632"/>
      <c r="L39" s="604"/>
      <c r="M39" s="632"/>
      <c r="N39" s="604"/>
    </row>
    <row r="40" spans="1:14" ht="15.75" thickBot="1">
      <c r="A40" s="1822" t="s">
        <v>588</v>
      </c>
      <c r="B40" s="1822"/>
      <c r="C40" s="1822"/>
      <c r="D40" s="1822"/>
      <c r="E40" s="1822"/>
      <c r="F40" s="1822"/>
      <c r="G40" s="1822"/>
      <c r="H40" s="1822"/>
      <c r="I40" s="604"/>
      <c r="J40" s="604"/>
      <c r="K40" s="604"/>
      <c r="L40" s="604"/>
      <c r="M40" s="604"/>
      <c r="N40" s="604"/>
    </row>
    <row r="41" spans="1:14" ht="37.5" thickBot="1">
      <c r="A41" s="633"/>
      <c r="B41" s="633"/>
      <c r="C41" s="1312" t="s">
        <v>589</v>
      </c>
      <c r="D41" s="1312" t="s">
        <v>590</v>
      </c>
      <c r="E41" s="1312" t="s">
        <v>591</v>
      </c>
      <c r="F41" s="1312" t="s">
        <v>592</v>
      </c>
      <c r="G41" s="1312" t="s">
        <v>538</v>
      </c>
      <c r="H41" s="1312" t="s">
        <v>654</v>
      </c>
      <c r="I41" s="604"/>
      <c r="J41" s="604"/>
      <c r="K41" s="604"/>
      <c r="L41" s="604"/>
      <c r="M41" s="604"/>
      <c r="N41" s="604"/>
    </row>
    <row r="42" spans="1:14">
      <c r="A42" s="1992" t="s">
        <v>655</v>
      </c>
      <c r="B42" s="639" t="s">
        <v>658</v>
      </c>
      <c r="C42" s="640">
        <v>5377.0232013643408</v>
      </c>
      <c r="D42" s="640">
        <v>132.97794594271659</v>
      </c>
      <c r="E42" s="640">
        <v>147.95863946650198</v>
      </c>
      <c r="F42" s="641">
        <v>22.497959601066864</v>
      </c>
      <c r="G42" s="640">
        <v>36.964444203275725</v>
      </c>
      <c r="H42" s="640">
        <f t="shared" ref="H42:H55" si="0">C42+D42+E42+F42+G42</f>
        <v>5717.4221905779023</v>
      </c>
      <c r="I42" s="604"/>
      <c r="J42" s="604"/>
      <c r="K42" s="604"/>
      <c r="L42" s="604"/>
      <c r="M42" s="604"/>
      <c r="N42" s="604"/>
    </row>
    <row r="43" spans="1:14">
      <c r="A43" s="1989"/>
      <c r="B43" s="628" t="s">
        <v>659</v>
      </c>
      <c r="C43" s="642">
        <v>2743.3807269317599</v>
      </c>
      <c r="D43" s="642">
        <v>188.07572141780733</v>
      </c>
      <c r="E43" s="642">
        <v>218.62519780071932</v>
      </c>
      <c r="F43" s="642">
        <v>53.726150960829209</v>
      </c>
      <c r="G43" s="642">
        <v>25.120309167334405</v>
      </c>
      <c r="H43" s="642">
        <f t="shared" si="0"/>
        <v>3228.9281062784503</v>
      </c>
      <c r="I43" s="604"/>
      <c r="J43" s="604"/>
      <c r="K43" s="604"/>
      <c r="L43" s="604"/>
      <c r="M43" s="604"/>
      <c r="N43" s="604"/>
    </row>
    <row r="44" spans="1:14">
      <c r="A44" s="1989"/>
      <c r="B44" s="628" t="s">
        <v>660</v>
      </c>
      <c r="C44" s="642">
        <v>3199.635526664124</v>
      </c>
      <c r="D44" s="642">
        <v>590.11780998982078</v>
      </c>
      <c r="E44" s="642">
        <v>897.14051152843047</v>
      </c>
      <c r="F44" s="642">
        <v>317.13320074619094</v>
      </c>
      <c r="G44" s="642">
        <v>98.068500824558598</v>
      </c>
      <c r="H44" s="642">
        <f t="shared" si="0"/>
        <v>5102.095549753124</v>
      </c>
      <c r="I44" s="604"/>
      <c r="J44" s="604"/>
      <c r="K44" s="604"/>
      <c r="L44" s="604"/>
      <c r="M44" s="604"/>
      <c r="N44" s="604"/>
    </row>
    <row r="45" spans="1:14">
      <c r="A45" s="1989"/>
      <c r="B45" s="628" t="s">
        <v>640</v>
      </c>
      <c r="C45" s="642">
        <v>1373.2498455881325</v>
      </c>
      <c r="D45" s="642">
        <v>753.44232348032517</v>
      </c>
      <c r="E45" s="642">
        <v>1498.5851484864063</v>
      </c>
      <c r="F45" s="642">
        <v>942.59745028561088</v>
      </c>
      <c r="G45" s="642">
        <v>73.230435395039862</v>
      </c>
      <c r="H45" s="642">
        <f t="shared" si="0"/>
        <v>4641.1052032355137</v>
      </c>
      <c r="I45" s="604"/>
      <c r="J45" s="604"/>
      <c r="K45" s="604"/>
      <c r="L45" s="604"/>
      <c r="M45" s="604"/>
      <c r="N45" s="604"/>
    </row>
    <row r="46" spans="1:14">
      <c r="A46" s="1989"/>
      <c r="B46" s="628" t="s">
        <v>641</v>
      </c>
      <c r="C46" s="642">
        <v>521.66740953193209</v>
      </c>
      <c r="D46" s="642">
        <v>366.99802461337833</v>
      </c>
      <c r="E46" s="642">
        <v>1184.7938747212818</v>
      </c>
      <c r="F46" s="642">
        <v>673.69938449103245</v>
      </c>
      <c r="G46" s="642">
        <v>26.376071237533349</v>
      </c>
      <c r="H46" s="642">
        <f t="shared" si="0"/>
        <v>2773.5347645951583</v>
      </c>
      <c r="I46" s="604"/>
      <c r="J46" s="604"/>
      <c r="K46" s="604"/>
      <c r="L46" s="604"/>
      <c r="M46" s="604"/>
      <c r="N46" s="604"/>
    </row>
    <row r="47" spans="1:14">
      <c r="A47" s="1989"/>
      <c r="B47" s="628" t="s">
        <v>642</v>
      </c>
      <c r="C47" s="642">
        <v>174.13690073488138</v>
      </c>
      <c r="D47" s="642">
        <v>183.7177777511873</v>
      </c>
      <c r="E47" s="642">
        <v>908.6472665528521</v>
      </c>
      <c r="F47" s="642">
        <v>472.55591048049314</v>
      </c>
      <c r="G47" s="642">
        <v>21.920626217260534</v>
      </c>
      <c r="H47" s="642">
        <f t="shared" si="0"/>
        <v>1760.9784817366747</v>
      </c>
      <c r="I47" s="604"/>
      <c r="J47" s="604"/>
      <c r="K47" s="604"/>
      <c r="L47" s="604"/>
      <c r="M47" s="604"/>
      <c r="N47" s="604"/>
    </row>
    <row r="48" spans="1:14">
      <c r="A48" s="1989"/>
      <c r="B48" s="628" t="s">
        <v>643</v>
      </c>
      <c r="C48" s="642">
        <v>235.40261660822736</v>
      </c>
      <c r="D48" s="642">
        <v>171.69005749787482</v>
      </c>
      <c r="E48" s="642">
        <v>727.762414736408</v>
      </c>
      <c r="F48" s="642">
        <v>323.89915620222797</v>
      </c>
      <c r="G48" s="642">
        <v>20.636239689723602</v>
      </c>
      <c r="H48" s="642">
        <f t="shared" si="0"/>
        <v>1479.3904847344618</v>
      </c>
      <c r="I48" s="604"/>
      <c r="J48" s="604"/>
      <c r="K48" s="604"/>
      <c r="L48" s="604"/>
      <c r="M48" s="604"/>
      <c r="N48" s="604"/>
    </row>
    <row r="49" spans="1:14">
      <c r="A49" s="1989"/>
      <c r="B49" s="628" t="s">
        <v>661</v>
      </c>
      <c r="C49" s="642">
        <v>232.06514872103801</v>
      </c>
      <c r="D49" s="642">
        <v>156.13628744419077</v>
      </c>
      <c r="E49" s="642">
        <v>2317.5309544022384</v>
      </c>
      <c r="F49" s="642">
        <v>734.65189978693093</v>
      </c>
      <c r="G49" s="642">
        <v>56.232546208931502</v>
      </c>
      <c r="H49" s="642">
        <f t="shared" si="0"/>
        <v>3496.6168365633298</v>
      </c>
      <c r="I49" s="604"/>
      <c r="J49" s="604"/>
      <c r="K49" s="604"/>
      <c r="L49" s="604"/>
      <c r="M49" s="604"/>
      <c r="N49" s="604"/>
    </row>
    <row r="50" spans="1:14">
      <c r="A50" s="1989"/>
      <c r="B50" s="628" t="s">
        <v>649</v>
      </c>
      <c r="C50" s="642">
        <v>79.222235601261829</v>
      </c>
      <c r="D50" s="642">
        <v>72.618902436142875</v>
      </c>
      <c r="E50" s="642">
        <v>1911.8858883925216</v>
      </c>
      <c r="F50" s="642">
        <v>610.83601430366718</v>
      </c>
      <c r="G50" s="642">
        <v>24.294328500850597</v>
      </c>
      <c r="H50" s="642">
        <f t="shared" si="0"/>
        <v>2698.8573692344439</v>
      </c>
      <c r="I50" s="604"/>
      <c r="J50" s="604"/>
      <c r="K50" s="604"/>
      <c r="L50" s="604"/>
      <c r="M50" s="604"/>
      <c r="N50" s="604"/>
    </row>
    <row r="51" spans="1:14">
      <c r="A51" s="1989"/>
      <c r="B51" s="628" t="s">
        <v>650</v>
      </c>
      <c r="C51" s="643">
        <v>3.8105111354570216</v>
      </c>
      <c r="D51" s="642">
        <v>20.125340427586561</v>
      </c>
      <c r="E51" s="642">
        <v>813.64445797829342</v>
      </c>
      <c r="F51" s="642">
        <v>389.25223077039794</v>
      </c>
      <c r="G51" s="644">
        <v>6.6639161135911777</v>
      </c>
      <c r="H51" s="642">
        <f t="shared" si="0"/>
        <v>1233.496456425326</v>
      </c>
      <c r="I51" s="604"/>
      <c r="J51" s="604"/>
      <c r="K51" s="604"/>
      <c r="L51" s="604"/>
      <c r="M51" s="604"/>
      <c r="N51" s="604"/>
    </row>
    <row r="52" spans="1:14">
      <c r="A52" s="1989"/>
      <c r="B52" s="628" t="s">
        <v>662</v>
      </c>
      <c r="C52" s="643">
        <v>0.56195387855741097</v>
      </c>
      <c r="D52" s="642">
        <v>33.241308366150008</v>
      </c>
      <c r="E52" s="642">
        <v>1136.2682038102948</v>
      </c>
      <c r="F52" s="642">
        <v>451.17655971693102</v>
      </c>
      <c r="G52" s="642">
        <v>18.464853863576518</v>
      </c>
      <c r="H52" s="642">
        <f t="shared" si="0"/>
        <v>1639.7128796355098</v>
      </c>
      <c r="I52" s="604"/>
      <c r="J52" s="604"/>
      <c r="K52" s="604"/>
      <c r="L52" s="604"/>
      <c r="M52" s="604"/>
      <c r="N52" s="604"/>
    </row>
    <row r="53" spans="1:14">
      <c r="A53" s="1989"/>
      <c r="B53" s="628" t="s">
        <v>653</v>
      </c>
      <c r="C53" s="643">
        <v>0</v>
      </c>
      <c r="D53" s="643">
        <v>0</v>
      </c>
      <c r="E53" s="645">
        <v>288.55617236402639</v>
      </c>
      <c r="F53" s="645">
        <v>180.72419396458383</v>
      </c>
      <c r="G53" s="644">
        <v>11.715884216243991</v>
      </c>
      <c r="H53" s="645">
        <f t="shared" si="0"/>
        <v>480.99625054485421</v>
      </c>
      <c r="I53" s="604"/>
      <c r="J53" s="604"/>
      <c r="K53" s="604"/>
      <c r="L53" s="604"/>
      <c r="M53" s="604"/>
      <c r="N53" s="604"/>
    </row>
    <row r="54" spans="1:14">
      <c r="A54" s="1970" t="s">
        <v>166</v>
      </c>
      <c r="B54" s="497" t="s">
        <v>75</v>
      </c>
      <c r="C54" s="646">
        <v>13940.156076759713</v>
      </c>
      <c r="D54" s="646">
        <v>2669.1414993671806</v>
      </c>
      <c r="E54" s="646">
        <v>12051.398730239975</v>
      </c>
      <c r="F54" s="646">
        <v>5172.7501113099615</v>
      </c>
      <c r="G54" s="646">
        <v>419.68815563791986</v>
      </c>
      <c r="H54" s="646">
        <f t="shared" si="0"/>
        <v>34253.134573314754</v>
      </c>
      <c r="I54" s="604"/>
      <c r="J54" s="604"/>
      <c r="K54" s="604"/>
      <c r="L54" s="604"/>
      <c r="M54" s="604"/>
      <c r="N54" s="604"/>
    </row>
    <row r="55" spans="1:14" ht="24.75" thickBot="1">
      <c r="A55" s="1987"/>
      <c r="B55" s="647" t="s">
        <v>92</v>
      </c>
      <c r="C55" s="648">
        <v>8498</v>
      </c>
      <c r="D55" s="648">
        <v>1917</v>
      </c>
      <c r="E55" s="648">
        <v>7526</v>
      </c>
      <c r="F55" s="648">
        <v>3022</v>
      </c>
      <c r="G55" s="648">
        <v>306</v>
      </c>
      <c r="H55" s="648">
        <f t="shared" si="0"/>
        <v>21269</v>
      </c>
      <c r="I55" s="604"/>
      <c r="J55" s="604"/>
      <c r="K55" s="604"/>
      <c r="L55" s="604"/>
      <c r="M55" s="604"/>
      <c r="N55" s="604"/>
    </row>
    <row r="56" spans="1:14" ht="49.5" customHeight="1">
      <c r="A56" s="1988" t="s">
        <v>623</v>
      </c>
      <c r="B56" s="1988"/>
      <c r="C56" s="1988"/>
      <c r="D56" s="1988"/>
      <c r="E56" s="1988"/>
      <c r="F56" s="1988"/>
      <c r="G56" s="1988"/>
      <c r="H56" s="1988"/>
      <c r="I56" s="604"/>
      <c r="J56" s="604"/>
      <c r="K56" s="604"/>
      <c r="L56" s="604"/>
      <c r="M56" s="604"/>
      <c r="N56" s="604"/>
    </row>
    <row r="57" spans="1:14" s="20" customFormat="1" ht="12.75">
      <c r="A57" s="504" t="s">
        <v>347</v>
      </c>
      <c r="D57" s="492"/>
      <c r="E57" s="492"/>
      <c r="F57" s="492"/>
      <c r="G57" s="492"/>
    </row>
    <row r="58" spans="1:14" s="20" customFormat="1" ht="12.75">
      <c r="A58" s="505" t="s">
        <v>348</v>
      </c>
      <c r="D58" s="506"/>
      <c r="E58" s="492"/>
      <c r="F58" s="506"/>
      <c r="G58" s="492"/>
    </row>
  </sheetData>
  <mergeCells count="15">
    <mergeCell ref="A5:N5"/>
    <mergeCell ref="C6:D6"/>
    <mergeCell ref="E6:F6"/>
    <mergeCell ref="G6:H6"/>
    <mergeCell ref="I6:J6"/>
    <mergeCell ref="K6:L6"/>
    <mergeCell ref="M6:N6"/>
    <mergeCell ref="A54:A55"/>
    <mergeCell ref="A56:H56"/>
    <mergeCell ref="A8:A19"/>
    <mergeCell ref="A21:N21"/>
    <mergeCell ref="A25:H25"/>
    <mergeCell ref="A27:A38"/>
    <mergeCell ref="A40:H40"/>
    <mergeCell ref="A42:A53"/>
  </mergeCells>
  <hyperlinks>
    <hyperlink ref="A3" location="Übersicht!A1" display="&lt;&lt; Zurück zur Übersicht"/>
  </hyperlink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topLeftCell="A31" workbookViewId="0">
      <selection activeCell="A3" sqref="A3"/>
    </sheetView>
  </sheetViews>
  <sheetFormatPr baseColWidth="10" defaultRowHeight="15"/>
  <cols>
    <col min="1" max="16384" width="11.42578125" style="467"/>
  </cols>
  <sheetData>
    <row r="1" spans="1:11" ht="25.5">
      <c r="A1" s="8" t="s">
        <v>587</v>
      </c>
    </row>
    <row r="2" spans="1:11">
      <c r="A2" s="92"/>
    </row>
    <row r="3" spans="1:11" ht="15.75">
      <c r="A3" s="26" t="s">
        <v>69</v>
      </c>
    </row>
    <row r="5" spans="1:11" ht="14.65" customHeight="1" thickBot="1">
      <c r="A5" s="1826" t="s">
        <v>588</v>
      </c>
      <c r="B5" s="1826"/>
      <c r="C5" s="1826"/>
      <c r="D5" s="1826"/>
      <c r="E5" s="1826"/>
      <c r="F5" s="1826"/>
      <c r="G5" s="1826"/>
      <c r="H5" s="1826"/>
      <c r="I5" s="1826"/>
      <c r="J5" s="1826"/>
      <c r="K5" s="1826"/>
    </row>
    <row r="6" spans="1:11" ht="25.5" thickBot="1">
      <c r="A6" s="194"/>
      <c r="B6" s="194"/>
      <c r="C6" s="1312" t="s">
        <v>589</v>
      </c>
      <c r="D6" s="1312" t="s">
        <v>533</v>
      </c>
      <c r="E6" s="1312" t="s">
        <v>624</v>
      </c>
      <c r="F6" s="1312" t="s">
        <v>535</v>
      </c>
      <c r="G6" s="1312" t="s">
        <v>625</v>
      </c>
      <c r="H6" s="1312" t="s">
        <v>626</v>
      </c>
      <c r="I6" s="1312" t="s">
        <v>627</v>
      </c>
      <c r="J6" s="1312" t="s">
        <v>538</v>
      </c>
      <c r="K6" s="1312" t="s">
        <v>628</v>
      </c>
    </row>
    <row r="7" spans="1:11">
      <c r="A7" s="1951" t="s">
        <v>166</v>
      </c>
      <c r="B7" s="456" t="s">
        <v>75</v>
      </c>
      <c r="C7" s="580">
        <v>13940.156076759746</v>
      </c>
      <c r="D7" s="580">
        <v>2669.141499367182</v>
      </c>
      <c r="E7" s="580">
        <v>340.94473508588959</v>
      </c>
      <c r="F7" s="580">
        <v>11710.453995154077</v>
      </c>
      <c r="G7" s="580">
        <v>2282.6836205122904</v>
      </c>
      <c r="H7" s="580">
        <v>2005.9995540234793</v>
      </c>
      <c r="I7" s="580">
        <v>884.06693677419378</v>
      </c>
      <c r="J7" s="580">
        <v>419.68815563791998</v>
      </c>
      <c r="K7" s="580">
        <v>34253.134573314783</v>
      </c>
    </row>
    <row r="8" spans="1:11" ht="24">
      <c r="A8" s="1995"/>
      <c r="B8" s="441" t="s">
        <v>92</v>
      </c>
      <c r="C8" s="581">
        <v>8498</v>
      </c>
      <c r="D8" s="581">
        <v>1917</v>
      </c>
      <c r="E8" s="581">
        <v>223</v>
      </c>
      <c r="F8" s="581">
        <v>7303</v>
      </c>
      <c r="G8" s="581">
        <v>1402</v>
      </c>
      <c r="H8" s="581">
        <v>1187</v>
      </c>
      <c r="I8" s="581">
        <v>433</v>
      </c>
      <c r="J8" s="581">
        <v>306</v>
      </c>
      <c r="K8" s="581">
        <v>21269</v>
      </c>
    </row>
    <row r="9" spans="1:11">
      <c r="A9" s="1996"/>
      <c r="B9" s="444" t="s">
        <v>76</v>
      </c>
      <c r="C9" s="494">
        <v>1</v>
      </c>
      <c r="D9" s="494">
        <v>0.99999999999999989</v>
      </c>
      <c r="E9" s="494">
        <v>0.99999999999999978</v>
      </c>
      <c r="F9" s="494">
        <v>0.99999999999999989</v>
      </c>
      <c r="G9" s="494">
        <v>1</v>
      </c>
      <c r="H9" s="494">
        <v>1</v>
      </c>
      <c r="I9" s="599">
        <v>1</v>
      </c>
      <c r="J9" s="599">
        <v>0.99999999999999989</v>
      </c>
      <c r="K9" s="599">
        <v>0.99999999999999989</v>
      </c>
    </row>
    <row r="10" spans="1:11">
      <c r="A10" s="1773" t="s">
        <v>629</v>
      </c>
      <c r="B10" s="441" t="s">
        <v>75</v>
      </c>
      <c r="C10" s="583">
        <v>3652.3816840324098</v>
      </c>
      <c r="D10" s="583">
        <v>45.549214076774092</v>
      </c>
      <c r="E10" s="585">
        <v>0</v>
      </c>
      <c r="F10" s="583">
        <v>54.444396162668568</v>
      </c>
      <c r="G10" s="585">
        <v>0</v>
      </c>
      <c r="H10" s="584">
        <v>10.960897683838372</v>
      </c>
      <c r="I10" s="600">
        <v>1.3134101665668501</v>
      </c>
      <c r="J10" s="583">
        <v>23.895157754816939</v>
      </c>
      <c r="K10" s="583">
        <v>3788.5447598770747</v>
      </c>
    </row>
    <row r="11" spans="1:11" ht="24">
      <c r="A11" s="1773"/>
      <c r="B11" s="441" t="s">
        <v>92</v>
      </c>
      <c r="C11" s="581">
        <v>2179</v>
      </c>
      <c r="D11" s="581">
        <v>37</v>
      </c>
      <c r="E11" s="545">
        <v>0</v>
      </c>
      <c r="F11" s="581">
        <v>34</v>
      </c>
      <c r="G11" s="545">
        <v>0</v>
      </c>
      <c r="H11" s="521">
        <v>8</v>
      </c>
      <c r="I11" s="601">
        <v>1</v>
      </c>
      <c r="J11" s="581">
        <v>17</v>
      </c>
      <c r="K11" s="581">
        <v>2276</v>
      </c>
    </row>
    <row r="12" spans="1:11">
      <c r="A12" s="1773"/>
      <c r="B12" s="441" t="s">
        <v>76</v>
      </c>
      <c r="C12" s="586">
        <v>0.26200436092114188</v>
      </c>
      <c r="D12" s="586">
        <v>1.7065117786963787E-2</v>
      </c>
      <c r="E12" s="574">
        <v>0</v>
      </c>
      <c r="F12" s="586">
        <v>4.6492131035396492E-3</v>
      </c>
      <c r="G12" s="574">
        <v>0</v>
      </c>
      <c r="H12" s="437">
        <v>5.4640578866799088E-3</v>
      </c>
      <c r="I12" s="602">
        <v>1.485645613395808E-3</v>
      </c>
      <c r="J12" s="586">
        <v>5.6935506598933303E-2</v>
      </c>
      <c r="K12" s="586">
        <v>0.11060432299321812</v>
      </c>
    </row>
    <row r="13" spans="1:11">
      <c r="A13" s="1786"/>
      <c r="B13" s="444" t="s">
        <v>112</v>
      </c>
      <c r="C13" s="493">
        <v>8.9180826668330271E-3</v>
      </c>
      <c r="D13" s="493">
        <v>5.5303760333707108E-3</v>
      </c>
      <c r="E13" s="594">
        <v>0</v>
      </c>
      <c r="F13" s="493">
        <v>1.4882498851579245E-3</v>
      </c>
      <c r="G13" s="594">
        <v>0</v>
      </c>
      <c r="H13" s="588">
        <v>4.0002877034898106E-3</v>
      </c>
      <c r="I13" s="603">
        <v>3.4605053098938476E-3</v>
      </c>
      <c r="J13" s="493">
        <v>2.4765681177465936E-2</v>
      </c>
      <c r="K13" s="493">
        <v>4.0207652863934488E-3</v>
      </c>
    </row>
    <row r="14" spans="1:11">
      <c r="A14" s="1773" t="s">
        <v>630</v>
      </c>
      <c r="B14" s="441" t="s">
        <v>75</v>
      </c>
      <c r="C14" s="583">
        <v>4468.0222442637178</v>
      </c>
      <c r="D14" s="583">
        <v>275.5044532837498</v>
      </c>
      <c r="E14" s="584">
        <v>12.8061904145779</v>
      </c>
      <c r="F14" s="583">
        <v>299.33325068997499</v>
      </c>
      <c r="G14" s="600">
        <v>8.8350501658588296</v>
      </c>
      <c r="H14" s="583">
        <v>30.341067132436997</v>
      </c>
      <c r="I14" s="584">
        <v>24.773685413195007</v>
      </c>
      <c r="J14" s="583">
        <v>38.189595615793195</v>
      </c>
      <c r="K14" s="583">
        <v>5157.8055369793055</v>
      </c>
    </row>
    <row r="15" spans="1:11" ht="24">
      <c r="A15" s="1773"/>
      <c r="B15" s="441" t="s">
        <v>92</v>
      </c>
      <c r="C15" s="581">
        <v>2621</v>
      </c>
      <c r="D15" s="581">
        <v>188</v>
      </c>
      <c r="E15" s="521">
        <v>8</v>
      </c>
      <c r="F15" s="581">
        <v>179</v>
      </c>
      <c r="G15" s="601">
        <v>3</v>
      </c>
      <c r="H15" s="581">
        <v>20</v>
      </c>
      <c r="I15" s="521">
        <v>13</v>
      </c>
      <c r="J15" s="581">
        <v>30</v>
      </c>
      <c r="K15" s="581">
        <v>3062</v>
      </c>
    </row>
    <row r="16" spans="1:11">
      <c r="A16" s="1773"/>
      <c r="B16" s="441" t="s">
        <v>76</v>
      </c>
      <c r="C16" s="586">
        <v>0.3205145064130635</v>
      </c>
      <c r="D16" s="586">
        <v>0.10321837690098792</v>
      </c>
      <c r="E16" s="437">
        <v>3.7560897989381795E-2</v>
      </c>
      <c r="F16" s="586">
        <v>2.5561199490117342E-2</v>
      </c>
      <c r="G16" s="602">
        <v>3.8704663609388087E-3</v>
      </c>
      <c r="H16" s="586">
        <v>1.5125161454588174E-2</v>
      </c>
      <c r="I16" s="437">
        <v>2.8022409144255377E-2</v>
      </c>
      <c r="J16" s="586">
        <v>9.0995171302238817E-2</v>
      </c>
      <c r="K16" s="586">
        <v>0.15057908133749431</v>
      </c>
    </row>
    <row r="17" spans="1:11">
      <c r="A17" s="1786"/>
      <c r="B17" s="444" t="s">
        <v>112</v>
      </c>
      <c r="C17" s="493">
        <v>9.4646438404015938E-3</v>
      </c>
      <c r="D17" s="493">
        <v>1.2991506225372068E-2</v>
      </c>
      <c r="E17" s="588">
        <v>2.3804051478186327E-2</v>
      </c>
      <c r="F17" s="493">
        <v>3.4527564735529464E-3</v>
      </c>
      <c r="G17" s="603">
        <v>3.1003751651308021E-3</v>
      </c>
      <c r="H17" s="493">
        <v>6.6231390150659894E-3</v>
      </c>
      <c r="I17" s="588">
        <v>1.4828103619095419E-2</v>
      </c>
      <c r="J17" s="493">
        <v>3.0738329004725548E-2</v>
      </c>
      <c r="K17" s="493">
        <v>4.5847848614451996E-3</v>
      </c>
    </row>
    <row r="18" spans="1:11">
      <c r="A18" s="1773" t="s">
        <v>631</v>
      </c>
      <c r="B18" s="441" t="s">
        <v>75</v>
      </c>
      <c r="C18" s="583">
        <v>3199.6355266641285</v>
      </c>
      <c r="D18" s="583">
        <v>590.11780998982181</v>
      </c>
      <c r="E18" s="583">
        <v>26.969380738966422</v>
      </c>
      <c r="F18" s="583">
        <v>870.1711307894642</v>
      </c>
      <c r="G18" s="584">
        <v>10.847533426449036</v>
      </c>
      <c r="H18" s="583">
        <v>214.11655244693137</v>
      </c>
      <c r="I18" s="583">
        <v>92.16911487281061</v>
      </c>
      <c r="J18" s="583">
        <v>98.068500824558612</v>
      </c>
      <c r="K18" s="583">
        <v>5102.0955497531304</v>
      </c>
    </row>
    <row r="19" spans="1:11" ht="24">
      <c r="A19" s="1773"/>
      <c r="B19" s="441" t="s">
        <v>92</v>
      </c>
      <c r="C19" s="581">
        <v>1989</v>
      </c>
      <c r="D19" s="581">
        <v>452</v>
      </c>
      <c r="E19" s="581">
        <v>19</v>
      </c>
      <c r="F19" s="581">
        <v>532</v>
      </c>
      <c r="G19" s="521">
        <v>5</v>
      </c>
      <c r="H19" s="581">
        <v>118</v>
      </c>
      <c r="I19" s="581">
        <v>46</v>
      </c>
      <c r="J19" s="581">
        <v>72</v>
      </c>
      <c r="K19" s="581">
        <v>3233</v>
      </c>
    </row>
    <row r="20" spans="1:11">
      <c r="A20" s="1773"/>
      <c r="B20" s="441" t="s">
        <v>76</v>
      </c>
      <c r="C20" s="586">
        <v>0.22952652101208418</v>
      </c>
      <c r="D20" s="586">
        <v>0.22108899439378951</v>
      </c>
      <c r="E20" s="586">
        <v>7.9101912901433688E-2</v>
      </c>
      <c r="F20" s="586">
        <v>7.4307207145816137E-2</v>
      </c>
      <c r="G20" s="437">
        <v>4.7520967553158254E-3</v>
      </c>
      <c r="H20" s="586">
        <v>0.10673808576750324</v>
      </c>
      <c r="I20" s="586">
        <v>0.10425581032259802</v>
      </c>
      <c r="J20" s="586">
        <v>0.23366992731900166</v>
      </c>
      <c r="K20" s="586">
        <v>0.14895266121798864</v>
      </c>
    </row>
    <row r="21" spans="1:11">
      <c r="A21" s="1786"/>
      <c r="B21" s="444" t="s">
        <v>112</v>
      </c>
      <c r="C21" s="493">
        <v>8.5287546309025502E-3</v>
      </c>
      <c r="D21" s="493">
        <v>1.7720057436056112E-2</v>
      </c>
      <c r="E21" s="493">
        <v>3.3790572219921031E-2</v>
      </c>
      <c r="F21" s="493">
        <v>5.7378205233550948E-3</v>
      </c>
      <c r="G21" s="588">
        <v>3.4338630099573905E-3</v>
      </c>
      <c r="H21" s="493">
        <v>1.6756081097030091E-2</v>
      </c>
      <c r="I21" s="493">
        <v>2.7456608117675831E-2</v>
      </c>
      <c r="J21" s="493">
        <v>4.5226953258823303E-2</v>
      </c>
      <c r="K21" s="493">
        <v>4.5643207503787957E-3</v>
      </c>
    </row>
    <row r="22" spans="1:11">
      <c r="A22" s="1773" t="s">
        <v>632</v>
      </c>
      <c r="B22" s="441" t="s">
        <v>75</v>
      </c>
      <c r="C22" s="583">
        <v>1373.2498455881337</v>
      </c>
      <c r="D22" s="583">
        <v>753.44232348032529</v>
      </c>
      <c r="E22" s="583">
        <v>62.84125259877279</v>
      </c>
      <c r="F22" s="583">
        <v>1435.7438958876335</v>
      </c>
      <c r="G22" s="583">
        <v>38.940343957584837</v>
      </c>
      <c r="H22" s="583">
        <v>577.1735213274668</v>
      </c>
      <c r="I22" s="583">
        <v>326.48358500055861</v>
      </c>
      <c r="J22" s="583">
        <v>73.230435395039862</v>
      </c>
      <c r="K22" s="583">
        <v>4641.1052032355146</v>
      </c>
    </row>
    <row r="23" spans="1:11" ht="24">
      <c r="A23" s="1773"/>
      <c r="B23" s="441" t="s">
        <v>92</v>
      </c>
      <c r="C23" s="581">
        <v>871</v>
      </c>
      <c r="D23" s="581">
        <v>542</v>
      </c>
      <c r="E23" s="581">
        <v>45</v>
      </c>
      <c r="F23" s="581">
        <v>905</v>
      </c>
      <c r="G23" s="581">
        <v>20</v>
      </c>
      <c r="H23" s="581">
        <v>335</v>
      </c>
      <c r="I23" s="581">
        <v>162</v>
      </c>
      <c r="J23" s="581">
        <v>58</v>
      </c>
      <c r="K23" s="581">
        <v>2938</v>
      </c>
    </row>
    <row r="24" spans="1:11">
      <c r="A24" s="1773"/>
      <c r="B24" s="441" t="s">
        <v>76</v>
      </c>
      <c r="C24" s="586">
        <v>9.8510363730972828E-2</v>
      </c>
      <c r="D24" s="586">
        <v>0.28227889891148761</v>
      </c>
      <c r="E24" s="586">
        <v>0.18431506966353958</v>
      </c>
      <c r="F24" s="586">
        <v>0.12260360669891715</v>
      </c>
      <c r="G24" s="586">
        <v>1.7059019308530224E-2</v>
      </c>
      <c r="H24" s="586">
        <v>0.28772365386114701</v>
      </c>
      <c r="I24" s="586">
        <v>0.36929735907989086</v>
      </c>
      <c r="J24" s="586">
        <v>0.17448773431246981</v>
      </c>
      <c r="K24" s="586">
        <v>0.13549432076944018</v>
      </c>
    </row>
    <row r="25" spans="1:11">
      <c r="A25" s="1786"/>
      <c r="B25" s="444" t="s">
        <v>112</v>
      </c>
      <c r="C25" s="493">
        <v>6.043822017869801E-3</v>
      </c>
      <c r="D25" s="493">
        <v>1.9220058609316814E-2</v>
      </c>
      <c r="E25" s="493">
        <v>4.8544262737199834E-2</v>
      </c>
      <c r="F25" s="493">
        <v>7.1754244250137158E-3</v>
      </c>
      <c r="G25" s="493">
        <v>6.4656984205263869E-3</v>
      </c>
      <c r="H25" s="493">
        <v>2.4566052996711347E-2</v>
      </c>
      <c r="I25" s="493">
        <v>4.3361587825585461E-2</v>
      </c>
      <c r="J25" s="493">
        <v>4.0563199466749154E-2</v>
      </c>
      <c r="K25" s="493">
        <v>4.3875253141289258E-3</v>
      </c>
    </row>
    <row r="26" spans="1:11">
      <c r="A26" s="1773" t="s">
        <v>633</v>
      </c>
      <c r="B26" s="441" t="s">
        <v>75</v>
      </c>
      <c r="C26" s="583">
        <v>931.20692687504004</v>
      </c>
      <c r="D26" s="583">
        <v>722.40585986244082</v>
      </c>
      <c r="E26" s="583">
        <v>106.84159381831255</v>
      </c>
      <c r="F26" s="583">
        <v>2714.3619621922235</v>
      </c>
      <c r="G26" s="583">
        <v>249.01869272111696</v>
      </c>
      <c r="H26" s="583">
        <v>859.43298670443119</v>
      </c>
      <c r="I26" s="583">
        <v>361.70277174820546</v>
      </c>
      <c r="J26" s="583">
        <v>68.93293714451751</v>
      </c>
      <c r="K26" s="583">
        <v>6013.903731066287</v>
      </c>
    </row>
    <row r="27" spans="1:11" ht="24">
      <c r="A27" s="1773"/>
      <c r="B27" s="441" t="s">
        <v>92</v>
      </c>
      <c r="C27" s="581">
        <v>612</v>
      </c>
      <c r="D27" s="581">
        <v>518</v>
      </c>
      <c r="E27" s="581">
        <v>67</v>
      </c>
      <c r="F27" s="581">
        <v>1760</v>
      </c>
      <c r="G27" s="581">
        <v>146</v>
      </c>
      <c r="H27" s="581">
        <v>523</v>
      </c>
      <c r="I27" s="581">
        <v>172</v>
      </c>
      <c r="J27" s="581">
        <v>48</v>
      </c>
      <c r="K27" s="581">
        <v>3846</v>
      </c>
    </row>
    <row r="28" spans="1:11">
      <c r="A28" s="1773"/>
      <c r="B28" s="441" t="s">
        <v>76</v>
      </c>
      <c r="C28" s="586">
        <v>6.6800322876405707E-2</v>
      </c>
      <c r="D28" s="586">
        <v>0.27065101645368506</v>
      </c>
      <c r="E28" s="586">
        <v>0.31336924382010883</v>
      </c>
      <c r="F28" s="586">
        <v>0.23178964396388543</v>
      </c>
      <c r="G28" s="586">
        <v>0.10909032267258791</v>
      </c>
      <c r="H28" s="586">
        <v>0.42843129500235766</v>
      </c>
      <c r="I28" s="586">
        <v>0.40913505154711005</v>
      </c>
      <c r="J28" s="586">
        <v>0.16424799275009425</v>
      </c>
      <c r="K28" s="586">
        <v>0.1755723616533324</v>
      </c>
    </row>
    <row r="29" spans="1:11">
      <c r="A29" s="1786"/>
      <c r="B29" s="444" t="s">
        <v>112</v>
      </c>
      <c r="C29" s="493">
        <v>5.063687627414549E-3</v>
      </c>
      <c r="D29" s="493">
        <v>1.8971871096461517E-2</v>
      </c>
      <c r="E29" s="493">
        <v>5.8074580194765302E-2</v>
      </c>
      <c r="F29" s="493">
        <v>9.2317735296885538E-3</v>
      </c>
      <c r="G29" s="493">
        <v>1.5566273040641414E-2</v>
      </c>
      <c r="H29" s="493">
        <v>2.6853330324641732E-2</v>
      </c>
      <c r="I29" s="493">
        <v>4.4175574779429259E-2</v>
      </c>
      <c r="J29" s="493">
        <v>3.9598317701696452E-2</v>
      </c>
      <c r="K29" s="493">
        <v>4.8773004602951668E-3</v>
      </c>
    </row>
    <row r="30" spans="1:11">
      <c r="A30" s="1773" t="s">
        <v>634</v>
      </c>
      <c r="B30" s="441" t="s">
        <v>75</v>
      </c>
      <c r="C30" s="583">
        <v>232.0651487210381</v>
      </c>
      <c r="D30" s="583">
        <v>156.13628744419071</v>
      </c>
      <c r="E30" s="583">
        <v>51.040625724704462</v>
      </c>
      <c r="F30" s="583">
        <v>2266.4903286775311</v>
      </c>
      <c r="G30" s="583">
        <v>418.46994059634198</v>
      </c>
      <c r="H30" s="583">
        <v>251.52818188725567</v>
      </c>
      <c r="I30" s="583">
        <v>64.653777303333641</v>
      </c>
      <c r="J30" s="583">
        <v>56.232546208931502</v>
      </c>
      <c r="K30" s="583">
        <v>3496.6168365633275</v>
      </c>
    </row>
    <row r="31" spans="1:11" ht="24">
      <c r="A31" s="1773"/>
      <c r="B31" s="441" t="s">
        <v>92</v>
      </c>
      <c r="C31" s="581">
        <v>169</v>
      </c>
      <c r="D31" s="581">
        <v>103</v>
      </c>
      <c r="E31" s="581">
        <v>30</v>
      </c>
      <c r="F31" s="581">
        <v>1392</v>
      </c>
      <c r="G31" s="581">
        <v>248</v>
      </c>
      <c r="H31" s="581">
        <v>144</v>
      </c>
      <c r="I31" s="581">
        <v>34</v>
      </c>
      <c r="J31" s="581">
        <v>36</v>
      </c>
      <c r="K31" s="581">
        <v>2156</v>
      </c>
    </row>
    <row r="32" spans="1:11">
      <c r="A32" s="1773"/>
      <c r="B32" s="441" t="s">
        <v>76</v>
      </c>
      <c r="C32" s="586">
        <v>1.6647241784324369E-2</v>
      </c>
      <c r="D32" s="586">
        <v>5.8496819101276028E-2</v>
      </c>
      <c r="E32" s="586">
        <v>0.14970351635389381</v>
      </c>
      <c r="F32" s="586">
        <v>0.19354418962880784</v>
      </c>
      <c r="G32" s="586">
        <v>0.18332367080394041</v>
      </c>
      <c r="H32" s="586">
        <v>0.12538795503855413</v>
      </c>
      <c r="I32" s="586">
        <v>7.3132219534466483E-2</v>
      </c>
      <c r="J32" s="586">
        <v>0.13398649795932135</v>
      </c>
      <c r="K32" s="586">
        <v>0.10208165997419105</v>
      </c>
    </row>
    <row r="33" spans="1:11">
      <c r="A33" s="1786"/>
      <c r="B33" s="444" t="s">
        <v>112</v>
      </c>
      <c r="C33" s="493">
        <v>2.5948732545596292E-3</v>
      </c>
      <c r="D33" s="493">
        <v>1.0021083116243928E-2</v>
      </c>
      <c r="E33" s="493">
        <v>4.4668097986095091E-2</v>
      </c>
      <c r="F33" s="493">
        <v>8.6432764858154817E-3</v>
      </c>
      <c r="G33" s="493">
        <v>1.9320081272211749E-2</v>
      </c>
      <c r="H33" s="493">
        <v>1.7970451002305297E-2</v>
      </c>
      <c r="I33" s="493">
        <v>2.3392035865243126E-2</v>
      </c>
      <c r="J33" s="493">
        <v>3.6406659813280839E-2</v>
      </c>
      <c r="K33" s="493">
        <v>3.8812127252791282E-3</v>
      </c>
    </row>
    <row r="34" spans="1:11">
      <c r="A34" s="1773" t="s">
        <v>635</v>
      </c>
      <c r="B34" s="441" t="s">
        <v>75</v>
      </c>
      <c r="C34" s="583">
        <v>79.222235601261829</v>
      </c>
      <c r="D34" s="583">
        <v>72.618902436142875</v>
      </c>
      <c r="E34" s="583">
        <v>34.595052931361664</v>
      </c>
      <c r="F34" s="583">
        <v>1877.2908354611582</v>
      </c>
      <c r="G34" s="583">
        <v>547.97912518412909</v>
      </c>
      <c r="H34" s="583">
        <v>49.886296850014418</v>
      </c>
      <c r="I34" s="584">
        <v>12.97059226952363</v>
      </c>
      <c r="J34" s="583">
        <v>24.294328500850593</v>
      </c>
      <c r="K34" s="583">
        <v>2698.8573692344421</v>
      </c>
    </row>
    <row r="35" spans="1:11" ht="24">
      <c r="A35" s="1773"/>
      <c r="B35" s="441" t="s">
        <v>92</v>
      </c>
      <c r="C35" s="581">
        <v>53</v>
      </c>
      <c r="D35" s="581">
        <v>43</v>
      </c>
      <c r="E35" s="581">
        <v>23</v>
      </c>
      <c r="F35" s="581">
        <v>1137</v>
      </c>
      <c r="G35" s="581">
        <v>313</v>
      </c>
      <c r="H35" s="581">
        <v>32</v>
      </c>
      <c r="I35" s="521">
        <v>5</v>
      </c>
      <c r="J35" s="581">
        <v>19</v>
      </c>
      <c r="K35" s="581">
        <v>1625</v>
      </c>
    </row>
    <row r="36" spans="1:11">
      <c r="A36" s="1773"/>
      <c r="B36" s="441" t="s">
        <v>76</v>
      </c>
      <c r="C36" s="586">
        <v>5.6830235734115445E-3</v>
      </c>
      <c r="D36" s="586">
        <v>2.720683877320099E-2</v>
      </c>
      <c r="E36" s="586">
        <v>0.10146821279597293</v>
      </c>
      <c r="F36" s="586">
        <v>0.16030897147437692</v>
      </c>
      <c r="G36" s="586">
        <v>0.24005916556283394</v>
      </c>
      <c r="H36" s="586">
        <v>2.486854832542526E-2</v>
      </c>
      <c r="I36" s="437">
        <v>1.4671504758283419E-2</v>
      </c>
      <c r="J36" s="586">
        <v>5.7886619325540796E-2</v>
      </c>
      <c r="K36" s="586">
        <v>7.8791544273352762E-2</v>
      </c>
    </row>
    <row r="37" spans="1:11">
      <c r="A37" s="1786"/>
      <c r="B37" s="444" t="s">
        <v>112</v>
      </c>
      <c r="C37" s="493">
        <v>1.5245528773375197E-3</v>
      </c>
      <c r="D37" s="493">
        <v>6.9468342826857592E-3</v>
      </c>
      <c r="E37" s="493">
        <v>3.780315058097139E-2</v>
      </c>
      <c r="F37" s="493">
        <v>8.0266942348485061E-3</v>
      </c>
      <c r="G37" s="493">
        <v>2.1326703414120542E-2</v>
      </c>
      <c r="H37" s="493">
        <v>8.4504558935145253E-3</v>
      </c>
      <c r="I37" s="588">
        <v>1.0802707122931056E-2</v>
      </c>
      <c r="J37" s="493">
        <v>2.4959085315796305E-2</v>
      </c>
      <c r="K37" s="493">
        <v>3.4537740957388298E-3</v>
      </c>
    </row>
    <row r="38" spans="1:11">
      <c r="A38" s="1773" t="s">
        <v>636</v>
      </c>
      <c r="B38" s="441" t="s">
        <v>75</v>
      </c>
      <c r="C38" s="600">
        <v>3.8105111354570216</v>
      </c>
      <c r="D38" s="583">
        <v>39.170937335487906</v>
      </c>
      <c r="E38" s="583">
        <v>24.524307711232243</v>
      </c>
      <c r="F38" s="583">
        <v>1452.4592400001829</v>
      </c>
      <c r="G38" s="583">
        <v>649.09813132190413</v>
      </c>
      <c r="H38" s="584">
        <v>11.619641961310672</v>
      </c>
      <c r="I38" s="585">
        <v>0</v>
      </c>
      <c r="J38" s="584">
        <v>16.244029412044739</v>
      </c>
      <c r="K38" s="583">
        <v>2196.9267988776196</v>
      </c>
    </row>
    <row r="39" spans="1:11" ht="24">
      <c r="A39" s="1773"/>
      <c r="B39" s="441" t="s">
        <v>92</v>
      </c>
      <c r="C39" s="601">
        <v>3</v>
      </c>
      <c r="D39" s="581">
        <v>27</v>
      </c>
      <c r="E39" s="581">
        <v>16</v>
      </c>
      <c r="F39" s="581">
        <v>917</v>
      </c>
      <c r="G39" s="581">
        <v>424</v>
      </c>
      <c r="H39" s="521">
        <v>6</v>
      </c>
      <c r="I39" s="545">
        <v>0</v>
      </c>
      <c r="J39" s="521">
        <v>11</v>
      </c>
      <c r="K39" s="581">
        <v>1404</v>
      </c>
    </row>
    <row r="40" spans="1:11">
      <c r="A40" s="1773"/>
      <c r="B40" s="441" t="s">
        <v>76</v>
      </c>
      <c r="C40" s="602">
        <v>2.7334781005857562E-4</v>
      </c>
      <c r="D40" s="586">
        <v>1.4675481740018211E-2</v>
      </c>
      <c r="E40" s="586">
        <v>7.1930448508184669E-2</v>
      </c>
      <c r="F40" s="586">
        <v>0.1240309932135191</v>
      </c>
      <c r="G40" s="586">
        <v>0.28435746657534194</v>
      </c>
      <c r="H40" s="437">
        <v>5.7924449374900855E-3</v>
      </c>
      <c r="I40" s="574">
        <v>0</v>
      </c>
      <c r="J40" s="437">
        <v>3.8704998446653913E-2</v>
      </c>
      <c r="K40" s="586">
        <v>6.4137978209712676E-2</v>
      </c>
    </row>
    <row r="41" spans="1:11">
      <c r="A41" s="1786"/>
      <c r="B41" s="444" t="s">
        <v>112</v>
      </c>
      <c r="C41" s="603">
        <v>3.3526542689896665E-4</v>
      </c>
      <c r="D41" s="493">
        <v>5.1347992721174334E-3</v>
      </c>
      <c r="E41" s="493">
        <v>3.2347663315132329E-2</v>
      </c>
      <c r="F41" s="493">
        <v>7.2111998216324736E-3</v>
      </c>
      <c r="G41" s="493">
        <v>2.2524496042608418E-2</v>
      </c>
      <c r="H41" s="588">
        <v>4.1180614840199024E-3</v>
      </c>
      <c r="I41" s="594">
        <v>0</v>
      </c>
      <c r="J41" s="588">
        <v>2.0615784004624021E-2</v>
      </c>
      <c r="K41" s="493">
        <v>3.1407886179698292E-3</v>
      </c>
    </row>
    <row r="42" spans="1:11">
      <c r="A42" s="1773" t="s">
        <v>637</v>
      </c>
      <c r="B42" s="441" t="s">
        <v>75</v>
      </c>
      <c r="C42" s="600">
        <v>0.56195387855741097</v>
      </c>
      <c r="D42" s="584">
        <v>14.195711458248663</v>
      </c>
      <c r="E42" s="584">
        <v>16.839970281609446</v>
      </c>
      <c r="F42" s="583">
        <v>456.08914379556444</v>
      </c>
      <c r="G42" s="583">
        <v>178.77060917432172</v>
      </c>
      <c r="H42" s="600">
        <v>0.940408029793803</v>
      </c>
      <c r="I42" s="585">
        <v>0</v>
      </c>
      <c r="J42" s="584">
        <v>8.8847405651229572</v>
      </c>
      <c r="K42" s="583">
        <v>676.28253718321844</v>
      </c>
    </row>
    <row r="43" spans="1:11" ht="24">
      <c r="A43" s="1773"/>
      <c r="B43" s="441" t="s">
        <v>92</v>
      </c>
      <c r="C43" s="601">
        <v>1</v>
      </c>
      <c r="D43" s="521">
        <v>7</v>
      </c>
      <c r="E43" s="521">
        <v>13</v>
      </c>
      <c r="F43" s="581">
        <v>295</v>
      </c>
      <c r="G43" s="581">
        <v>124</v>
      </c>
      <c r="H43" s="601">
        <v>1</v>
      </c>
      <c r="I43" s="545">
        <v>0</v>
      </c>
      <c r="J43" s="521">
        <v>8</v>
      </c>
      <c r="K43" s="581">
        <v>449</v>
      </c>
    </row>
    <row r="44" spans="1:11">
      <c r="A44" s="1773"/>
      <c r="B44" s="441" t="s">
        <v>76</v>
      </c>
      <c r="C44" s="602">
        <v>4.0311878537304849E-5</v>
      </c>
      <c r="D44" s="437">
        <v>5.3184559385908462E-3</v>
      </c>
      <c r="E44" s="437">
        <v>4.9392081908427712E-2</v>
      </c>
      <c r="F44" s="586">
        <v>3.8947178647753489E-2</v>
      </c>
      <c r="G44" s="586">
        <v>7.8315981929287765E-2</v>
      </c>
      <c r="H44" s="602">
        <v>4.6879772625452735E-4</v>
      </c>
      <c r="I44" s="574">
        <v>0</v>
      </c>
      <c r="J44" s="437">
        <v>2.1169862541434555E-2</v>
      </c>
      <c r="K44" s="586">
        <v>1.9743668589971397E-2</v>
      </c>
    </row>
    <row r="45" spans="1:11">
      <c r="A45" s="1786"/>
      <c r="B45" s="444" t="s">
        <v>112</v>
      </c>
      <c r="C45" s="603">
        <v>1.2876507958758794E-4</v>
      </c>
      <c r="D45" s="588">
        <v>3.1057926345467056E-3</v>
      </c>
      <c r="E45" s="588">
        <v>2.7128491661316347E-2</v>
      </c>
      <c r="F45" s="493">
        <v>4.2326238949678078E-3</v>
      </c>
      <c r="G45" s="493">
        <v>1.3415007499100668E-2</v>
      </c>
      <c r="H45" s="603">
        <v>1.1746656420810431E-3</v>
      </c>
      <c r="I45" s="594">
        <v>0</v>
      </c>
      <c r="J45" s="588">
        <v>1.5385112328856287E-2</v>
      </c>
      <c r="K45" s="493">
        <v>1.7834417043047727E-3</v>
      </c>
    </row>
    <row r="46" spans="1:11">
      <c r="A46" s="1773" t="s">
        <v>622</v>
      </c>
      <c r="B46" s="441" t="s">
        <v>75</v>
      </c>
      <c r="C46" s="585">
        <v>0</v>
      </c>
      <c r="D46" s="585">
        <v>0</v>
      </c>
      <c r="E46" s="600">
        <v>4.48636086635209</v>
      </c>
      <c r="F46" s="583">
        <v>284.06981149767432</v>
      </c>
      <c r="G46" s="583">
        <v>180.72419396458363</v>
      </c>
      <c r="H46" s="585">
        <v>0</v>
      </c>
      <c r="I46" s="585">
        <v>0</v>
      </c>
      <c r="J46" s="584">
        <v>11.715884216243991</v>
      </c>
      <c r="K46" s="583">
        <v>480.99625054485404</v>
      </c>
    </row>
    <row r="47" spans="1:11" ht="24">
      <c r="A47" s="1773"/>
      <c r="B47" s="441" t="s">
        <v>92</v>
      </c>
      <c r="C47" s="545">
        <v>0</v>
      </c>
      <c r="D47" s="545"/>
      <c r="E47" s="601">
        <v>2</v>
      </c>
      <c r="F47" s="581">
        <v>152</v>
      </c>
      <c r="G47" s="581">
        <v>119</v>
      </c>
      <c r="H47" s="545">
        <v>0</v>
      </c>
      <c r="I47" s="545">
        <v>0</v>
      </c>
      <c r="J47" s="521">
        <v>7</v>
      </c>
      <c r="K47" s="581">
        <v>280</v>
      </c>
    </row>
    <row r="48" spans="1:11">
      <c r="A48" s="1773"/>
      <c r="B48" s="441" t="s">
        <v>76</v>
      </c>
      <c r="C48" s="574">
        <v>0</v>
      </c>
      <c r="D48" s="574">
        <v>0</v>
      </c>
      <c r="E48" s="602">
        <v>1.3158616059056908E-2</v>
      </c>
      <c r="F48" s="586">
        <v>2.4257796633266798E-2</v>
      </c>
      <c r="G48" s="586">
        <v>7.9171810031223103E-2</v>
      </c>
      <c r="H48" s="574">
        <v>0</v>
      </c>
      <c r="I48" s="574">
        <v>0</v>
      </c>
      <c r="J48" s="437">
        <v>2.7915689444311373E-2</v>
      </c>
      <c r="K48" s="586">
        <v>1.4042400981298178E-2</v>
      </c>
    </row>
    <row r="49" spans="1:11">
      <c r="A49" s="1786"/>
      <c r="B49" s="444" t="s">
        <v>112</v>
      </c>
      <c r="C49" s="594">
        <v>0</v>
      </c>
      <c r="D49" s="594">
        <v>0</v>
      </c>
      <c r="E49" s="603">
        <v>1.4266750042445694E-2</v>
      </c>
      <c r="F49" s="493">
        <v>3.365822965368896E-3</v>
      </c>
      <c r="G49" s="493">
        <v>1.3481843536417581E-2</v>
      </c>
      <c r="H49" s="594">
        <v>0</v>
      </c>
      <c r="I49" s="594">
        <v>0</v>
      </c>
      <c r="J49" s="588">
        <v>1.7606139236310433E-2</v>
      </c>
      <c r="K49" s="493">
        <v>1.5084293295104946E-3</v>
      </c>
    </row>
    <row r="50" spans="1:11" ht="58.5" customHeight="1">
      <c r="A50" s="1994" t="s">
        <v>623</v>
      </c>
      <c r="B50" s="1994"/>
      <c r="C50" s="1994"/>
      <c r="D50" s="1994"/>
      <c r="E50" s="1994"/>
      <c r="F50" s="1994"/>
      <c r="G50" s="1994"/>
      <c r="H50" s="1994"/>
      <c r="I50" s="1994"/>
      <c r="J50" s="1994"/>
      <c r="K50" s="604"/>
    </row>
    <row r="51" spans="1:11">
      <c r="A51" s="504" t="s">
        <v>347</v>
      </c>
      <c r="B51" s="49"/>
      <c r="C51" s="49"/>
      <c r="D51" s="49"/>
      <c r="E51" s="49"/>
      <c r="F51" s="49"/>
      <c r="G51" s="49"/>
      <c r="H51" s="49"/>
      <c r="I51" s="604"/>
      <c r="J51" s="604"/>
      <c r="K51" s="604"/>
    </row>
    <row r="52" spans="1:11">
      <c r="A52" s="505" t="s">
        <v>348</v>
      </c>
      <c r="B52" s="49"/>
      <c r="C52" s="49"/>
      <c r="D52" s="49"/>
      <c r="E52" s="49"/>
      <c r="F52" s="49"/>
      <c r="G52" s="49"/>
      <c r="H52" s="49"/>
      <c r="I52" s="604"/>
      <c r="J52" s="604"/>
      <c r="K52" s="604"/>
    </row>
    <row r="53" spans="1:11">
      <c r="A53" s="604"/>
      <c r="B53" s="604"/>
      <c r="C53" s="604"/>
      <c r="D53" s="604"/>
      <c r="E53" s="604"/>
      <c r="F53" s="604"/>
      <c r="G53" s="604"/>
      <c r="H53" s="604"/>
      <c r="I53" s="604"/>
      <c r="J53" s="604"/>
      <c r="K53" s="604"/>
    </row>
    <row r="54" spans="1:11">
      <c r="A54" s="604"/>
      <c r="B54" s="604"/>
      <c r="C54" s="604"/>
      <c r="D54" s="604"/>
      <c r="E54" s="604"/>
      <c r="F54" s="604"/>
      <c r="G54" s="604"/>
      <c r="H54" s="604"/>
      <c r="I54" s="604"/>
      <c r="J54" s="604"/>
      <c r="K54" s="604"/>
    </row>
  </sheetData>
  <mergeCells count="13">
    <mergeCell ref="A22:A25"/>
    <mergeCell ref="A5:K5"/>
    <mergeCell ref="A7:A9"/>
    <mergeCell ref="A10:A13"/>
    <mergeCell ref="A14:A17"/>
    <mergeCell ref="A18:A21"/>
    <mergeCell ref="A50:J50"/>
    <mergeCell ref="A26:A29"/>
    <mergeCell ref="A30:A33"/>
    <mergeCell ref="A34:A37"/>
    <mergeCell ref="A38:A41"/>
    <mergeCell ref="A42:A45"/>
    <mergeCell ref="A46:A49"/>
  </mergeCells>
  <hyperlinks>
    <hyperlink ref="A3" location="Übersicht!A1" display="&lt;&lt; Zurück zur Übersicht"/>
  </hyperlink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topLeftCell="A37" zoomScaleNormal="100" workbookViewId="0">
      <selection activeCell="A58" sqref="A58:XFD59"/>
    </sheetView>
  </sheetViews>
  <sheetFormatPr baseColWidth="10" defaultRowHeight="12.75"/>
  <cols>
    <col min="1" max="1" width="11.42578125" style="70"/>
    <col min="2" max="2" width="18.28515625" style="70" customWidth="1"/>
    <col min="3" max="11" width="14.5703125" style="70" customWidth="1"/>
    <col min="12" max="16384" width="11.42578125" style="70"/>
  </cols>
  <sheetData>
    <row r="1" spans="1:11" ht="25.5">
      <c r="A1" s="8" t="s">
        <v>657</v>
      </c>
    </row>
    <row r="2" spans="1:11" ht="14.25" customHeight="1">
      <c r="A2" s="8"/>
    </row>
    <row r="3" spans="1:11" s="467" customFormat="1" ht="15.75">
      <c r="A3" s="26" t="s">
        <v>69</v>
      </c>
      <c r="B3" s="20"/>
    </row>
    <row r="5" spans="1:11" ht="13.5" customHeight="1" thickBot="1">
      <c r="A5" s="1962" t="s">
        <v>1197</v>
      </c>
      <c r="B5" s="1962"/>
      <c r="C5" s="1962"/>
      <c r="D5" s="1962"/>
      <c r="E5" s="1962"/>
      <c r="F5" s="1962"/>
      <c r="G5" s="1962"/>
      <c r="H5" s="1962"/>
      <c r="I5" s="1962"/>
      <c r="J5" s="1962"/>
      <c r="K5" s="1962"/>
    </row>
    <row r="6" spans="1:11" ht="28.5" customHeight="1">
      <c r="A6" s="2001"/>
      <c r="B6" s="2001"/>
      <c r="C6" s="1401" t="s">
        <v>744</v>
      </c>
      <c r="D6" s="1401" t="s">
        <v>1198</v>
      </c>
      <c r="E6" s="1401" t="s">
        <v>766</v>
      </c>
      <c r="F6" s="1401" t="s">
        <v>752</v>
      </c>
      <c r="G6" s="1401" t="s">
        <v>753</v>
      </c>
      <c r="H6" s="1401" t="s">
        <v>754</v>
      </c>
      <c r="I6" s="1401" t="s">
        <v>535</v>
      </c>
      <c r="J6" s="1401" t="s">
        <v>755</v>
      </c>
      <c r="K6" s="1401" t="s">
        <v>756</v>
      </c>
    </row>
    <row r="7" spans="1:11" ht="13.5" customHeight="1">
      <c r="A7" s="1997" t="s">
        <v>102</v>
      </c>
      <c r="B7" s="1386" t="s">
        <v>109</v>
      </c>
      <c r="C7" s="1400">
        <v>0.91816460313417703</v>
      </c>
      <c r="D7" s="1400">
        <v>3.3413240299307203</v>
      </c>
      <c r="E7" s="1400">
        <v>4.3891727135597405</v>
      </c>
      <c r="F7" s="1400">
        <v>3.9878529788570654</v>
      </c>
      <c r="G7" s="1400">
        <v>4.7730077058386318</v>
      </c>
      <c r="H7" s="1400">
        <v>13.750443124500386</v>
      </c>
      <c r="I7" s="1400">
        <v>13.713857812047062</v>
      </c>
      <c r="J7" s="1400">
        <v>28.399012960915808</v>
      </c>
      <c r="K7" s="1400">
        <v>3.5288217520269471</v>
      </c>
    </row>
    <row r="8" spans="1:11">
      <c r="A8" s="1998"/>
      <c r="B8" s="1377" t="s">
        <v>933</v>
      </c>
      <c r="C8" s="1399">
        <v>119145.52144037126</v>
      </c>
      <c r="D8" s="1399">
        <v>13873.254225362636</v>
      </c>
      <c r="E8" s="1399">
        <v>974.62737999630019</v>
      </c>
      <c r="F8" s="1399">
        <v>400.02629287564548</v>
      </c>
      <c r="G8" s="1399">
        <v>712.40225272256714</v>
      </c>
      <c r="H8" s="1399">
        <v>1847.1069263662953</v>
      </c>
      <c r="I8" s="1399">
        <v>99169.361007617787</v>
      </c>
      <c r="J8" s="1399">
        <v>15082.660220473364</v>
      </c>
      <c r="K8" s="1399">
        <v>15698.324562010188</v>
      </c>
    </row>
    <row r="9" spans="1:11">
      <c r="A9" s="1998"/>
      <c r="B9" s="1377" t="s">
        <v>786</v>
      </c>
      <c r="C9" s="1399">
        <v>114585</v>
      </c>
      <c r="D9" s="1399">
        <v>14426</v>
      </c>
      <c r="E9" s="1399">
        <v>1046</v>
      </c>
      <c r="F9" s="1399">
        <v>437</v>
      </c>
      <c r="G9" s="1399">
        <v>825</v>
      </c>
      <c r="H9" s="1399">
        <v>1936</v>
      </c>
      <c r="I9" s="1399">
        <v>99761</v>
      </c>
      <c r="J9" s="1399">
        <v>13312</v>
      </c>
      <c r="K9" s="1399">
        <v>14712</v>
      </c>
    </row>
    <row r="10" spans="1:11" ht="12.75" customHeight="1">
      <c r="A10" s="1998"/>
      <c r="B10" s="1377" t="s">
        <v>121</v>
      </c>
      <c r="C10" s="1398">
        <v>1.7508277232264116</v>
      </c>
      <c r="D10" s="1398">
        <v>6.9303788790775185</v>
      </c>
      <c r="E10" s="1398">
        <v>6.7101619408105977</v>
      </c>
      <c r="F10" s="1398">
        <v>6.4198184432464425</v>
      </c>
      <c r="G10" s="1398">
        <v>4.7322616943748095</v>
      </c>
      <c r="H10" s="1398">
        <v>29.05771440999289</v>
      </c>
      <c r="I10" s="1398">
        <v>24.411085637688366</v>
      </c>
      <c r="J10" s="1398">
        <v>34.937359369413215</v>
      </c>
      <c r="K10" s="1398">
        <v>4.8209965011001268</v>
      </c>
    </row>
    <row r="11" spans="1:11" ht="12.75" customHeight="1">
      <c r="A11" s="1999"/>
      <c r="B11" s="1373" t="s">
        <v>112</v>
      </c>
      <c r="C11" s="1397">
        <v>9.670039088654726E-3</v>
      </c>
      <c r="D11" s="1397">
        <v>0.10787795703474637</v>
      </c>
      <c r="E11" s="1397">
        <v>0.38789649782482877</v>
      </c>
      <c r="F11" s="1397">
        <v>0.57415708326821691</v>
      </c>
      <c r="G11" s="1397">
        <v>0.30802820016716387</v>
      </c>
      <c r="H11" s="1397">
        <v>1.2346887013846068</v>
      </c>
      <c r="I11" s="1397">
        <v>0.14449585753738214</v>
      </c>
      <c r="J11" s="1397">
        <v>0.56613124185712438</v>
      </c>
      <c r="K11" s="1397">
        <v>0.19190947780819195</v>
      </c>
    </row>
    <row r="12" spans="1:11" ht="13.5" customHeight="1">
      <c r="A12" s="1998" t="s">
        <v>82</v>
      </c>
      <c r="B12" s="1386" t="s">
        <v>109</v>
      </c>
      <c r="C12" s="1400">
        <v>0.96694894465128989</v>
      </c>
      <c r="D12" s="1400">
        <v>3.3352520052817547</v>
      </c>
      <c r="E12" s="1400">
        <v>4.7360717463495989</v>
      </c>
      <c r="F12" s="1400">
        <v>3.036210979920666</v>
      </c>
      <c r="G12" s="1400">
        <v>4.6850531164794047</v>
      </c>
      <c r="H12" s="1400">
        <v>16.289597990260955</v>
      </c>
      <c r="I12" s="1400">
        <v>14.68785666246772</v>
      </c>
      <c r="J12" s="1400">
        <v>29.163496284709304</v>
      </c>
      <c r="K12" s="1400">
        <v>3.0726714942601583</v>
      </c>
    </row>
    <row r="13" spans="1:11">
      <c r="A13" s="1998"/>
      <c r="B13" s="1377" t="s">
        <v>933</v>
      </c>
      <c r="C13" s="1399">
        <v>13940.156076759737</v>
      </c>
      <c r="D13" s="1399">
        <v>2554.3528360101304</v>
      </c>
      <c r="E13" s="1399">
        <v>114.7886633570499</v>
      </c>
      <c r="F13" s="1399">
        <v>56.580506056658045</v>
      </c>
      <c r="G13" s="1399">
        <v>91.803860416008717</v>
      </c>
      <c r="H13" s="1399">
        <v>192.56036861322278</v>
      </c>
      <c r="I13" s="1399">
        <v>11710.45399515405</v>
      </c>
      <c r="J13" s="1399">
        <v>2282.6836205122895</v>
      </c>
      <c r="K13" s="1399">
        <v>1853.1199578261371</v>
      </c>
    </row>
    <row r="14" spans="1:11">
      <c r="A14" s="1998"/>
      <c r="B14" s="1377" t="s">
        <v>786</v>
      </c>
      <c r="C14" s="1399">
        <v>8498</v>
      </c>
      <c r="D14" s="1399">
        <v>1831</v>
      </c>
      <c r="E14" s="1399">
        <v>86</v>
      </c>
      <c r="F14" s="1399">
        <v>40</v>
      </c>
      <c r="G14" s="1399">
        <v>65</v>
      </c>
      <c r="H14" s="1399">
        <v>118</v>
      </c>
      <c r="I14" s="1399">
        <v>7303</v>
      </c>
      <c r="J14" s="1399">
        <v>1402</v>
      </c>
      <c r="K14" s="1399">
        <v>1095</v>
      </c>
    </row>
    <row r="15" spans="1:11" ht="12.75" customHeight="1">
      <c r="A15" s="1998"/>
      <c r="B15" s="1377" t="s">
        <v>121</v>
      </c>
      <c r="C15" s="1398">
        <v>1.7748383695730798</v>
      </c>
      <c r="D15" s="1398">
        <v>7.3631544514713125</v>
      </c>
      <c r="E15" s="1398">
        <v>7.668512986283436</v>
      </c>
      <c r="F15" s="1398">
        <v>3.596512813723741</v>
      </c>
      <c r="G15" s="1398">
        <v>3.3988722011342221</v>
      </c>
      <c r="H15" s="1398">
        <v>26.146888380627505</v>
      </c>
      <c r="I15" s="1398">
        <v>26.579405597340472</v>
      </c>
      <c r="J15" s="1398">
        <v>33.879975050465426</v>
      </c>
      <c r="K15" s="1398">
        <v>3.3966811719455996</v>
      </c>
    </row>
    <row r="16" spans="1:11" ht="12.75" customHeight="1">
      <c r="A16" s="1999"/>
      <c r="B16" s="1373" t="s">
        <v>112</v>
      </c>
      <c r="C16" s="1397">
        <v>3.5995577449083993E-2</v>
      </c>
      <c r="D16" s="1397">
        <v>0.32171287196122805</v>
      </c>
      <c r="E16" s="1397">
        <v>1.5460040636909067</v>
      </c>
      <c r="F16" s="1397">
        <v>1.0631641302775221</v>
      </c>
      <c r="G16" s="1397">
        <v>0.7881826239779538</v>
      </c>
      <c r="H16" s="1397">
        <v>4.5001574464311043</v>
      </c>
      <c r="I16" s="1397">
        <v>0.58149142335237058</v>
      </c>
      <c r="J16" s="1397">
        <v>1.6916782843291525</v>
      </c>
      <c r="K16" s="1397">
        <v>0.19190947780819195</v>
      </c>
    </row>
    <row r="17" spans="1:13">
      <c r="A17" s="1997" t="s">
        <v>1159</v>
      </c>
      <c r="B17" s="1386" t="s">
        <v>109</v>
      </c>
      <c r="C17" s="1382">
        <v>1.0452446218548488</v>
      </c>
      <c r="D17" s="1383">
        <v>11.520757041503275</v>
      </c>
      <c r="E17" s="1384" t="s">
        <v>83</v>
      </c>
      <c r="F17" s="1384" t="s">
        <v>83</v>
      </c>
      <c r="G17" s="1384" t="s">
        <v>83</v>
      </c>
      <c r="H17" s="1396">
        <v>18.374194184751403</v>
      </c>
      <c r="I17" s="1382">
        <v>13.742069334931148</v>
      </c>
      <c r="J17" s="1382">
        <v>21.463161556109444</v>
      </c>
      <c r="K17" s="1383">
        <v>10.419935721162014</v>
      </c>
    </row>
    <row r="18" spans="1:13">
      <c r="A18" s="1998"/>
      <c r="B18" s="1377" t="s">
        <v>933</v>
      </c>
      <c r="C18" s="1379">
        <v>600.83358778908973</v>
      </c>
      <c r="D18" s="1380">
        <v>7.5804312770786524</v>
      </c>
      <c r="E18" s="1392">
        <v>0</v>
      </c>
      <c r="F18" s="1392">
        <v>0</v>
      </c>
      <c r="G18" s="1392">
        <v>0</v>
      </c>
      <c r="H18" s="1395">
        <v>7.8782599606867798</v>
      </c>
      <c r="I18" s="1379">
        <v>917.52906576867338</v>
      </c>
      <c r="J18" s="1379">
        <v>65.853992407434902</v>
      </c>
      <c r="K18" s="1380">
        <v>22.015381264414941</v>
      </c>
      <c r="L18" s="1378"/>
      <c r="M18" s="1378"/>
    </row>
    <row r="19" spans="1:13">
      <c r="A19" s="1998"/>
      <c r="B19" s="1377" t="s">
        <v>786</v>
      </c>
      <c r="C19" s="1379">
        <v>376</v>
      </c>
      <c r="D19" s="1380">
        <v>5</v>
      </c>
      <c r="E19" s="1392">
        <v>0</v>
      </c>
      <c r="F19" s="1392">
        <v>0</v>
      </c>
      <c r="G19" s="1392">
        <v>0</v>
      </c>
      <c r="H19" s="1395">
        <v>4</v>
      </c>
      <c r="I19" s="1379">
        <v>563</v>
      </c>
      <c r="J19" s="1379">
        <v>49</v>
      </c>
      <c r="K19" s="1380">
        <v>13</v>
      </c>
      <c r="L19" s="1378"/>
      <c r="M19" s="1378"/>
    </row>
    <row r="20" spans="1:13" ht="12.75" customHeight="1">
      <c r="A20" s="1998"/>
      <c r="B20" s="1377" t="s">
        <v>121</v>
      </c>
      <c r="C20" s="1374">
        <v>1.8104614739361005</v>
      </c>
      <c r="D20" s="1375">
        <v>10.4851782434888</v>
      </c>
      <c r="E20" s="1376" t="s">
        <v>83</v>
      </c>
      <c r="F20" s="1376" t="s">
        <v>83</v>
      </c>
      <c r="G20" s="1376" t="s">
        <v>83</v>
      </c>
      <c r="H20" s="1394">
        <v>14.808499619161148</v>
      </c>
      <c r="I20" s="1374">
        <v>29.162736549947716</v>
      </c>
      <c r="J20" s="1374">
        <v>22.407045462906019</v>
      </c>
      <c r="K20" s="1375">
        <v>15.132902900434273</v>
      </c>
    </row>
    <row r="21" spans="1:13" ht="12.75" customHeight="1">
      <c r="A21" s="1999"/>
      <c r="B21" s="1373" t="s">
        <v>112</v>
      </c>
      <c r="C21" s="1387">
        <v>0.17455973121309584</v>
      </c>
      <c r="D21" s="1389">
        <v>8.7667680237277139</v>
      </c>
      <c r="E21" s="1390" t="s">
        <v>83</v>
      </c>
      <c r="F21" s="1390" t="s">
        <v>83</v>
      </c>
      <c r="G21" s="1390" t="s">
        <v>83</v>
      </c>
      <c r="H21" s="1393">
        <v>13.842985443991839</v>
      </c>
      <c r="I21" s="1387">
        <v>2.2978558268617268</v>
      </c>
      <c r="J21" s="1387">
        <v>5.9846017424927274</v>
      </c>
      <c r="K21" s="1389">
        <v>7.8469207899452282</v>
      </c>
    </row>
    <row r="22" spans="1:13">
      <c r="A22" s="1997" t="s">
        <v>1160</v>
      </c>
      <c r="B22" s="1386" t="s">
        <v>109</v>
      </c>
      <c r="C22" s="1382">
        <v>0.99333741881788151</v>
      </c>
      <c r="D22" s="1382">
        <v>2.8985434147763298</v>
      </c>
      <c r="E22" s="1382">
        <v>3.4599214728568151</v>
      </c>
      <c r="F22" s="1382">
        <v>4.1250000000000009</v>
      </c>
      <c r="G22" s="1382">
        <v>6.6628733549505892</v>
      </c>
      <c r="H22" s="1383">
        <v>7.2926602719389759</v>
      </c>
      <c r="I22" s="1382">
        <v>14.055232677529242</v>
      </c>
      <c r="J22" s="1382">
        <v>31.308273689959233</v>
      </c>
      <c r="K22" s="1382">
        <v>2.6824765533928216</v>
      </c>
    </row>
    <row r="23" spans="1:13">
      <c r="A23" s="1998"/>
      <c r="B23" s="1377" t="s">
        <v>933</v>
      </c>
      <c r="C23" s="1379">
        <v>2132.7102424044783</v>
      </c>
      <c r="D23" s="1379">
        <v>462.53175252058764</v>
      </c>
      <c r="E23" s="1379">
        <v>18.212033152634113</v>
      </c>
      <c r="F23" s="1379">
        <v>4.5936275783006399</v>
      </c>
      <c r="G23" s="1379">
        <v>7.2144182097063094</v>
      </c>
      <c r="H23" s="1380">
        <v>23.780477806611025</v>
      </c>
      <c r="I23" s="1379">
        <v>1993.7311697390435</v>
      </c>
      <c r="J23" s="1379">
        <v>303.6773852324568</v>
      </c>
      <c r="K23" s="1379">
        <v>276.38939045776937</v>
      </c>
      <c r="L23" s="1378"/>
    </row>
    <row r="24" spans="1:13">
      <c r="A24" s="1998"/>
      <c r="B24" s="1377" t="s">
        <v>786</v>
      </c>
      <c r="C24" s="1379">
        <v>1598</v>
      </c>
      <c r="D24" s="1379">
        <v>370</v>
      </c>
      <c r="E24" s="1379">
        <v>17</v>
      </c>
      <c r="F24" s="1379">
        <v>4</v>
      </c>
      <c r="G24" s="1379">
        <v>5</v>
      </c>
      <c r="H24" s="1380">
        <v>15</v>
      </c>
      <c r="I24" s="1379">
        <v>1420</v>
      </c>
      <c r="J24" s="1379">
        <v>222</v>
      </c>
      <c r="K24" s="1379">
        <v>210</v>
      </c>
      <c r="L24" s="1378"/>
    </row>
    <row r="25" spans="1:13" ht="12.75" customHeight="1">
      <c r="A25" s="1998"/>
      <c r="B25" s="1377" t="s">
        <v>121</v>
      </c>
      <c r="C25" s="1374">
        <v>1.6478535761987121</v>
      </c>
      <c r="D25" s="1374">
        <v>5.8170353321423729</v>
      </c>
      <c r="E25" s="1374">
        <v>2.3692605894223879</v>
      </c>
      <c r="F25" s="1374">
        <v>8.1580111372220002E-2</v>
      </c>
      <c r="G25" s="1374">
        <v>0.96531853346033403</v>
      </c>
      <c r="H25" s="1375">
        <v>13.762307556537237</v>
      </c>
      <c r="I25" s="1374">
        <v>26.623513904218168</v>
      </c>
      <c r="J25" s="1374">
        <v>36.216571633945698</v>
      </c>
      <c r="K25" s="1374">
        <v>4.0943113919252703</v>
      </c>
    </row>
    <row r="26" spans="1:13" ht="12.75" customHeight="1">
      <c r="A26" s="1999"/>
      <c r="B26" s="1373" t="s">
        <v>112</v>
      </c>
      <c r="C26" s="1387">
        <v>7.7068859250486094E-2</v>
      </c>
      <c r="D26" s="1387">
        <v>0.5653918435995301</v>
      </c>
      <c r="E26" s="1387">
        <v>1.0743284310890109</v>
      </c>
      <c r="F26" s="1387">
        <v>7.6261088110751246E-2</v>
      </c>
      <c r="G26" s="1387">
        <v>0.80711299849452356</v>
      </c>
      <c r="H26" s="1389">
        <v>6.6434600688117831</v>
      </c>
      <c r="I26" s="1387">
        <v>1.320899885299645</v>
      </c>
      <c r="J26" s="1387">
        <v>4.544431363823179</v>
      </c>
      <c r="K26" s="1387">
        <v>0.52822617977662634</v>
      </c>
    </row>
    <row r="27" spans="1:13">
      <c r="A27" s="1997" t="s">
        <v>77</v>
      </c>
      <c r="B27" s="1386" t="s">
        <v>109</v>
      </c>
      <c r="C27" s="1382">
        <v>1.2432763249112595</v>
      </c>
      <c r="D27" s="1382">
        <v>2.1287007021178184</v>
      </c>
      <c r="E27" s="1383">
        <v>3.6790328383061071</v>
      </c>
      <c r="F27" s="1382">
        <v>1.3083574782558056</v>
      </c>
      <c r="G27" s="1382">
        <v>0.83700000000000008</v>
      </c>
      <c r="H27" s="1382">
        <v>46.008529436117158</v>
      </c>
      <c r="I27" s="1382">
        <v>11.053137482065786</v>
      </c>
      <c r="J27" s="1382">
        <v>27.742616230784236</v>
      </c>
      <c r="K27" s="1382">
        <v>2.0868537910567508</v>
      </c>
    </row>
    <row r="28" spans="1:13">
      <c r="A28" s="1998"/>
      <c r="B28" s="1377" t="s">
        <v>933</v>
      </c>
      <c r="C28" s="1379">
        <v>705.09684121695545</v>
      </c>
      <c r="D28" s="1379">
        <v>175.35694750884784</v>
      </c>
      <c r="E28" s="1380">
        <v>18.96528947003744</v>
      </c>
      <c r="F28" s="1379">
        <v>14.389185290250079</v>
      </c>
      <c r="G28" s="1379">
        <v>3.2629960715734998</v>
      </c>
      <c r="H28" s="1379">
        <v>7.1639193942470296</v>
      </c>
      <c r="I28" s="1379">
        <v>1188.3549264286464</v>
      </c>
      <c r="J28" s="1379">
        <v>127.41357194499285</v>
      </c>
      <c r="K28" s="1379">
        <v>37.766135508910772</v>
      </c>
      <c r="L28" s="1378"/>
    </row>
    <row r="29" spans="1:13">
      <c r="A29" s="1998"/>
      <c r="B29" s="1377" t="s">
        <v>786</v>
      </c>
      <c r="C29" s="1379">
        <v>347</v>
      </c>
      <c r="D29" s="1379">
        <v>91</v>
      </c>
      <c r="E29" s="1380">
        <v>12</v>
      </c>
      <c r="F29" s="1379">
        <v>8</v>
      </c>
      <c r="G29" s="1379">
        <v>2</v>
      </c>
      <c r="H29" s="1379">
        <v>4</v>
      </c>
      <c r="I29" s="1379">
        <v>595</v>
      </c>
      <c r="J29" s="1379">
        <v>63</v>
      </c>
      <c r="K29" s="1379">
        <v>17</v>
      </c>
      <c r="L29" s="1378"/>
    </row>
    <row r="30" spans="1:13" ht="12.75" customHeight="1">
      <c r="A30" s="1998"/>
      <c r="B30" s="1377" t="s">
        <v>121</v>
      </c>
      <c r="C30" s="1374">
        <v>1.8726961779316142</v>
      </c>
      <c r="D30" s="1374">
        <v>2.6512585435177725</v>
      </c>
      <c r="E30" s="1375">
        <v>3.5805579006651098</v>
      </c>
      <c r="F30" s="1374">
        <v>0.49128688667286652</v>
      </c>
      <c r="G30" s="1374">
        <v>0</v>
      </c>
      <c r="H30" s="1374">
        <v>21.930670578354697</v>
      </c>
      <c r="I30" s="1374">
        <v>18.074447942130295</v>
      </c>
      <c r="J30" s="1374">
        <v>22.47299389569535</v>
      </c>
      <c r="K30" s="1374">
        <v>1.6081526973382145</v>
      </c>
    </row>
    <row r="31" spans="1:13" ht="12.75" customHeight="1">
      <c r="A31" s="1999"/>
      <c r="B31" s="1373" t="s">
        <v>112</v>
      </c>
      <c r="C31" s="1387">
        <v>0.18795387596051169</v>
      </c>
      <c r="D31" s="1387">
        <v>0.51961309123245925</v>
      </c>
      <c r="E31" s="1389">
        <v>1.93245227617761</v>
      </c>
      <c r="F31" s="1387">
        <v>0.32474231182675917</v>
      </c>
      <c r="G31" s="1387">
        <v>0</v>
      </c>
      <c r="H31" s="1387">
        <v>20.500790856645967</v>
      </c>
      <c r="I31" s="1387">
        <v>1.3853364390581058</v>
      </c>
      <c r="J31" s="1387">
        <v>5.2934566212732879</v>
      </c>
      <c r="K31" s="1387">
        <v>0.7292081639293736</v>
      </c>
    </row>
    <row r="32" spans="1:13">
      <c r="A32" s="1997" t="s">
        <v>78</v>
      </c>
      <c r="B32" s="1386" t="s">
        <v>109</v>
      </c>
      <c r="C32" s="1382">
        <v>1.2319570266893654</v>
      </c>
      <c r="D32" s="1382">
        <v>2.683621399141491</v>
      </c>
      <c r="E32" s="1382">
        <v>2.6432715910943529</v>
      </c>
      <c r="F32" s="1383">
        <v>5.3304026608978381</v>
      </c>
      <c r="G32" s="1382">
        <v>6.564917334254238</v>
      </c>
      <c r="H32" s="1383">
        <v>27.316056070232325</v>
      </c>
      <c r="I32" s="1382">
        <v>17.373702470270839</v>
      </c>
      <c r="J32" s="1382">
        <v>27.231152950401011</v>
      </c>
      <c r="K32" s="1382">
        <v>3.7500780395610573</v>
      </c>
    </row>
    <row r="33" spans="1:12">
      <c r="A33" s="1998"/>
      <c r="B33" s="1377" t="s">
        <v>933</v>
      </c>
      <c r="C33" s="1379">
        <v>957.24937249603909</v>
      </c>
      <c r="D33" s="1379">
        <v>314.85622767539314</v>
      </c>
      <c r="E33" s="1379">
        <v>11.129063895583698</v>
      </c>
      <c r="F33" s="1380">
        <v>17.790655040125781</v>
      </c>
      <c r="G33" s="1379">
        <v>11.75359757025754</v>
      </c>
      <c r="H33" s="1380">
        <v>14.892934654166364</v>
      </c>
      <c r="I33" s="1379">
        <v>1221.4941166564117</v>
      </c>
      <c r="J33" s="1379">
        <v>229.19785529475197</v>
      </c>
      <c r="K33" s="1379">
        <v>69.891040752634609</v>
      </c>
      <c r="L33" s="1378"/>
    </row>
    <row r="34" spans="1:12">
      <c r="A34" s="1998"/>
      <c r="B34" s="1377" t="s">
        <v>786</v>
      </c>
      <c r="C34" s="1379">
        <v>743</v>
      </c>
      <c r="D34" s="1379">
        <v>267</v>
      </c>
      <c r="E34" s="1379">
        <v>9</v>
      </c>
      <c r="F34" s="1380">
        <v>12</v>
      </c>
      <c r="G34" s="1379">
        <v>6</v>
      </c>
      <c r="H34" s="1380">
        <v>11</v>
      </c>
      <c r="I34" s="1379">
        <v>784</v>
      </c>
      <c r="J34" s="1379">
        <v>185</v>
      </c>
      <c r="K34" s="1379">
        <v>54</v>
      </c>
      <c r="L34" s="1378"/>
    </row>
    <row r="35" spans="1:12" ht="12.75" customHeight="1">
      <c r="A35" s="1998"/>
      <c r="B35" s="1377" t="s">
        <v>121</v>
      </c>
      <c r="C35" s="1374">
        <v>2.2983774420217729</v>
      </c>
      <c r="D35" s="1374">
        <v>6.6417593700200053</v>
      </c>
      <c r="E35" s="1374">
        <v>1.6878790024311756</v>
      </c>
      <c r="F35" s="1375">
        <v>5.491397289355171</v>
      </c>
      <c r="G35" s="1374">
        <v>3.0982962098416555</v>
      </c>
      <c r="H35" s="1375">
        <v>29.94536446098094</v>
      </c>
      <c r="I35" s="1374">
        <v>29.566189658712698</v>
      </c>
      <c r="J35" s="1374">
        <v>28.621797644342426</v>
      </c>
      <c r="K35" s="1374">
        <v>3.34671548042347</v>
      </c>
    </row>
    <row r="36" spans="1:12" ht="12.75" customHeight="1">
      <c r="A36" s="1999"/>
      <c r="B36" s="1373" t="s">
        <v>112</v>
      </c>
      <c r="C36" s="1387">
        <v>0.15764334555505793</v>
      </c>
      <c r="D36" s="1387">
        <v>0.75993457783585727</v>
      </c>
      <c r="E36" s="1387">
        <v>1.0518861943151085</v>
      </c>
      <c r="F36" s="1389">
        <v>2.963745730585376</v>
      </c>
      <c r="G36" s="1387">
        <v>2.3648086753522288</v>
      </c>
      <c r="H36" s="1389">
        <v>16.880369934836878</v>
      </c>
      <c r="I36" s="1387">
        <v>1.9741767209260446</v>
      </c>
      <c r="J36" s="1387">
        <v>3.9342299673770822</v>
      </c>
      <c r="K36" s="1387">
        <v>0.85147247239749879</v>
      </c>
    </row>
    <row r="37" spans="1:12" ht="12.75" customHeight="1">
      <c r="A37" s="1997" t="s">
        <v>79</v>
      </c>
      <c r="B37" s="1386" t="s">
        <v>109</v>
      </c>
      <c r="C37" s="1382">
        <v>0.82709480881286002</v>
      </c>
      <c r="D37" s="1382">
        <v>4.0604913096819821</v>
      </c>
      <c r="E37" s="1383">
        <v>5.9736797267447912</v>
      </c>
      <c r="F37" s="1383">
        <v>1.9441741959824637</v>
      </c>
      <c r="G37" s="1382">
        <v>4.2974569172400567</v>
      </c>
      <c r="H37" s="1383">
        <v>8.9561003777713424</v>
      </c>
      <c r="I37" s="1382">
        <v>15.989210123458118</v>
      </c>
      <c r="J37" s="1382">
        <v>28.563719450441251</v>
      </c>
      <c r="K37" s="1382">
        <v>2.8251499280073569</v>
      </c>
    </row>
    <row r="38" spans="1:12">
      <c r="A38" s="1998"/>
      <c r="B38" s="1377" t="s">
        <v>933</v>
      </c>
      <c r="C38" s="1379">
        <v>7147.1462656042586</v>
      </c>
      <c r="D38" s="1379">
        <v>993.77891702346676</v>
      </c>
      <c r="E38" s="1380">
        <v>42.158904797203732</v>
      </c>
      <c r="F38" s="1380">
        <v>12.72920721949745</v>
      </c>
      <c r="G38" s="1379">
        <v>26.08627056750678</v>
      </c>
      <c r="H38" s="1380">
        <v>89.294737653588314</v>
      </c>
      <c r="I38" s="1379">
        <v>3807.9240516637051</v>
      </c>
      <c r="J38" s="1379">
        <v>1140.3532805417024</v>
      </c>
      <c r="K38" s="1379">
        <v>1076.0727251832648</v>
      </c>
      <c r="L38" s="1378"/>
    </row>
    <row r="39" spans="1:12">
      <c r="A39" s="1998"/>
      <c r="B39" s="1377" t="s">
        <v>786</v>
      </c>
      <c r="C39" s="1379">
        <v>3513</v>
      </c>
      <c r="D39" s="1379">
        <v>516</v>
      </c>
      <c r="E39" s="1380">
        <v>25</v>
      </c>
      <c r="F39" s="1380">
        <v>9</v>
      </c>
      <c r="G39" s="1379">
        <v>12</v>
      </c>
      <c r="H39" s="1380">
        <v>48</v>
      </c>
      <c r="I39" s="1379">
        <v>2009</v>
      </c>
      <c r="J39" s="1379">
        <v>563</v>
      </c>
      <c r="K39" s="1379">
        <v>510</v>
      </c>
      <c r="L39" s="1378"/>
    </row>
    <row r="40" spans="1:12" ht="12.75" customHeight="1">
      <c r="A40" s="1998"/>
      <c r="B40" s="1377" t="s">
        <v>121</v>
      </c>
      <c r="C40" s="1374">
        <v>1.5225031251566243</v>
      </c>
      <c r="D40" s="1374">
        <v>9.6942681596842473</v>
      </c>
      <c r="E40" s="1375">
        <v>11.679444373310524</v>
      </c>
      <c r="F40" s="1375">
        <v>1.8357991026184559</v>
      </c>
      <c r="G40" s="1374">
        <v>2.3639120688357464</v>
      </c>
      <c r="H40" s="1375">
        <v>20.886393423280062</v>
      </c>
      <c r="I40" s="1374">
        <v>29.010914582777946</v>
      </c>
      <c r="J40" s="1374">
        <v>35.772145402914902</v>
      </c>
      <c r="K40" s="1374">
        <v>2.4086298749940593</v>
      </c>
    </row>
    <row r="41" spans="1:12" ht="12.75" customHeight="1">
      <c r="A41" s="1999"/>
      <c r="B41" s="1373" t="s">
        <v>112</v>
      </c>
      <c r="C41" s="1387">
        <v>4.8025049066444871E-2</v>
      </c>
      <c r="D41" s="1387">
        <v>0.79788238547419144</v>
      </c>
      <c r="E41" s="1389">
        <v>4.3671778400682708</v>
      </c>
      <c r="F41" s="1389">
        <v>1.1440700007518216</v>
      </c>
      <c r="G41" s="1387">
        <v>1.2758199657256766</v>
      </c>
      <c r="H41" s="1389">
        <v>5.6362666980557901</v>
      </c>
      <c r="I41" s="1387">
        <v>1.2100969083382322</v>
      </c>
      <c r="J41" s="1387">
        <v>2.8186392114693466</v>
      </c>
      <c r="K41" s="1387">
        <v>0.19940391467387716</v>
      </c>
    </row>
    <row r="42" spans="1:12">
      <c r="A42" s="1997" t="s">
        <v>99</v>
      </c>
      <c r="B42" s="1386" t="s">
        <v>109</v>
      </c>
      <c r="C42" s="1382">
        <v>1.1264026088210861</v>
      </c>
      <c r="D42" s="1382">
        <v>3.4047991703667262</v>
      </c>
      <c r="E42" s="1382">
        <v>5.0001297298806415</v>
      </c>
      <c r="F42" s="1382">
        <v>1.7995390627875749</v>
      </c>
      <c r="G42" s="1382">
        <v>3.9281629105876306</v>
      </c>
      <c r="H42" s="1382">
        <v>58.002639442478483</v>
      </c>
      <c r="I42" s="1382">
        <v>14.1205199454325</v>
      </c>
      <c r="J42" s="1382">
        <v>35.051009552658094</v>
      </c>
      <c r="K42" s="1382">
        <v>3.5309289154064851</v>
      </c>
    </row>
    <row r="43" spans="1:12">
      <c r="A43" s="1998"/>
      <c r="B43" s="1377" t="s">
        <v>933</v>
      </c>
      <c r="C43" s="1379">
        <v>1254.0746202458829</v>
      </c>
      <c r="D43" s="1379">
        <v>343.76549999430762</v>
      </c>
      <c r="E43" s="1379">
        <v>18.070568242777707</v>
      </c>
      <c r="F43" s="1379">
        <v>6.3034004718733403</v>
      </c>
      <c r="G43" s="1379">
        <v>17.696616899929438</v>
      </c>
      <c r="H43" s="1379">
        <v>13.968599757640451</v>
      </c>
      <c r="I43" s="1379">
        <v>1339.0339593842714</v>
      </c>
      <c r="J43" s="1379">
        <v>210.26120316745295</v>
      </c>
      <c r="K43" s="1379">
        <v>241.13477113489304</v>
      </c>
      <c r="L43" s="1378"/>
    </row>
    <row r="44" spans="1:12">
      <c r="A44" s="1998"/>
      <c r="B44" s="1377" t="s">
        <v>786</v>
      </c>
      <c r="C44" s="1379">
        <v>992</v>
      </c>
      <c r="D44" s="1379">
        <v>291</v>
      </c>
      <c r="E44" s="1379">
        <v>16</v>
      </c>
      <c r="F44" s="1379">
        <v>5</v>
      </c>
      <c r="G44" s="1379">
        <v>15</v>
      </c>
      <c r="H44" s="1379">
        <v>9</v>
      </c>
      <c r="I44" s="1379">
        <v>980</v>
      </c>
      <c r="J44" s="1379">
        <v>161</v>
      </c>
      <c r="K44" s="1379">
        <v>183</v>
      </c>
      <c r="L44" s="1378"/>
    </row>
    <row r="45" spans="1:12" ht="12.75" customHeight="1">
      <c r="A45" s="1998"/>
      <c r="B45" s="1377" t="s">
        <v>121</v>
      </c>
      <c r="C45" s="1374">
        <v>1.9157502440156924</v>
      </c>
      <c r="D45" s="1374">
        <v>4.7836755110663161</v>
      </c>
      <c r="E45" s="1374">
        <v>3.9409431255882992</v>
      </c>
      <c r="F45" s="1374">
        <v>0.65008899449164015</v>
      </c>
      <c r="G45" s="1374">
        <v>1.7400030233374297</v>
      </c>
      <c r="H45" s="1374">
        <v>38.3143918468527</v>
      </c>
      <c r="I45" s="1374">
        <v>23.397978887599674</v>
      </c>
      <c r="J45" s="1374">
        <v>37.385151424740009</v>
      </c>
      <c r="K45" s="1374">
        <v>2.7748501869847719</v>
      </c>
    </row>
    <row r="46" spans="1:12" ht="12.75" customHeight="1">
      <c r="A46" s="1999"/>
      <c r="B46" s="1373" t="s">
        <v>112</v>
      </c>
      <c r="C46" s="1387">
        <v>0.11371866505344458</v>
      </c>
      <c r="D46" s="1387">
        <v>0.52428075668396246</v>
      </c>
      <c r="E46" s="1387">
        <v>1.8419968168999707</v>
      </c>
      <c r="F46" s="1387">
        <v>0.54354625902766618</v>
      </c>
      <c r="G46" s="1387">
        <v>0.83994930048362737</v>
      </c>
      <c r="H46" s="1387">
        <v>23.877528998958599</v>
      </c>
      <c r="I46" s="1387">
        <v>1.3973783370897559</v>
      </c>
      <c r="J46" s="1387">
        <v>5.5085196808607533</v>
      </c>
      <c r="K46" s="1387">
        <v>0.38349763958989774</v>
      </c>
    </row>
    <row r="47" spans="1:12" ht="12.75" customHeight="1">
      <c r="A47" s="1997" t="s">
        <v>160</v>
      </c>
      <c r="B47" s="1386" t="s">
        <v>109</v>
      </c>
      <c r="C47" s="1382">
        <v>1.1668612293740277</v>
      </c>
      <c r="D47" s="1382">
        <v>2.7354655050348136</v>
      </c>
      <c r="E47" s="1385">
        <v>7.305959774202611</v>
      </c>
      <c r="F47" s="1384" t="s">
        <v>83</v>
      </c>
      <c r="G47" s="1383">
        <v>6.2336813158427304</v>
      </c>
      <c r="H47" s="1385">
        <v>4.5932397031182965</v>
      </c>
      <c r="I47" s="1382">
        <v>13.268784110380498</v>
      </c>
      <c r="J47" s="1382">
        <v>30.8288980123382</v>
      </c>
      <c r="K47" s="1382">
        <v>3.5040902496734585</v>
      </c>
    </row>
    <row r="48" spans="1:12">
      <c r="A48" s="1998"/>
      <c r="B48" s="1377" t="s">
        <v>933</v>
      </c>
      <c r="C48" s="1379">
        <v>561.69797318354972</v>
      </c>
      <c r="D48" s="1379">
        <v>97.450072530405919</v>
      </c>
      <c r="E48" s="1381">
        <v>4.9476922454308161</v>
      </c>
      <c r="F48" s="1392">
        <v>0</v>
      </c>
      <c r="G48" s="1380">
        <v>8.2851144024028009</v>
      </c>
      <c r="H48" s="1381">
        <v>6.2892892280691797</v>
      </c>
      <c r="I48" s="1379">
        <v>659.55458327971041</v>
      </c>
      <c r="J48" s="1379">
        <v>97.953180887363331</v>
      </c>
      <c r="K48" s="1379">
        <v>70.919929546470371</v>
      </c>
      <c r="L48" s="1378"/>
    </row>
    <row r="49" spans="1:12">
      <c r="A49" s="1998"/>
      <c r="B49" s="1377" t="s">
        <v>786</v>
      </c>
      <c r="C49" s="1379">
        <v>343</v>
      </c>
      <c r="D49" s="1379">
        <v>67</v>
      </c>
      <c r="E49" s="1381">
        <v>4</v>
      </c>
      <c r="F49" s="1392">
        <v>0</v>
      </c>
      <c r="G49" s="1380">
        <v>7</v>
      </c>
      <c r="H49" s="1381">
        <v>4</v>
      </c>
      <c r="I49" s="1379">
        <v>384</v>
      </c>
      <c r="J49" s="1379">
        <v>61</v>
      </c>
      <c r="K49" s="1379">
        <v>51</v>
      </c>
      <c r="L49" s="1378"/>
    </row>
    <row r="50" spans="1:12" ht="12.75" customHeight="1">
      <c r="A50" s="1998"/>
      <c r="B50" s="1377" t="s">
        <v>121</v>
      </c>
      <c r="C50" s="1374">
        <v>1.9908797295129768</v>
      </c>
      <c r="D50" s="1374">
        <v>2.7990895233683464</v>
      </c>
      <c r="E50" s="1391">
        <v>7.9538524204867951</v>
      </c>
      <c r="F50" s="1376" t="s">
        <v>83</v>
      </c>
      <c r="G50" s="1375">
        <v>6.3780753809781352</v>
      </c>
      <c r="H50" s="1391">
        <v>4.2420829311896675</v>
      </c>
      <c r="I50" s="1374">
        <v>21.163432108408628</v>
      </c>
      <c r="J50" s="1374">
        <v>29.056256126241696</v>
      </c>
      <c r="K50" s="1374">
        <v>3.5005188471769464</v>
      </c>
    </row>
    <row r="51" spans="1:12" ht="12.75" customHeight="1">
      <c r="A51" s="1999"/>
      <c r="B51" s="1373" t="s">
        <v>112</v>
      </c>
      <c r="C51" s="1387">
        <v>0.20097714112063106</v>
      </c>
      <c r="D51" s="1387">
        <v>0.63933442073167213</v>
      </c>
      <c r="E51" s="1388">
        <v>7.4352612426710545</v>
      </c>
      <c r="F51" s="1390" t="s">
        <v>83</v>
      </c>
      <c r="G51" s="1389">
        <v>4.5070183589849915</v>
      </c>
      <c r="H51" s="1388">
        <v>3.9654991240761004</v>
      </c>
      <c r="I51" s="1387">
        <v>2.019152804500187</v>
      </c>
      <c r="J51" s="1387">
        <v>6.9554212359178269</v>
      </c>
      <c r="K51" s="1387">
        <v>0.916423108089229</v>
      </c>
    </row>
    <row r="52" spans="1:12">
      <c r="A52" s="1997" t="s">
        <v>161</v>
      </c>
      <c r="B52" s="1386" t="s">
        <v>109</v>
      </c>
      <c r="C52" s="1382">
        <v>1.1999643050488231</v>
      </c>
      <c r="D52" s="1382">
        <v>2.5209733373547687</v>
      </c>
      <c r="E52" s="1385">
        <v>2.3733286666666666</v>
      </c>
      <c r="F52" s="1384" t="s">
        <v>83</v>
      </c>
      <c r="G52" s="1382">
        <v>3.9348018096002089</v>
      </c>
      <c r="H52" s="1383">
        <v>15.133652900126314</v>
      </c>
      <c r="I52" s="1382">
        <v>14.529740642828141</v>
      </c>
      <c r="J52" s="1382">
        <v>26.964951591711174</v>
      </c>
      <c r="K52" s="1382">
        <v>4.1117247542340438</v>
      </c>
    </row>
    <row r="53" spans="1:12">
      <c r="A53" s="1998"/>
      <c r="B53" s="1377" t="s">
        <v>933</v>
      </c>
      <c r="C53" s="1379">
        <v>581.34717381949258</v>
      </c>
      <c r="D53" s="1379">
        <v>159.03298748004303</v>
      </c>
      <c r="E53" s="1381">
        <v>1.305111553382418</v>
      </c>
      <c r="F53" s="1381">
        <v>0.77443045661074805</v>
      </c>
      <c r="G53" s="1379">
        <v>17.504846694632342</v>
      </c>
      <c r="H53" s="1380">
        <v>29.29215015821368</v>
      </c>
      <c r="I53" s="1379">
        <v>582.83212223361625</v>
      </c>
      <c r="J53" s="1379">
        <v>107.97315103613403</v>
      </c>
      <c r="K53" s="1379">
        <v>58.930583977779747</v>
      </c>
      <c r="L53" s="1378"/>
    </row>
    <row r="54" spans="1:12">
      <c r="A54" s="1998"/>
      <c r="B54" s="1377" t="s">
        <v>786</v>
      </c>
      <c r="C54" s="1379">
        <v>586</v>
      </c>
      <c r="D54" s="1379">
        <v>224</v>
      </c>
      <c r="E54" s="1381">
        <v>3</v>
      </c>
      <c r="F54" s="1381">
        <v>2</v>
      </c>
      <c r="G54" s="1379">
        <v>18</v>
      </c>
      <c r="H54" s="1380">
        <v>23</v>
      </c>
      <c r="I54" s="1379">
        <v>568</v>
      </c>
      <c r="J54" s="1379">
        <v>98</v>
      </c>
      <c r="K54" s="1379">
        <v>57</v>
      </c>
      <c r="L54" s="1378"/>
    </row>
    <row r="55" spans="1:12" ht="13.5" customHeight="1">
      <c r="A55" s="1998"/>
      <c r="B55" s="1377" t="s">
        <v>121</v>
      </c>
      <c r="C55" s="1374">
        <v>2.9044366812050368</v>
      </c>
      <c r="D55" s="1374">
        <v>4.6870435318482837</v>
      </c>
      <c r="E55" s="1376" t="s">
        <v>83</v>
      </c>
      <c r="F55" s="1376" t="s">
        <v>83</v>
      </c>
      <c r="G55" s="1374">
        <v>4.1991734017044111</v>
      </c>
      <c r="H55" s="1375">
        <v>20.561802018038055</v>
      </c>
      <c r="I55" s="1374">
        <v>24.863952813083969</v>
      </c>
      <c r="J55" s="1374">
        <v>29.243633576693025</v>
      </c>
      <c r="K55" s="1374">
        <v>3.3172384062933298</v>
      </c>
    </row>
    <row r="56" spans="1:12">
      <c r="A56" s="1999"/>
      <c r="B56" s="1373" t="s">
        <v>112</v>
      </c>
      <c r="C56" s="1370">
        <v>0.22431680179463603</v>
      </c>
      <c r="D56" s="1370">
        <v>0.58549565615753252</v>
      </c>
      <c r="E56" s="1372" t="s">
        <v>83</v>
      </c>
      <c r="F56" s="1372" t="s">
        <v>83</v>
      </c>
      <c r="G56" s="1370">
        <v>1.850445317149205</v>
      </c>
      <c r="H56" s="1371">
        <v>8.0157830536903223</v>
      </c>
      <c r="I56" s="1370">
        <v>1.9504943851039669</v>
      </c>
      <c r="J56" s="1370">
        <v>5.5228976513521708</v>
      </c>
      <c r="K56" s="1370">
        <v>0.82146290459462201</v>
      </c>
    </row>
    <row r="57" spans="1:12" ht="79.5" customHeight="1">
      <c r="A57" s="2000" t="s">
        <v>1196</v>
      </c>
      <c r="B57" s="2000"/>
      <c r="C57" s="2000"/>
      <c r="D57" s="2000"/>
      <c r="E57" s="2000"/>
      <c r="F57" s="2000"/>
      <c r="G57" s="2000"/>
      <c r="H57" s="2000"/>
      <c r="I57" s="2000"/>
      <c r="J57" s="2000"/>
      <c r="K57" s="2000"/>
    </row>
    <row r="58" spans="1:12" s="20" customFormat="1">
      <c r="A58" s="504" t="s">
        <v>347</v>
      </c>
      <c r="D58" s="492"/>
      <c r="E58" s="492"/>
      <c r="F58" s="492"/>
      <c r="G58" s="492"/>
    </row>
    <row r="59" spans="1:12" s="20" customFormat="1">
      <c r="A59" s="505" t="s">
        <v>348</v>
      </c>
      <c r="D59" s="506"/>
      <c r="E59" s="492"/>
      <c r="F59" s="506"/>
      <c r="G59" s="492"/>
    </row>
  </sheetData>
  <mergeCells count="13">
    <mergeCell ref="A22:A26"/>
    <mergeCell ref="A27:A31"/>
    <mergeCell ref="A12:A16"/>
    <mergeCell ref="A17:A21"/>
    <mergeCell ref="A5:K5"/>
    <mergeCell ref="A6:B6"/>
    <mergeCell ref="A7:A11"/>
    <mergeCell ref="A52:A56"/>
    <mergeCell ref="A57:K57"/>
    <mergeCell ref="A42:A46"/>
    <mergeCell ref="A47:A51"/>
    <mergeCell ref="A32:A36"/>
    <mergeCell ref="A37:A41"/>
  </mergeCells>
  <conditionalFormatting sqref="M15:M55">
    <cfRule type="cellIs" dxfId="152" priority="2" operator="lessThan">
      <formula>0</formula>
    </cfRule>
  </conditionalFormatting>
  <conditionalFormatting sqref="M10:M11">
    <cfRule type="cellIs" dxfId="151" priority="1" operator="lessThan">
      <formula>0</formula>
    </cfRule>
  </conditionalFormatting>
  <hyperlinks>
    <hyperlink ref="A3" location="Übersicht!A1" display="&lt;&lt; Zurück zur Übersicht"/>
  </hyperlinks>
  <pageMargins left="0.7" right="0.7" top="0.78740157499999996" bottom="0.78740157499999996"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topLeftCell="A34" workbookViewId="0">
      <selection activeCell="A3" sqref="A3"/>
    </sheetView>
  </sheetViews>
  <sheetFormatPr baseColWidth="10" defaultRowHeight="15"/>
  <cols>
    <col min="1" max="1" width="11.42578125" style="467"/>
    <col min="2" max="2" width="21.7109375" style="467" customWidth="1"/>
    <col min="3" max="16384" width="11.42578125" style="467"/>
  </cols>
  <sheetData>
    <row r="1" spans="1:12" ht="25.5">
      <c r="A1" s="8" t="s">
        <v>675</v>
      </c>
      <c r="B1" s="20"/>
    </row>
    <row r="2" spans="1:12">
      <c r="A2" s="92"/>
      <c r="B2" s="20"/>
    </row>
    <row r="3" spans="1:12" ht="15.75">
      <c r="A3" s="26" t="s">
        <v>69</v>
      </c>
      <c r="B3" s="20"/>
    </row>
    <row r="5" spans="1:12" ht="15.75" thickBot="1">
      <c r="A5" s="1826" t="s">
        <v>676</v>
      </c>
      <c r="B5" s="1826"/>
      <c r="C5" s="1826"/>
      <c r="D5" s="1826"/>
      <c r="E5" s="1826"/>
      <c r="F5" s="1826"/>
      <c r="G5" s="1826"/>
      <c r="H5" s="1826"/>
      <c r="I5" s="1826"/>
      <c r="J5" s="1826"/>
    </row>
    <row r="6" spans="1:12" ht="48.75" thickBot="1">
      <c r="A6" s="194"/>
      <c r="B6" s="194"/>
      <c r="C6" s="1310" t="s">
        <v>677</v>
      </c>
      <c r="D6" s="1310" t="s">
        <v>678</v>
      </c>
      <c r="E6" s="1310" t="s">
        <v>679</v>
      </c>
      <c r="F6" s="1310" t="s">
        <v>680</v>
      </c>
      <c r="G6" s="1310" t="s">
        <v>681</v>
      </c>
      <c r="H6" s="1310" t="s">
        <v>682</v>
      </c>
      <c r="I6" s="1310" t="s">
        <v>538</v>
      </c>
      <c r="J6" s="1310" t="s">
        <v>683</v>
      </c>
    </row>
    <row r="7" spans="1:12">
      <c r="A7" s="1951" t="s">
        <v>166</v>
      </c>
      <c r="B7" s="456" t="s">
        <v>75</v>
      </c>
      <c r="C7" s="649">
        <f>C10+C14+C18+C22+C26+C30+C34+C38+C42+C46+C50+C54</f>
        <v>7989.2518868621319</v>
      </c>
      <c r="D7" s="649">
        <f t="shared" ref="D7:J9" si="0">D10+D14+D18+D22+D26+D30+D34+D38+D42+D46+D50+D54</f>
        <v>2731.1197196128105</v>
      </c>
      <c r="E7" s="649">
        <f t="shared" si="0"/>
        <v>7311.9631992025397</v>
      </c>
      <c r="F7" s="649">
        <f t="shared" si="0"/>
        <v>1090.4160068223846</v>
      </c>
      <c r="G7" s="649">
        <f t="shared" si="0"/>
        <v>13225.864928324509</v>
      </c>
      <c r="H7" s="649">
        <f t="shared" si="0"/>
        <v>1522.5275700688803</v>
      </c>
      <c r="I7" s="649">
        <f t="shared" si="0"/>
        <v>381.99126242153261</v>
      </c>
      <c r="J7" s="649">
        <f t="shared" si="0"/>
        <v>34253.13457331479</v>
      </c>
    </row>
    <row r="8" spans="1:12">
      <c r="A8" s="1774"/>
      <c r="B8" s="441" t="s">
        <v>92</v>
      </c>
      <c r="C8" s="650">
        <f>C11+C15+C19+C23+C27+C31+C35+C39+C43+C47+C51+C55</f>
        <v>4710</v>
      </c>
      <c r="D8" s="650">
        <f t="shared" si="0"/>
        <v>1823</v>
      </c>
      <c r="E8" s="650">
        <f t="shared" si="0"/>
        <v>4413</v>
      </c>
      <c r="F8" s="650">
        <f t="shared" si="0"/>
        <v>667</v>
      </c>
      <c r="G8" s="650">
        <f t="shared" si="0"/>
        <v>8455</v>
      </c>
      <c r="H8" s="650">
        <f t="shared" si="0"/>
        <v>959</v>
      </c>
      <c r="I8" s="650">
        <f t="shared" si="0"/>
        <v>242</v>
      </c>
      <c r="J8" s="650">
        <f t="shared" si="0"/>
        <v>19113</v>
      </c>
    </row>
    <row r="9" spans="1:12">
      <c r="A9" s="1820"/>
      <c r="B9" s="444" t="s">
        <v>76</v>
      </c>
      <c r="C9" s="651">
        <f>C12+C16+C20+C24+C28+C32+C36+C40+C44+C48+C52+C56</f>
        <v>1</v>
      </c>
      <c r="D9" s="651">
        <f t="shared" si="0"/>
        <v>0.99999999999999967</v>
      </c>
      <c r="E9" s="651">
        <f t="shared" si="0"/>
        <v>0.99999999999999978</v>
      </c>
      <c r="F9" s="651">
        <f t="shared" si="0"/>
        <v>1</v>
      </c>
      <c r="G9" s="651">
        <f t="shared" si="0"/>
        <v>0.99999999999999989</v>
      </c>
      <c r="H9" s="651">
        <f t="shared" si="0"/>
        <v>1</v>
      </c>
      <c r="I9" s="651">
        <f t="shared" si="0"/>
        <v>1</v>
      </c>
      <c r="J9" s="651">
        <f t="shared" si="0"/>
        <v>0.99999999999999978</v>
      </c>
    </row>
    <row r="10" spans="1:12">
      <c r="A10" s="1773" t="s">
        <v>684</v>
      </c>
      <c r="B10" s="441" t="s">
        <v>75</v>
      </c>
      <c r="C10" s="652">
        <v>1310.9343775693269</v>
      </c>
      <c r="D10" s="652">
        <v>484.0904473244899</v>
      </c>
      <c r="E10" s="652">
        <v>1566.7569980756521</v>
      </c>
      <c r="F10" s="652">
        <v>100.85834671294585</v>
      </c>
      <c r="G10" s="652">
        <v>2026.3206669874203</v>
      </c>
      <c r="H10" s="652">
        <v>173.50562226372557</v>
      </c>
      <c r="I10" s="652">
        <v>54.955731644366601</v>
      </c>
      <c r="J10" s="652">
        <f>C10+D10+E10+F10+G10+H10+I10</f>
        <v>5717.4221905779286</v>
      </c>
    </row>
    <row r="11" spans="1:12">
      <c r="A11" s="1773"/>
      <c r="B11" s="441" t="s">
        <v>92</v>
      </c>
      <c r="C11" s="650">
        <v>726</v>
      </c>
      <c r="D11" s="650">
        <v>293</v>
      </c>
      <c r="E11" s="650">
        <v>908</v>
      </c>
      <c r="F11" s="650">
        <v>61</v>
      </c>
      <c r="G11" s="650">
        <v>1283</v>
      </c>
      <c r="H11" s="650">
        <v>110</v>
      </c>
      <c r="I11" s="650">
        <v>31</v>
      </c>
      <c r="J11" s="650">
        <f>I11+H11+G11+F11+E11+D11+C11</f>
        <v>3412</v>
      </c>
    </row>
    <row r="12" spans="1:12">
      <c r="A12" s="1773"/>
      <c r="B12" s="441" t="s">
        <v>76</v>
      </c>
      <c r="C12" s="653">
        <f>C10/C$7</f>
        <v>0.16408725073809272</v>
      </c>
      <c r="D12" s="653">
        <f t="shared" ref="D12:J12" si="1">D10/D$7</f>
        <v>0.17724980851191655</v>
      </c>
      <c r="E12" s="653">
        <f t="shared" si="1"/>
        <v>0.2142730967582723</v>
      </c>
      <c r="F12" s="653">
        <f t="shared" si="1"/>
        <v>9.2495291780299804E-2</v>
      </c>
      <c r="G12" s="653">
        <f t="shared" si="1"/>
        <v>0.15320893400686805</v>
      </c>
      <c r="H12" s="653">
        <f t="shared" si="1"/>
        <v>0.1139589362285742</v>
      </c>
      <c r="I12" s="653">
        <f t="shared" si="1"/>
        <v>0.14386646253631372</v>
      </c>
      <c r="J12" s="653">
        <f t="shared" si="1"/>
        <v>0.16691675847477438</v>
      </c>
      <c r="L12" s="654"/>
    </row>
    <row r="13" spans="1:12">
      <c r="A13" s="1786"/>
      <c r="B13" s="444" t="s">
        <v>112</v>
      </c>
      <c r="C13" s="655">
        <f>1.14*1.64*SQRT(C12*(1-C12)/C$8)</f>
        <v>1.0089186256754727E-2</v>
      </c>
      <c r="D13" s="655">
        <f t="shared" ref="D13:J13" si="2">1.14*1.64*SQRT(D12*(1-D12)/D$8)</f>
        <v>1.6721770107520333E-2</v>
      </c>
      <c r="E13" s="655">
        <f t="shared" si="2"/>
        <v>1.1547856290817124E-2</v>
      </c>
      <c r="F13" s="655">
        <f t="shared" si="2"/>
        <v>2.097345792917105E-2</v>
      </c>
      <c r="G13" s="655">
        <f t="shared" si="2"/>
        <v>7.323557109123577E-3</v>
      </c>
      <c r="H13" s="655">
        <f t="shared" si="2"/>
        <v>1.9184059556021409E-2</v>
      </c>
      <c r="I13" s="655">
        <f t="shared" si="2"/>
        <v>4.2178541097926452E-2</v>
      </c>
      <c r="J13" s="655">
        <f t="shared" si="2"/>
        <v>5.0428777450135425E-3</v>
      </c>
    </row>
    <row r="14" spans="1:12">
      <c r="A14" s="1773" t="s">
        <v>685</v>
      </c>
      <c r="B14" s="441" t="s">
        <v>75</v>
      </c>
      <c r="C14" s="652">
        <v>778.45420025232659</v>
      </c>
      <c r="D14" s="652">
        <v>363.02945192654875</v>
      </c>
      <c r="E14" s="652">
        <v>836.11238572236675</v>
      </c>
      <c r="F14" s="652">
        <v>100.79257775452564</v>
      </c>
      <c r="G14" s="652">
        <v>1034.7460321791643</v>
      </c>
      <c r="H14" s="652">
        <v>89.57805385589738</v>
      </c>
      <c r="I14" s="652">
        <v>26.215404587627972</v>
      </c>
      <c r="J14" s="652">
        <f>C14+D14+E14+F14+G14+H14+I14</f>
        <v>3228.9281062784576</v>
      </c>
    </row>
    <row r="15" spans="1:12">
      <c r="A15" s="1773"/>
      <c r="B15" s="441" t="s">
        <v>92</v>
      </c>
      <c r="C15" s="650">
        <v>439</v>
      </c>
      <c r="D15" s="650">
        <v>234</v>
      </c>
      <c r="E15" s="650">
        <v>504</v>
      </c>
      <c r="F15" s="650">
        <v>56</v>
      </c>
      <c r="G15" s="650">
        <v>617</v>
      </c>
      <c r="H15" s="650">
        <v>58</v>
      </c>
      <c r="I15" s="650">
        <v>18</v>
      </c>
      <c r="J15" s="650">
        <f>I15+H15+G15+F15+E15+D15+C15</f>
        <v>1926</v>
      </c>
    </row>
    <row r="16" spans="1:12">
      <c r="A16" s="1773"/>
      <c r="B16" s="441" t="s">
        <v>76</v>
      </c>
      <c r="C16" s="653">
        <f>C14/C$7</f>
        <v>9.7437683937897868E-2</v>
      </c>
      <c r="D16" s="653">
        <f t="shared" ref="D16:J16" si="3">D14/D$7</f>
        <v>0.1329233022337136</v>
      </c>
      <c r="E16" s="653">
        <f t="shared" si="3"/>
        <v>0.11434854948580091</v>
      </c>
      <c r="F16" s="653">
        <f t="shared" si="3"/>
        <v>9.2434976306197528E-2</v>
      </c>
      <c r="G16" s="653">
        <f>G14/G$7</f>
        <v>7.8236549200132274E-2</v>
      </c>
      <c r="H16" s="653">
        <f t="shared" si="3"/>
        <v>5.8835094757492504E-2</v>
      </c>
      <c r="I16" s="653">
        <f t="shared" si="3"/>
        <v>6.8628283331514828E-2</v>
      </c>
      <c r="J16" s="653">
        <f t="shared" si="3"/>
        <v>9.4266645855938178E-2</v>
      </c>
    </row>
    <row r="17" spans="1:10">
      <c r="A17" s="1786"/>
      <c r="B17" s="444" t="s">
        <v>112</v>
      </c>
      <c r="C17" s="655">
        <f>1.14*1.64*SQRT(C16*(1-C16)/C$8)</f>
        <v>8.0786784102520985E-3</v>
      </c>
      <c r="D17" s="655">
        <f t="shared" ref="D17:J17" si="4">1.14*1.64*SQRT(D16*(1-D16)/D$8)</f>
        <v>1.4865676700814557E-2</v>
      </c>
      <c r="E17" s="655">
        <f t="shared" si="4"/>
        <v>8.9562969579414578E-3</v>
      </c>
      <c r="F17" s="655">
        <f t="shared" si="4"/>
        <v>2.0967315238527025E-2</v>
      </c>
      <c r="G17" s="655">
        <f t="shared" si="4"/>
        <v>5.4601739495309474E-3</v>
      </c>
      <c r="H17" s="655">
        <f t="shared" si="4"/>
        <v>1.4206610926813759E-2</v>
      </c>
      <c r="I17" s="655">
        <f t="shared" si="4"/>
        <v>3.0384640820946891E-2</v>
      </c>
      <c r="J17" s="655">
        <f t="shared" si="4"/>
        <v>3.9515135666888255E-3</v>
      </c>
    </row>
    <row r="18" spans="1:10">
      <c r="A18" s="1773" t="s">
        <v>631</v>
      </c>
      <c r="B18" s="441" t="s">
        <v>75</v>
      </c>
      <c r="C18" s="652">
        <v>971.16687326351621</v>
      </c>
      <c r="D18" s="652">
        <v>644.72980137309401</v>
      </c>
      <c r="E18" s="652">
        <v>1211.3401440587438</v>
      </c>
      <c r="F18" s="652">
        <v>122.56907148148032</v>
      </c>
      <c r="G18" s="652">
        <v>1847.4332733489503</v>
      </c>
      <c r="H18" s="652">
        <v>236.32263369499256</v>
      </c>
      <c r="I18" s="652">
        <v>68.533752532351471</v>
      </c>
      <c r="J18" s="652">
        <f>C18+D18+E18+F18+G18+H18+I18</f>
        <v>5102.0955497531286</v>
      </c>
    </row>
    <row r="19" spans="1:10">
      <c r="A19" s="1773"/>
      <c r="B19" s="441" t="s">
        <v>92</v>
      </c>
      <c r="C19" s="650">
        <v>577</v>
      </c>
      <c r="D19" s="650">
        <v>476</v>
      </c>
      <c r="E19" s="650">
        <v>725</v>
      </c>
      <c r="F19" s="650">
        <v>83</v>
      </c>
      <c r="G19" s="650">
        <v>1174</v>
      </c>
      <c r="H19" s="650">
        <v>152</v>
      </c>
      <c r="I19" s="650">
        <v>46</v>
      </c>
      <c r="J19" s="650">
        <f>I19+H19+G19+F19+E19+D19+C19</f>
        <v>3233</v>
      </c>
    </row>
    <row r="20" spans="1:10">
      <c r="A20" s="1773"/>
      <c r="B20" s="441" t="s">
        <v>76</v>
      </c>
      <c r="C20" s="653">
        <f>C18/C$7</f>
        <v>0.12155917562951603</v>
      </c>
      <c r="D20" s="653">
        <f t="shared" ref="D20:J20" si="5">D18/D$7</f>
        <v>0.23606793826837333</v>
      </c>
      <c r="E20" s="653">
        <f t="shared" si="5"/>
        <v>0.16566551431643631</v>
      </c>
      <c r="F20" s="653">
        <f t="shared" si="5"/>
        <v>0.11240578890497278</v>
      </c>
      <c r="G20" s="653">
        <f t="shared" si="5"/>
        <v>0.13968336160703468</v>
      </c>
      <c r="H20" s="653">
        <f t="shared" si="5"/>
        <v>0.1552173099133444</v>
      </c>
      <c r="I20" s="653">
        <f t="shared" si="5"/>
        <v>0.17941183287256329</v>
      </c>
      <c r="J20" s="653">
        <f t="shared" si="5"/>
        <v>0.14895266121798856</v>
      </c>
    </row>
    <row r="21" spans="1:10">
      <c r="A21" s="1786"/>
      <c r="B21" s="444" t="s">
        <v>112</v>
      </c>
      <c r="C21" s="655">
        <f>1.14*1.64*SQRT(C20*(1-C20)/C$8)</f>
        <v>8.9020160780343E-3</v>
      </c>
      <c r="D21" s="655">
        <f t="shared" ref="D21:J21" si="6">1.14*1.64*SQRT(D20*(1-D20)/D$8)</f>
        <v>1.8595216423314777E-2</v>
      </c>
      <c r="E21" s="655">
        <f t="shared" si="6"/>
        <v>1.0463281018563074E-2</v>
      </c>
      <c r="F21" s="655">
        <f t="shared" si="6"/>
        <v>2.2865850093724521E-2</v>
      </c>
      <c r="G21" s="655">
        <f t="shared" si="6"/>
        <v>7.0484462717678676E-3</v>
      </c>
      <c r="H21" s="655">
        <f t="shared" si="6"/>
        <v>2.1861601580952909E-2</v>
      </c>
      <c r="I21" s="655">
        <f t="shared" si="6"/>
        <v>4.6113616445469144E-2</v>
      </c>
      <c r="J21" s="655">
        <f t="shared" si="6"/>
        <v>4.8148777173714942E-3</v>
      </c>
    </row>
    <row r="22" spans="1:10">
      <c r="A22" s="1773" t="s">
        <v>632</v>
      </c>
      <c r="B22" s="441" t="s">
        <v>75</v>
      </c>
      <c r="C22" s="652">
        <v>966.96577247830862</v>
      </c>
      <c r="D22" s="652">
        <v>388.52114397774426</v>
      </c>
      <c r="E22" s="652">
        <v>1047.0942423150382</v>
      </c>
      <c r="F22" s="652">
        <v>98.112945506800699</v>
      </c>
      <c r="G22" s="652">
        <v>1774.5552863177129</v>
      </c>
      <c r="H22" s="652">
        <v>330.4497769401562</v>
      </c>
      <c r="I22" s="652">
        <v>35.406035699752358</v>
      </c>
      <c r="J22" s="652">
        <f>C22+D22+E22+F22+G22+H22+I22</f>
        <v>4641.1052032355128</v>
      </c>
    </row>
    <row r="23" spans="1:10">
      <c r="A23" s="1773"/>
      <c r="B23" s="441" t="s">
        <v>92</v>
      </c>
      <c r="C23" s="650">
        <v>580</v>
      </c>
      <c r="D23" s="650">
        <v>278</v>
      </c>
      <c r="E23" s="650">
        <v>656</v>
      </c>
      <c r="F23" s="650">
        <v>71</v>
      </c>
      <c r="G23" s="650">
        <v>1140</v>
      </c>
      <c r="H23" s="650">
        <v>185</v>
      </c>
      <c r="I23" s="650">
        <v>28</v>
      </c>
      <c r="J23" s="650">
        <f>I23+H23+G23+F23+E23+D23+C23</f>
        <v>2938</v>
      </c>
    </row>
    <row r="24" spans="1:10">
      <c r="A24" s="1773"/>
      <c r="B24" s="441" t="s">
        <v>76</v>
      </c>
      <c r="C24" s="653">
        <f>C22/C$7</f>
        <v>0.12103333155241087</v>
      </c>
      <c r="D24" s="653">
        <f t="shared" ref="D24:J24" si="7">D22/D$7</f>
        <v>0.14225709008202128</v>
      </c>
      <c r="E24" s="653">
        <f t="shared" si="7"/>
        <v>0.14320288734894573</v>
      </c>
      <c r="F24" s="653">
        <f t="shared" si="7"/>
        <v>8.9977535998132227E-2</v>
      </c>
      <c r="G24" s="653">
        <f t="shared" si="7"/>
        <v>0.13417309914585063</v>
      </c>
      <c r="H24" s="653">
        <f t="shared" si="7"/>
        <v>0.21704025821036949</v>
      </c>
      <c r="I24" s="653">
        <f t="shared" si="7"/>
        <v>9.268807740602536E-2</v>
      </c>
      <c r="J24" s="653">
        <f t="shared" si="7"/>
        <v>0.1354943207694401</v>
      </c>
    </row>
    <row r="25" spans="1:10">
      <c r="A25" s="1786"/>
      <c r="B25" s="444" t="s">
        <v>112</v>
      </c>
      <c r="C25" s="655">
        <f>1.14*1.64*SQRT(C24*(1-C24)/C$8)</f>
        <v>8.885399169415182E-3</v>
      </c>
      <c r="D25" s="655">
        <f t="shared" ref="D25:J25" si="8">1.14*1.64*SQRT(D24*(1-D24)/D$8)</f>
        <v>1.5295754127602234E-2</v>
      </c>
      <c r="E25" s="655">
        <f t="shared" si="8"/>
        <v>9.8581771953461673E-3</v>
      </c>
      <c r="F25" s="655">
        <f t="shared" si="8"/>
        <v>2.0714711396357537E-2</v>
      </c>
      <c r="G25" s="655">
        <f t="shared" si="8"/>
        <v>6.9301104539125132E-3</v>
      </c>
      <c r="H25" s="655">
        <f t="shared" si="8"/>
        <v>2.4887384673971918E-2</v>
      </c>
      <c r="I25" s="655">
        <f t="shared" si="8"/>
        <v>3.4852285437282061E-2</v>
      </c>
      <c r="J25" s="655">
        <f t="shared" si="8"/>
        <v>4.6283771506745053E-3</v>
      </c>
    </row>
    <row r="26" spans="1:10">
      <c r="A26" s="1773" t="s">
        <v>686</v>
      </c>
      <c r="B26" s="441" t="s">
        <v>75</v>
      </c>
      <c r="C26" s="652">
        <v>659.7328091790539</v>
      </c>
      <c r="D26" s="652">
        <v>182.16572556860322</v>
      </c>
      <c r="E26" s="652">
        <v>559.23546900576923</v>
      </c>
      <c r="F26" s="652">
        <v>86.26415002951012</v>
      </c>
      <c r="G26" s="652">
        <v>1139.8544152018603</v>
      </c>
      <c r="H26" s="652">
        <v>111.81182343503845</v>
      </c>
      <c r="I26" s="652">
        <v>34.470372175324748</v>
      </c>
      <c r="J26" s="652">
        <f>C26+D26+E26+F26+G26+H26+I26</f>
        <v>2773.5347645951606</v>
      </c>
    </row>
    <row r="27" spans="1:10">
      <c r="A27" s="1773"/>
      <c r="B27" s="441" t="s">
        <v>92</v>
      </c>
      <c r="C27" s="650">
        <v>391</v>
      </c>
      <c r="D27" s="650">
        <v>116</v>
      </c>
      <c r="E27" s="650">
        <v>358</v>
      </c>
      <c r="F27" s="650">
        <v>58</v>
      </c>
      <c r="G27" s="650">
        <v>768</v>
      </c>
      <c r="H27" s="650">
        <v>77</v>
      </c>
      <c r="I27" s="650">
        <v>23</v>
      </c>
      <c r="J27" s="650">
        <f>I27+H27+G27+F27+E27+D27+C27</f>
        <v>1791</v>
      </c>
    </row>
    <row r="28" spans="1:10">
      <c r="A28" s="1773"/>
      <c r="B28" s="441" t="s">
        <v>76</v>
      </c>
      <c r="C28" s="653">
        <f>C26/C$7</f>
        <v>8.2577545247252346E-2</v>
      </c>
      <c r="D28" s="653">
        <f t="shared" ref="D28:J28" si="9">D26/D$7</f>
        <v>6.6700014745025085E-2</v>
      </c>
      <c r="E28" s="653">
        <f t="shared" si="9"/>
        <v>7.6482259794026425E-2</v>
      </c>
      <c r="F28" s="653">
        <f t="shared" si="9"/>
        <v>7.9111228640980039E-2</v>
      </c>
      <c r="G28" s="653">
        <f t="shared" si="9"/>
        <v>8.618373326652902E-2</v>
      </c>
      <c r="H28" s="653">
        <f t="shared" si="9"/>
        <v>7.3438291452403714E-2</v>
      </c>
      <c r="I28" s="653">
        <f t="shared" si="9"/>
        <v>9.0238640425461397E-2</v>
      </c>
      <c r="J28" s="653">
        <f t="shared" si="9"/>
        <v>8.0971706652386427E-2</v>
      </c>
    </row>
    <row r="29" spans="1:10">
      <c r="A29" s="1786"/>
      <c r="B29" s="444" t="s">
        <v>112</v>
      </c>
      <c r="C29" s="655">
        <f>1.14*1.64*SQRT(C28*(1-C28)/C$8)</f>
        <v>7.4981463529621237E-3</v>
      </c>
      <c r="D29" s="655">
        <f t="shared" ref="D29:J29" si="10">1.14*1.64*SQRT(D28*(1-D28)/D$8)</f>
        <v>1.0925189018350432E-2</v>
      </c>
      <c r="E29" s="655">
        <f t="shared" si="10"/>
        <v>7.4797091842713423E-3</v>
      </c>
      <c r="F29" s="655">
        <f t="shared" si="10"/>
        <v>1.9539274577108561E-2</v>
      </c>
      <c r="G29" s="655">
        <f t="shared" si="10"/>
        <v>5.7060291645643323E-3</v>
      </c>
      <c r="H29" s="655">
        <f t="shared" si="10"/>
        <v>1.5748451315703356E-2</v>
      </c>
      <c r="I29" s="655">
        <f t="shared" si="10"/>
        <v>3.4435074873094731E-2</v>
      </c>
      <c r="J29" s="655">
        <f t="shared" si="10"/>
        <v>3.6890569263592615E-3</v>
      </c>
    </row>
    <row r="30" spans="1:10">
      <c r="A30" s="1773" t="s">
        <v>687</v>
      </c>
      <c r="B30" s="441" t="s">
        <v>75</v>
      </c>
      <c r="C30" s="652">
        <v>406.4930088894514</v>
      </c>
      <c r="D30" s="652">
        <v>129.91943451761449</v>
      </c>
      <c r="E30" s="652">
        <v>360.20242235366612</v>
      </c>
      <c r="F30" s="652">
        <v>60.248836415959701</v>
      </c>
      <c r="G30" s="652">
        <v>697.18197713761651</v>
      </c>
      <c r="H30" s="652">
        <v>95.104077266464643</v>
      </c>
      <c r="I30" s="656">
        <v>11.828725155902266</v>
      </c>
      <c r="J30" s="652">
        <f>C30+D30+E30+F30+G30+H30+I30</f>
        <v>1760.9784817366751</v>
      </c>
    </row>
    <row r="31" spans="1:10">
      <c r="A31" s="1773"/>
      <c r="B31" s="441" t="s">
        <v>92</v>
      </c>
      <c r="C31" s="650">
        <v>239</v>
      </c>
      <c r="D31" s="650">
        <v>78</v>
      </c>
      <c r="E31" s="650">
        <v>229</v>
      </c>
      <c r="F31" s="650">
        <v>40</v>
      </c>
      <c r="G31" s="650">
        <v>454</v>
      </c>
      <c r="H31" s="650">
        <v>57</v>
      </c>
      <c r="I31" s="521">
        <v>10</v>
      </c>
      <c r="J31" s="650">
        <f>I31+H31+G31+F31+E31+D31+C31</f>
        <v>1107</v>
      </c>
    </row>
    <row r="32" spans="1:10">
      <c r="A32" s="1773"/>
      <c r="B32" s="441" t="s">
        <v>76</v>
      </c>
      <c r="C32" s="653">
        <f>C30/C$7</f>
        <v>5.0879984089362097E-2</v>
      </c>
      <c r="D32" s="653">
        <f t="shared" ref="D32:J32" si="11">D30/D$7</f>
        <v>4.7570025431193146E-2</v>
      </c>
      <c r="E32" s="653">
        <f t="shared" si="11"/>
        <v>4.9262067182306205E-2</v>
      </c>
      <c r="F32" s="653">
        <f t="shared" si="11"/>
        <v>5.5253074091908022E-2</v>
      </c>
      <c r="G32" s="653">
        <f t="shared" si="11"/>
        <v>5.2713526178883904E-2</v>
      </c>
      <c r="H32" s="653">
        <f t="shared" si="11"/>
        <v>6.2464601059514513E-2</v>
      </c>
      <c r="I32" s="437">
        <f t="shared" si="11"/>
        <v>3.0965957391059656E-2</v>
      </c>
      <c r="J32" s="653">
        <f t="shared" si="11"/>
        <v>5.1410724994161001E-2</v>
      </c>
    </row>
    <row r="33" spans="1:10">
      <c r="A33" s="1786"/>
      <c r="B33" s="444" t="s">
        <v>112</v>
      </c>
      <c r="C33" s="655">
        <f>1.14*1.64*SQRT(C32*(1-C32)/C$8)</f>
        <v>5.9864904686640404E-3</v>
      </c>
      <c r="D33" s="655">
        <f t="shared" ref="D33:J33" si="12">1.14*1.64*SQRT(D32*(1-D32)/D$8)</f>
        <v>9.3204865551279915E-3</v>
      </c>
      <c r="E33" s="655">
        <f t="shared" si="12"/>
        <v>6.0907175866535814E-3</v>
      </c>
      <c r="F33" s="655">
        <f t="shared" si="12"/>
        <v>1.6539476105923125E-2</v>
      </c>
      <c r="G33" s="655">
        <f t="shared" si="12"/>
        <v>4.5435320483981764E-3</v>
      </c>
      <c r="H33" s="655">
        <f t="shared" si="12"/>
        <v>1.4610000082671102E-2</v>
      </c>
      <c r="I33" s="588">
        <f t="shared" si="12"/>
        <v>2.0818660810337123E-2</v>
      </c>
      <c r="J33" s="655">
        <f t="shared" si="12"/>
        <v>2.9864155530376531E-3</v>
      </c>
    </row>
    <row r="34" spans="1:10">
      <c r="A34" s="1773" t="s">
        <v>688</v>
      </c>
      <c r="B34" s="441" t="s">
        <v>75</v>
      </c>
      <c r="C34" s="652">
        <v>334.49884521959621</v>
      </c>
      <c r="D34" s="652">
        <v>95.433344342234278</v>
      </c>
      <c r="E34" s="652">
        <v>278.51507157896623</v>
      </c>
      <c r="F34" s="652">
        <v>40.200594457129391</v>
      </c>
      <c r="G34" s="652">
        <v>639.67559317077166</v>
      </c>
      <c r="H34" s="652">
        <v>66.365858055746969</v>
      </c>
      <c r="I34" s="652">
        <v>24.701177910015002</v>
      </c>
      <c r="J34" s="652">
        <f>C34+D34+E34+F34+G34+H34+I34</f>
        <v>1479.3904847344597</v>
      </c>
    </row>
    <row r="35" spans="1:10">
      <c r="A35" s="1773"/>
      <c r="B35" s="441" t="s">
        <v>92</v>
      </c>
      <c r="C35" s="650">
        <v>211</v>
      </c>
      <c r="D35" s="650">
        <v>64</v>
      </c>
      <c r="E35" s="650">
        <v>177</v>
      </c>
      <c r="F35" s="650">
        <v>27</v>
      </c>
      <c r="G35" s="650">
        <v>409</v>
      </c>
      <c r="H35" s="650">
        <v>46</v>
      </c>
      <c r="I35" s="650">
        <v>14</v>
      </c>
      <c r="J35" s="650">
        <f>I35+H35+G35+F35+E35+D35+C35</f>
        <v>948</v>
      </c>
    </row>
    <row r="36" spans="1:10">
      <c r="A36" s="1773"/>
      <c r="B36" s="441" t="s">
        <v>76</v>
      </c>
      <c r="C36" s="653">
        <f>C34/C$7</f>
        <v>4.1868606717690354E-2</v>
      </c>
      <c r="D36" s="653">
        <f t="shared" ref="D36:J36" si="13">D34/D$7</f>
        <v>3.494293701477276E-2</v>
      </c>
      <c r="E36" s="653">
        <f t="shared" si="13"/>
        <v>3.8090327315835198E-2</v>
      </c>
      <c r="F36" s="653">
        <f t="shared" si="13"/>
        <v>3.686720866679058E-2</v>
      </c>
      <c r="G36" s="653">
        <f t="shared" si="13"/>
        <v>4.8365501737496396E-2</v>
      </c>
      <c r="H36" s="653">
        <f t="shared" si="13"/>
        <v>4.3589265219508982E-2</v>
      </c>
      <c r="I36" s="653">
        <f t="shared" si="13"/>
        <v>6.466424847895319E-2</v>
      </c>
      <c r="J36" s="653">
        <f t="shared" si="13"/>
        <v>4.3189930006785192E-2</v>
      </c>
    </row>
    <row r="37" spans="1:10">
      <c r="A37" s="1786"/>
      <c r="B37" s="444" t="s">
        <v>112</v>
      </c>
      <c r="C37" s="655">
        <f>1.14*1.64*SQRT(C36*(1-C36)/C$8)</f>
        <v>5.4562597275727674E-3</v>
      </c>
      <c r="D37" s="655">
        <f t="shared" ref="D37:J37" si="14">1.14*1.64*SQRT(D36*(1-D36)/D$8)</f>
        <v>8.04102781738107E-3</v>
      </c>
      <c r="E37" s="655">
        <f t="shared" si="14"/>
        <v>5.3871148424027215E-3</v>
      </c>
      <c r="F37" s="655">
        <f t="shared" si="14"/>
        <v>1.3641087528921098E-2</v>
      </c>
      <c r="G37" s="655">
        <f t="shared" si="14"/>
        <v>4.3620920998649441E-3</v>
      </c>
      <c r="H37" s="655">
        <f t="shared" si="14"/>
        <v>1.2326829553382972E-2</v>
      </c>
      <c r="I37" s="655">
        <f t="shared" si="14"/>
        <v>2.9556765168673504E-2</v>
      </c>
      <c r="J37" s="655">
        <f t="shared" si="14"/>
        <v>2.7490863935159633E-3</v>
      </c>
    </row>
    <row r="38" spans="1:10">
      <c r="A38" s="1773" t="s">
        <v>634</v>
      </c>
      <c r="B38" s="441" t="s">
        <v>75</v>
      </c>
      <c r="C38" s="652">
        <v>903.32464081203136</v>
      </c>
      <c r="D38" s="652">
        <v>173.79811812906522</v>
      </c>
      <c r="E38" s="652">
        <v>653.70593328677819</v>
      </c>
      <c r="F38" s="652">
        <v>165.61871854897547</v>
      </c>
      <c r="G38" s="652">
        <v>1394.7605614521415</v>
      </c>
      <c r="H38" s="652">
        <v>155.1503478113851</v>
      </c>
      <c r="I38" s="652">
        <v>50.258516522951091</v>
      </c>
      <c r="J38" s="652">
        <f>C38+D38+E38+F38+G38+H38+I38</f>
        <v>3496.616836563328</v>
      </c>
    </row>
    <row r="39" spans="1:10">
      <c r="A39" s="1773"/>
      <c r="B39" s="441" t="s">
        <v>92</v>
      </c>
      <c r="C39" s="650">
        <v>546</v>
      </c>
      <c r="D39" s="650">
        <v>113</v>
      </c>
      <c r="E39" s="650">
        <v>385</v>
      </c>
      <c r="F39" s="650">
        <v>84</v>
      </c>
      <c r="G39" s="650">
        <v>901</v>
      </c>
      <c r="H39" s="650">
        <v>100</v>
      </c>
      <c r="I39" s="650">
        <v>27</v>
      </c>
      <c r="J39" s="650"/>
    </row>
    <row r="40" spans="1:10">
      <c r="A40" s="1773"/>
      <c r="B40" s="441" t="s">
        <v>76</v>
      </c>
      <c r="C40" s="653">
        <f>C38/C$7</f>
        <v>0.11306748787048473</v>
      </c>
      <c r="D40" s="653">
        <f t="shared" ref="D40:J40" si="15">D38/D$7</f>
        <v>6.3636213704210839E-2</v>
      </c>
      <c r="E40" s="653">
        <f t="shared" si="15"/>
        <v>8.9402246083250661E-2</v>
      </c>
      <c r="F40" s="653">
        <f t="shared" si="15"/>
        <v>0.15188581010619071</v>
      </c>
      <c r="G40" s="653">
        <f t="shared" si="15"/>
        <v>0.10545703959709453</v>
      </c>
      <c r="H40" s="653">
        <f t="shared" si="15"/>
        <v>0.10190314504739377</v>
      </c>
      <c r="I40" s="653">
        <f t="shared" si="15"/>
        <v>0.13156980660853473</v>
      </c>
      <c r="J40" s="653">
        <f t="shared" si="15"/>
        <v>0.10208165997419105</v>
      </c>
    </row>
    <row r="41" spans="1:10">
      <c r="A41" s="1786"/>
      <c r="B41" s="444" t="s">
        <v>112</v>
      </c>
      <c r="C41" s="655">
        <f>1.14*1.64*SQRT(C40*(1-C40)/C$8)</f>
        <v>8.6268531412118984E-3</v>
      </c>
      <c r="D41" s="655">
        <f t="shared" ref="D41:J41" si="16">1.14*1.64*SQRT(D40*(1-D40)/D$8)</f>
        <v>1.0688821767378015E-2</v>
      </c>
      <c r="E41" s="655">
        <f t="shared" si="16"/>
        <v>8.0300682771171639E-3</v>
      </c>
      <c r="F41" s="655">
        <f t="shared" si="16"/>
        <v>2.5981938361130264E-2</v>
      </c>
      <c r="G41" s="655">
        <f t="shared" si="16"/>
        <v>6.244968935723412E-3</v>
      </c>
      <c r="H41" s="655">
        <f t="shared" si="16"/>
        <v>1.8263952858271797E-2</v>
      </c>
      <c r="I41" s="655">
        <f t="shared" si="16"/>
        <v>4.0624365583025422E-2</v>
      </c>
      <c r="J41" s="655">
        <f t="shared" si="16"/>
        <v>4.0942706898445475E-3</v>
      </c>
    </row>
    <row r="42" spans="1:10">
      <c r="A42" s="1773" t="s">
        <v>635</v>
      </c>
      <c r="B42" s="441" t="s">
        <v>75</v>
      </c>
      <c r="C42" s="652">
        <v>796.9994191193457</v>
      </c>
      <c r="D42" s="652">
        <v>144.39342295908872</v>
      </c>
      <c r="E42" s="652">
        <v>389.53097999579478</v>
      </c>
      <c r="F42" s="652">
        <v>103.35774755681021</v>
      </c>
      <c r="G42" s="652">
        <v>1124.3500546563457</v>
      </c>
      <c r="H42" s="652">
        <v>116.2603870871276</v>
      </c>
      <c r="I42" s="652">
        <v>23.965357859930698</v>
      </c>
      <c r="J42" s="652">
        <f>C42+D42+E42+F42+G42+H42+I42</f>
        <v>2698.8573692344439</v>
      </c>
    </row>
    <row r="43" spans="1:10">
      <c r="A43" s="1773"/>
      <c r="B43" s="441" t="s">
        <v>92</v>
      </c>
      <c r="C43" s="650">
        <v>462</v>
      </c>
      <c r="D43" s="650">
        <v>85</v>
      </c>
      <c r="E43" s="650">
        <v>225</v>
      </c>
      <c r="F43" s="650">
        <v>60</v>
      </c>
      <c r="G43" s="650">
        <v>700</v>
      </c>
      <c r="H43" s="650">
        <v>78</v>
      </c>
      <c r="I43" s="650">
        <v>15</v>
      </c>
      <c r="J43" s="650">
        <f>I43+H43+G43+F43+E43+D43+C43</f>
        <v>1625</v>
      </c>
    </row>
    <row r="44" spans="1:10">
      <c r="A44" s="1773"/>
      <c r="B44" s="441" t="s">
        <v>76</v>
      </c>
      <c r="C44" s="653">
        <f>C42/C$7</f>
        <v>9.9758954956716994E-2</v>
      </c>
      <c r="D44" s="653">
        <f t="shared" ref="D44:J44" si="17">D42/D$7</f>
        <v>5.2869679026578631E-2</v>
      </c>
      <c r="E44" s="653">
        <f t="shared" si="17"/>
        <v>5.3273104552588282E-2</v>
      </c>
      <c r="F44" s="653">
        <f t="shared" si="17"/>
        <v>9.4787445259546632E-2</v>
      </c>
      <c r="G44" s="653">
        <f t="shared" si="17"/>
        <v>8.5011457530345558E-2</v>
      </c>
      <c r="H44" s="653">
        <f t="shared" si="17"/>
        <v>7.6360119430788298E-2</v>
      </c>
      <c r="I44" s="653">
        <f t="shared" si="17"/>
        <v>6.2737973921206072E-2</v>
      </c>
      <c r="J44" s="653">
        <f t="shared" si="17"/>
        <v>7.8791544273352804E-2</v>
      </c>
    </row>
    <row r="45" spans="1:10">
      <c r="A45" s="1786"/>
      <c r="B45" s="444" t="s">
        <v>112</v>
      </c>
      <c r="C45" s="655">
        <f>1.14*1.64*SQRT(C44*(1-C44)/C$8)</f>
        <v>8.1638233027975515E-3</v>
      </c>
      <c r="D45" s="655">
        <f t="shared" ref="D45:J45" si="18">1.14*1.64*SQRT(D44*(1-D44)/D$8)</f>
        <v>9.7985896852494057E-3</v>
      </c>
      <c r="E45" s="655">
        <f t="shared" si="18"/>
        <v>6.3204514035123021E-3</v>
      </c>
      <c r="F45" s="655">
        <f t="shared" si="18"/>
        <v>2.1204912068089575E-2</v>
      </c>
      <c r="G45" s="655">
        <f t="shared" si="18"/>
        <v>5.6707232457217311E-3</v>
      </c>
      <c r="H45" s="655">
        <f t="shared" si="18"/>
        <v>1.6033341154792248E-2</v>
      </c>
      <c r="I45" s="655">
        <f t="shared" si="18"/>
        <v>2.9143168805665913E-2</v>
      </c>
      <c r="J45" s="655">
        <f t="shared" si="18"/>
        <v>3.6433679497716483E-3</v>
      </c>
    </row>
    <row r="46" spans="1:10">
      <c r="A46" s="1773" t="s">
        <v>689</v>
      </c>
      <c r="B46" s="441" t="s">
        <v>75</v>
      </c>
      <c r="C46" s="652">
        <v>397.66282131791058</v>
      </c>
      <c r="D46" s="652">
        <v>31.065833903852994</v>
      </c>
      <c r="E46" s="652">
        <v>176.67201739518998</v>
      </c>
      <c r="F46" s="652">
        <v>53.140576660960832</v>
      </c>
      <c r="G46" s="652">
        <v>500.47475544154679</v>
      </c>
      <c r="H46" s="652">
        <v>57.926136534308441</v>
      </c>
      <c r="I46" s="656">
        <v>16.55431517155689</v>
      </c>
      <c r="J46" s="652">
        <f>C46+D46+E46+F46+G46+H46+I46</f>
        <v>1233.4964564253266</v>
      </c>
    </row>
    <row r="47" spans="1:10">
      <c r="A47" s="1773"/>
      <c r="B47" s="441" t="s">
        <v>92</v>
      </c>
      <c r="C47" s="650">
        <v>247</v>
      </c>
      <c r="D47" s="650">
        <v>26</v>
      </c>
      <c r="E47" s="650">
        <v>104</v>
      </c>
      <c r="F47" s="650">
        <v>33</v>
      </c>
      <c r="G47" s="650">
        <v>322</v>
      </c>
      <c r="H47" s="650">
        <v>38</v>
      </c>
      <c r="I47" s="521">
        <v>11</v>
      </c>
      <c r="J47" s="650">
        <f>I47+H47+G47+F47+E47+D47+C47</f>
        <v>781</v>
      </c>
    </row>
    <row r="48" spans="1:10">
      <c r="A48" s="1773"/>
      <c r="B48" s="441" t="s">
        <v>76</v>
      </c>
      <c r="C48" s="653">
        <f>C46/C$7</f>
        <v>4.9774725712659576E-2</v>
      </c>
      <c r="D48" s="653">
        <f t="shared" ref="D48:J48" si="19">D46/D$7</f>
        <v>1.1374760938073115E-2</v>
      </c>
      <c r="E48" s="653">
        <f t="shared" si="19"/>
        <v>2.4162049586690788E-2</v>
      </c>
      <c r="F48" s="653">
        <f t="shared" si="19"/>
        <v>4.8734222836492883E-2</v>
      </c>
      <c r="G48" s="653">
        <f t="shared" si="19"/>
        <v>3.7840606883087866E-2</v>
      </c>
      <c r="H48" s="653">
        <f t="shared" si="19"/>
        <v>3.8046034550092131E-2</v>
      </c>
      <c r="I48" s="437">
        <f t="shared" si="19"/>
        <v>4.3336894845749055E-2</v>
      </c>
      <c r="J48" s="653">
        <f t="shared" si="19"/>
        <v>3.6011199319150575E-2</v>
      </c>
    </row>
    <row r="49" spans="1:10">
      <c r="A49" s="1786"/>
      <c r="B49" s="444" t="s">
        <v>112</v>
      </c>
      <c r="C49" s="655">
        <f>1.14*1.64*SQRT(C48*(1-C48)/C$8)</f>
        <v>5.9245582310957726E-3</v>
      </c>
      <c r="D49" s="655">
        <f t="shared" ref="D49:J49" si="20">1.14*1.64*SQRT(D48*(1-D48)/D$8)</f>
        <v>4.6434668645053672E-3</v>
      </c>
      <c r="E49" s="655">
        <f t="shared" si="20"/>
        <v>4.3215294130161596E-3</v>
      </c>
      <c r="F49" s="655">
        <f t="shared" si="20"/>
        <v>1.5586684376194921E-2</v>
      </c>
      <c r="G49" s="655">
        <f t="shared" si="20"/>
        <v>3.8796670100404397E-3</v>
      </c>
      <c r="H49" s="655">
        <f t="shared" si="20"/>
        <v>1.154971424662047E-2</v>
      </c>
      <c r="I49" s="588">
        <f t="shared" si="20"/>
        <v>2.4470870802720843E-2</v>
      </c>
      <c r="J49" s="655">
        <f t="shared" si="20"/>
        <v>2.5196432611938936E-3</v>
      </c>
    </row>
    <row r="50" spans="1:10">
      <c r="A50" s="1773" t="s">
        <v>690</v>
      </c>
      <c r="B50" s="441" t="s">
        <v>75</v>
      </c>
      <c r="C50" s="652">
        <v>406.17158274879853</v>
      </c>
      <c r="D50" s="652">
        <v>78.441464877962915</v>
      </c>
      <c r="E50" s="652">
        <v>191.18691506240921</v>
      </c>
      <c r="F50" s="652">
        <v>129.89331499347861</v>
      </c>
      <c r="G50" s="652">
        <v>744.50279015563638</v>
      </c>
      <c r="H50" s="652">
        <v>70.855732911317318</v>
      </c>
      <c r="I50" s="656">
        <v>18.661078885907486</v>
      </c>
      <c r="J50" s="652">
        <f>C50+D50+E50+F50+G50+H50+I50</f>
        <v>1639.7128796355105</v>
      </c>
    </row>
    <row r="51" spans="1:10">
      <c r="A51" s="1773"/>
      <c r="B51" s="441" t="s">
        <v>92</v>
      </c>
      <c r="C51" s="650">
        <v>255</v>
      </c>
      <c r="D51" s="650">
        <v>50</v>
      </c>
      <c r="E51" s="650">
        <v>118</v>
      </c>
      <c r="F51" s="650">
        <v>78</v>
      </c>
      <c r="G51" s="650">
        <v>511</v>
      </c>
      <c r="H51" s="650">
        <v>49</v>
      </c>
      <c r="I51" s="521">
        <v>11</v>
      </c>
      <c r="J51" s="650">
        <f>I51+H51+G51+F51+E51+D51+C51</f>
        <v>1072</v>
      </c>
    </row>
    <row r="52" spans="1:10">
      <c r="A52" s="1773"/>
      <c r="B52" s="441" t="s">
        <v>76</v>
      </c>
      <c r="C52" s="653">
        <f>C50/C$7</f>
        <v>5.0839751769089232E-2</v>
      </c>
      <c r="D52" s="653">
        <f t="shared" ref="D52:J52" si="21">D50/D$7</f>
        <v>2.8721357146908055E-2</v>
      </c>
      <c r="E52" s="653">
        <f t="shared" si="21"/>
        <v>2.6147138580136797E-2</v>
      </c>
      <c r="F52" s="653">
        <f t="shared" si="21"/>
        <v>0.11912271479946886</v>
      </c>
      <c r="G52" s="653">
        <f t="shared" si="21"/>
        <v>5.6291425490155235E-2</v>
      </c>
      <c r="H52" s="653">
        <f t="shared" si="21"/>
        <v>4.6538226501942261E-2</v>
      </c>
      <c r="I52" s="437">
        <f t="shared" si="21"/>
        <v>4.8852109254045525E-2</v>
      </c>
      <c r="J52" s="653">
        <f t="shared" si="21"/>
        <v>4.7870447480533457E-2</v>
      </c>
    </row>
    <row r="53" spans="1:10">
      <c r="A53" s="1786"/>
      <c r="B53" s="444" t="s">
        <v>112</v>
      </c>
      <c r="C53" s="655">
        <f>1.14*1.64*SQRT(C52*(1-C52)/C$8)</f>
        <v>5.9842499817328891E-3</v>
      </c>
      <c r="D53" s="655">
        <f t="shared" ref="D53:J53" si="22">1.14*1.64*SQRT(D52*(1-D52)/D$8)</f>
        <v>7.3135757410341612E-3</v>
      </c>
      <c r="E53" s="655">
        <f t="shared" si="22"/>
        <v>4.4909734989861507E-3</v>
      </c>
      <c r="F53" s="655">
        <f t="shared" si="22"/>
        <v>2.3449888345939088E-2</v>
      </c>
      <c r="G53" s="655">
        <f t="shared" si="22"/>
        <v>4.6863202878367795E-3</v>
      </c>
      <c r="H53" s="655">
        <f t="shared" si="22"/>
        <v>1.2717330361594257E-2</v>
      </c>
      <c r="I53" s="588">
        <f t="shared" si="22"/>
        <v>2.5906378166587266E-2</v>
      </c>
      <c r="J53" s="655">
        <f t="shared" si="22"/>
        <v>2.8871279801394524E-3</v>
      </c>
    </row>
    <row r="54" spans="1:10">
      <c r="A54" s="1773" t="s">
        <v>622</v>
      </c>
      <c r="B54" s="441" t="s">
        <v>75</v>
      </c>
      <c r="C54" s="652">
        <v>56.847536012465127</v>
      </c>
      <c r="D54" s="656">
        <v>15.531530712510857</v>
      </c>
      <c r="E54" s="652">
        <v>41.61062035216456</v>
      </c>
      <c r="F54" s="652">
        <v>29.359126703807689</v>
      </c>
      <c r="G54" s="652">
        <v>302.00952227533992</v>
      </c>
      <c r="H54" s="656">
        <v>19.197120212720179</v>
      </c>
      <c r="I54" s="656">
        <v>16.440794275846045</v>
      </c>
      <c r="J54" s="652">
        <f>C54+D54+E54+F54+G54+H54+I54</f>
        <v>480.99625054485438</v>
      </c>
    </row>
    <row r="55" spans="1:10">
      <c r="A55" s="1773"/>
      <c r="B55" s="441" t="s">
        <v>92</v>
      </c>
      <c r="C55" s="650">
        <v>37</v>
      </c>
      <c r="D55" s="521">
        <v>10</v>
      </c>
      <c r="E55" s="650">
        <v>24</v>
      </c>
      <c r="F55" s="650">
        <v>16</v>
      </c>
      <c r="G55" s="650">
        <v>176</v>
      </c>
      <c r="H55" s="521">
        <v>9</v>
      </c>
      <c r="I55" s="521">
        <v>8</v>
      </c>
      <c r="J55" s="650">
        <f>I55+H55+G55+F55+E55+D55+C55</f>
        <v>280</v>
      </c>
    </row>
    <row r="56" spans="1:10">
      <c r="A56" s="1773"/>
      <c r="B56" s="441" t="s">
        <v>76</v>
      </c>
      <c r="C56" s="653">
        <f>C54/C$7</f>
        <v>7.1155017788270825E-3</v>
      </c>
      <c r="D56" s="437">
        <f t="shared" ref="D56:J56" si="23">D54/D$7</f>
        <v>5.6868728972132923E-3</v>
      </c>
      <c r="E56" s="653">
        <f t="shared" si="23"/>
        <v>5.6907589957103056E-3</v>
      </c>
      <c r="F56" s="653">
        <f t="shared" si="23"/>
        <v>2.6924702609019871E-2</v>
      </c>
      <c r="G56" s="653">
        <f t="shared" si="23"/>
        <v>2.2834765356521704E-2</v>
      </c>
      <c r="H56" s="437">
        <f t="shared" si="23"/>
        <v>1.2608717628575808E-2</v>
      </c>
      <c r="I56" s="437">
        <f t="shared" si="23"/>
        <v>4.3039712928573226E-2</v>
      </c>
      <c r="J56" s="653">
        <f t="shared" si="23"/>
        <v>1.4042400981298185E-2</v>
      </c>
    </row>
    <row r="57" spans="1:10">
      <c r="A57" s="1786"/>
      <c r="B57" s="444" t="s">
        <v>112</v>
      </c>
      <c r="C57" s="655">
        <f>1.14*1.64*SQRT(C56*(1-C56)/C$8)</f>
        <v>2.2897621738278426E-3</v>
      </c>
      <c r="D57" s="588">
        <f t="shared" ref="D57:J57" si="24">1.14*1.64*SQRT(D56*(1-D56)/D$8)</f>
        <v>3.2927117428051063E-3</v>
      </c>
      <c r="E57" s="655">
        <f t="shared" si="24"/>
        <v>2.1170327197972206E-3</v>
      </c>
      <c r="F57" s="655">
        <f t="shared" si="24"/>
        <v>1.1717486552928503E-2</v>
      </c>
      <c r="G57" s="655">
        <f t="shared" si="24"/>
        <v>3.0372054725320338E-3</v>
      </c>
      <c r="H57" s="588">
        <f t="shared" si="24"/>
        <v>6.7362702087457177E-3</v>
      </c>
      <c r="I57" s="588">
        <f t="shared" si="24"/>
        <v>2.4390609722349323E-2</v>
      </c>
      <c r="J57" s="655">
        <f t="shared" si="24"/>
        <v>1.5912340880703782E-3</v>
      </c>
    </row>
    <row r="58" spans="1:10" ht="52.35" customHeight="1">
      <c r="A58" s="2002" t="s">
        <v>691</v>
      </c>
      <c r="B58" s="2002"/>
      <c r="C58" s="2002"/>
      <c r="D58" s="2002"/>
      <c r="E58" s="2002"/>
      <c r="F58" s="2002"/>
      <c r="G58" s="2002"/>
      <c r="H58" s="2002"/>
      <c r="I58" s="2002"/>
      <c r="J58" s="2002"/>
    </row>
    <row r="59" spans="1:10">
      <c r="A59" s="504" t="s">
        <v>347</v>
      </c>
      <c r="B59" s="20"/>
      <c r="C59" s="20"/>
      <c r="D59" s="20"/>
      <c r="E59" s="20"/>
      <c r="F59" s="20"/>
      <c r="G59" s="20"/>
      <c r="H59" s="20"/>
    </row>
    <row r="60" spans="1:10">
      <c r="A60" s="505" t="s">
        <v>348</v>
      </c>
      <c r="B60" s="20"/>
      <c r="C60" s="20"/>
      <c r="D60" s="20"/>
      <c r="E60" s="20"/>
      <c r="F60" s="20"/>
      <c r="G60" s="20"/>
      <c r="H60" s="20"/>
    </row>
  </sheetData>
  <mergeCells count="15">
    <mergeCell ref="A22:A25"/>
    <mergeCell ref="A5:J5"/>
    <mergeCell ref="A7:A9"/>
    <mergeCell ref="A10:A13"/>
    <mergeCell ref="A14:A17"/>
    <mergeCell ref="A18:A21"/>
    <mergeCell ref="A50:A53"/>
    <mergeCell ref="A54:A57"/>
    <mergeCell ref="A58:J58"/>
    <mergeCell ref="A26:A29"/>
    <mergeCell ref="A30:A33"/>
    <mergeCell ref="A34:A37"/>
    <mergeCell ref="A38:A41"/>
    <mergeCell ref="A42:A45"/>
    <mergeCell ref="A46:A49"/>
  </mergeCells>
  <hyperlinks>
    <hyperlink ref="A3" location="Übersicht!A1" display="&lt;&lt; Zurück zur Übersicht"/>
  </hyperlinks>
  <pageMargins left="0.7" right="0.7" top="0.78740157499999996" bottom="0.78740157499999996"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topLeftCell="A31" workbookViewId="0">
      <selection activeCell="D70" sqref="D70"/>
    </sheetView>
  </sheetViews>
  <sheetFormatPr baseColWidth="10" defaultRowHeight="15"/>
  <cols>
    <col min="1" max="2" width="11.42578125" style="467"/>
    <col min="3" max="18" width="10.5703125" style="467" customWidth="1"/>
    <col min="19" max="29" width="6" style="467" customWidth="1"/>
    <col min="30" max="30" width="5.28515625" style="467" customWidth="1"/>
    <col min="31" max="16384" width="11.42578125" style="467"/>
  </cols>
  <sheetData>
    <row r="1" spans="1:18" ht="25.5">
      <c r="A1" s="8" t="s">
        <v>1254</v>
      </c>
      <c r="B1" s="20"/>
      <c r="C1" s="577"/>
      <c r="D1" s="577"/>
    </row>
    <row r="2" spans="1:18">
      <c r="A2" s="92"/>
      <c r="B2" s="20"/>
      <c r="C2" s="20"/>
      <c r="D2" s="605"/>
    </row>
    <row r="3" spans="1:18" ht="15.75">
      <c r="A3" s="26" t="s">
        <v>69</v>
      </c>
      <c r="B3" s="20"/>
      <c r="C3" s="20"/>
      <c r="D3" s="20"/>
    </row>
    <row r="4" spans="1:18">
      <c r="A4" s="604"/>
      <c r="B4" s="604"/>
      <c r="C4" s="604"/>
      <c r="D4" s="604"/>
      <c r="E4" s="604"/>
      <c r="F4" s="604"/>
      <c r="G4" s="604"/>
      <c r="H4" s="604"/>
      <c r="I4" s="604"/>
      <c r="J4" s="604"/>
      <c r="K4" s="604"/>
      <c r="L4" s="604"/>
      <c r="M4" s="604"/>
      <c r="N4" s="604"/>
      <c r="O4" s="604"/>
      <c r="P4" s="604"/>
      <c r="Q4" s="604"/>
      <c r="R4" s="604"/>
    </row>
    <row r="5" spans="1:18" ht="15.75" customHeight="1" thickBot="1">
      <c r="A5" s="1822" t="s">
        <v>692</v>
      </c>
      <c r="B5" s="1822"/>
      <c r="C5" s="1822"/>
      <c r="D5" s="1822"/>
      <c r="E5" s="1822"/>
      <c r="F5" s="1822"/>
      <c r="G5" s="1822"/>
      <c r="H5" s="1822"/>
      <c r="I5" s="1822"/>
      <c r="J5" s="1822"/>
      <c r="K5" s="1822"/>
      <c r="L5" s="1822"/>
      <c r="M5" s="1822"/>
      <c r="N5" s="1822"/>
      <c r="O5" s="1822"/>
      <c r="P5" s="1822"/>
      <c r="Q5" s="1822"/>
      <c r="R5" s="1822"/>
    </row>
    <row r="6" spans="1:18" ht="37.5" customHeight="1">
      <c r="A6" s="633"/>
      <c r="B6" s="633"/>
      <c r="C6" s="2007" t="s">
        <v>677</v>
      </c>
      <c r="D6" s="2007"/>
      <c r="E6" s="2007" t="s">
        <v>693</v>
      </c>
      <c r="F6" s="2007"/>
      <c r="G6" s="2007" t="s">
        <v>679</v>
      </c>
      <c r="H6" s="2007"/>
      <c r="I6" s="2007" t="s">
        <v>694</v>
      </c>
      <c r="J6" s="2007"/>
      <c r="K6" s="2007" t="s">
        <v>681</v>
      </c>
      <c r="L6" s="2007"/>
      <c r="M6" s="2007" t="s">
        <v>682</v>
      </c>
      <c r="N6" s="2007"/>
      <c r="O6" s="2007" t="s">
        <v>695</v>
      </c>
      <c r="P6" s="2007"/>
      <c r="Q6" s="2007" t="s">
        <v>696</v>
      </c>
      <c r="R6" s="2007"/>
    </row>
    <row r="7" spans="1:18" ht="15.75" thickBot="1">
      <c r="A7" s="604"/>
      <c r="B7" s="604"/>
      <c r="C7" s="627" t="s">
        <v>520</v>
      </c>
      <c r="D7" s="627" t="s">
        <v>112</v>
      </c>
      <c r="E7" s="627" t="s">
        <v>520</v>
      </c>
      <c r="F7" s="627" t="s">
        <v>112</v>
      </c>
      <c r="G7" s="627" t="s">
        <v>520</v>
      </c>
      <c r="H7" s="627" t="s">
        <v>112</v>
      </c>
      <c r="I7" s="627" t="s">
        <v>520</v>
      </c>
      <c r="J7" s="627" t="s">
        <v>112</v>
      </c>
      <c r="K7" s="627" t="s">
        <v>520</v>
      </c>
      <c r="L7" s="627" t="s">
        <v>112</v>
      </c>
      <c r="M7" s="627" t="s">
        <v>520</v>
      </c>
      <c r="N7" s="627" t="s">
        <v>112</v>
      </c>
      <c r="O7" s="627" t="s">
        <v>520</v>
      </c>
      <c r="P7" s="627" t="s">
        <v>112</v>
      </c>
      <c r="Q7" s="627" t="s">
        <v>520</v>
      </c>
      <c r="R7" s="627" t="s">
        <v>112</v>
      </c>
    </row>
    <row r="8" spans="1:18">
      <c r="A8" s="1990" t="s">
        <v>655</v>
      </c>
      <c r="B8" s="634" t="s">
        <v>658</v>
      </c>
      <c r="C8" s="657">
        <v>0.15304649812942581</v>
      </c>
      <c r="D8" s="657">
        <v>1.6657011649879969E-2</v>
      </c>
      <c r="E8" s="657">
        <v>0.19676853815737588</v>
      </c>
      <c r="F8" s="657">
        <v>3.0143598383215248E-2</v>
      </c>
      <c r="G8" s="657">
        <v>0.23273546725944899</v>
      </c>
      <c r="H8" s="657">
        <v>1.6578452134923267E-2</v>
      </c>
      <c r="I8" s="657">
        <v>7.3958229335823175E-2</v>
      </c>
      <c r="J8" s="657">
        <v>2.4807467985799851E-2</v>
      </c>
      <c r="K8" s="657">
        <v>0.14005069806887907</v>
      </c>
      <c r="L8" s="657">
        <v>1.0500495676060045E-2</v>
      </c>
      <c r="M8" s="657">
        <v>7.6415872892305212E-2</v>
      </c>
      <c r="N8" s="657">
        <v>2.0276971633490324E-2</v>
      </c>
      <c r="O8" s="657">
        <v>0.17060050428550663</v>
      </c>
      <c r="P8" s="657">
        <v>6.4333441652916412E-3</v>
      </c>
      <c r="Q8" s="657">
        <v>0.16691675847477425</v>
      </c>
      <c r="R8" s="657">
        <v>0.15735584628373561</v>
      </c>
    </row>
    <row r="9" spans="1:18">
      <c r="A9" s="1989"/>
      <c r="B9" s="628" t="s">
        <v>659</v>
      </c>
      <c r="C9" s="623">
        <v>9.7425465638597844E-2</v>
      </c>
      <c r="D9" s="623">
        <v>1.3719345399680219E-2</v>
      </c>
      <c r="E9" s="623">
        <v>0.14767666307745619</v>
      </c>
      <c r="F9" s="623">
        <v>2.6900170633152243E-2</v>
      </c>
      <c r="G9" s="623">
        <v>0.11666266640913464</v>
      </c>
      <c r="H9" s="623">
        <v>1.2594164871951098E-2</v>
      </c>
      <c r="I9" s="623">
        <v>7.6691804764895441E-2</v>
      </c>
      <c r="J9" s="623">
        <v>2.5224451007838093E-2</v>
      </c>
      <c r="K9" s="623">
        <v>8.193228517230991E-2</v>
      </c>
      <c r="L9" s="623">
        <v>8.2984241516450754E-3</v>
      </c>
      <c r="M9" s="623">
        <v>4.4903842842569437E-2</v>
      </c>
      <c r="N9" s="623">
        <v>1.5806596885490031E-2</v>
      </c>
      <c r="O9" s="623">
        <v>9.3939189922071564E-2</v>
      </c>
      <c r="P9" s="623">
        <v>4.9896125712002772E-3</v>
      </c>
      <c r="Q9" s="623">
        <v>9.4266645855937997E-2</v>
      </c>
      <c r="R9" s="623">
        <v>8.6774877039974302E-2</v>
      </c>
    </row>
    <row r="10" spans="1:18">
      <c r="A10" s="1989"/>
      <c r="B10" s="628" t="s">
        <v>660</v>
      </c>
      <c r="C10" s="623">
        <v>0.13254149782075389</v>
      </c>
      <c r="D10" s="623">
        <v>1.5687577996835761E-2</v>
      </c>
      <c r="E10" s="623">
        <v>0.32515770994308668</v>
      </c>
      <c r="F10" s="623">
        <v>3.5517720319213561E-2</v>
      </c>
      <c r="G10" s="623">
        <v>0.17682377591839507</v>
      </c>
      <c r="H10" s="623">
        <v>1.4967762089767611E-2</v>
      </c>
      <c r="I10" s="623">
        <v>0.12195957535054877</v>
      </c>
      <c r="J10" s="623">
        <v>3.1019808047688915E-2</v>
      </c>
      <c r="K10" s="623">
        <v>0.15003295865374408</v>
      </c>
      <c r="L10" s="623">
        <v>1.0805008603193791E-2</v>
      </c>
      <c r="M10" s="623">
        <v>0.15562178212566136</v>
      </c>
      <c r="N10" s="623">
        <v>2.766793693576974E-2</v>
      </c>
      <c r="O10" s="623">
        <v>0.1383168561998199</v>
      </c>
      <c r="P10" s="623">
        <v>5.9044044664260734E-3</v>
      </c>
      <c r="Q10" s="623">
        <v>0.14895266121798859</v>
      </c>
      <c r="R10" s="623">
        <v>0.13982401971723099</v>
      </c>
    </row>
    <row r="11" spans="1:18">
      <c r="A11" s="1989"/>
      <c r="B11" s="628" t="s">
        <v>640</v>
      </c>
      <c r="C11" s="623">
        <v>0.10583817323244202</v>
      </c>
      <c r="D11" s="623">
        <v>1.4232619445699281E-2</v>
      </c>
      <c r="E11" s="623">
        <v>0.14333834656145544</v>
      </c>
      <c r="F11" s="623">
        <v>2.6569462488759778E-2</v>
      </c>
      <c r="G11" s="623">
        <v>0.13051852257771507</v>
      </c>
      <c r="H11" s="623">
        <v>1.3216193060605098E-2</v>
      </c>
      <c r="I11" s="623">
        <v>8.5321071146537947E-2</v>
      </c>
      <c r="J11" s="623">
        <v>2.6481122206221973E-2</v>
      </c>
      <c r="K11" s="623">
        <v>0.15058466706801646</v>
      </c>
      <c r="L11" s="623">
        <v>1.0821342977611881E-2</v>
      </c>
      <c r="M11" s="623">
        <v>0.19926180501546426</v>
      </c>
      <c r="N11" s="623">
        <v>3.0488101147581437E-2</v>
      </c>
      <c r="O11" s="623">
        <v>0.13409578291887342</v>
      </c>
      <c r="P11" s="623">
        <v>5.8278348239379921E-3</v>
      </c>
      <c r="Q11" s="623">
        <v>0.13549432076944012</v>
      </c>
      <c r="R11" s="623">
        <v>0.12671927014118228</v>
      </c>
    </row>
    <row r="12" spans="1:18">
      <c r="A12" s="1989"/>
      <c r="B12" s="628" t="s">
        <v>641</v>
      </c>
      <c r="C12" s="623">
        <v>7.7531239861125339E-2</v>
      </c>
      <c r="D12" s="623">
        <v>1.2372851637265148E-2</v>
      </c>
      <c r="E12" s="623">
        <v>5.6036314034403553E-2</v>
      </c>
      <c r="F12" s="623">
        <v>1.7438508352392246E-2</v>
      </c>
      <c r="G12" s="623">
        <v>6.9562331679050363E-2</v>
      </c>
      <c r="H12" s="623">
        <v>9.9809260951489349E-3</v>
      </c>
      <c r="I12" s="623">
        <v>8.3792444538484029E-2</v>
      </c>
      <c r="J12" s="623">
        <v>2.6264749522105849E-2</v>
      </c>
      <c r="K12" s="623">
        <v>9.407707343567287E-2</v>
      </c>
      <c r="L12" s="623">
        <v>8.8332040338713058E-3</v>
      </c>
      <c r="M12" s="623">
        <v>7.5799666842391283E-2</v>
      </c>
      <c r="N12" s="623">
        <v>2.0201786777022335E-2</v>
      </c>
      <c r="O12" s="623">
        <v>8.08795296972947E-2</v>
      </c>
      <c r="P12" s="623">
        <v>4.6630521736208894E-3</v>
      </c>
      <c r="Q12" s="623">
        <v>8.0971706652386441E-2</v>
      </c>
      <c r="R12" s="623">
        <v>7.3977535640499428E-2</v>
      </c>
    </row>
    <row r="13" spans="1:18">
      <c r="A13" s="1989"/>
      <c r="B13" s="628" t="s">
        <v>642</v>
      </c>
      <c r="C13" s="623">
        <v>4.9013635893073441E-2</v>
      </c>
      <c r="D13" s="623">
        <v>9.9885215748556164E-3</v>
      </c>
      <c r="E13" s="623">
        <v>2.951097796869941E-2</v>
      </c>
      <c r="F13" s="623">
        <v>1.2831694883086543E-2</v>
      </c>
      <c r="G13" s="623">
        <v>4.1157001672475664E-2</v>
      </c>
      <c r="H13" s="623">
        <v>7.7935575578239992E-3</v>
      </c>
      <c r="I13" s="623">
        <v>5.6317859456142559E-2</v>
      </c>
      <c r="J13" s="623">
        <v>2.1852938148677659E-2</v>
      </c>
      <c r="K13" s="623">
        <v>5.1697789561456882E-2</v>
      </c>
      <c r="L13" s="623">
        <v>6.6994647441235506E-3</v>
      </c>
      <c r="M13" s="623">
        <v>6.8459413988483375E-2</v>
      </c>
      <c r="N13" s="623">
        <v>1.9274829872028301E-2</v>
      </c>
      <c r="O13" s="623">
        <v>5.3589039996369103E-2</v>
      </c>
      <c r="P13" s="623">
        <v>3.8516127510779359E-3</v>
      </c>
      <c r="Q13" s="623">
        <v>5.1410724994161064E-2</v>
      </c>
      <c r="R13" s="623">
        <v>4.5748708520178816E-2</v>
      </c>
    </row>
    <row r="14" spans="1:18">
      <c r="A14" s="1989"/>
      <c r="B14" s="628" t="s">
        <v>643</v>
      </c>
      <c r="C14" s="623">
        <v>3.9793558556215074E-2</v>
      </c>
      <c r="D14" s="623">
        <v>9.0436616027681944E-3</v>
      </c>
      <c r="E14" s="612">
        <v>2.0899997169104359E-2</v>
      </c>
      <c r="F14" s="612">
        <v>1.0846348370728927E-2</v>
      </c>
      <c r="G14" s="623">
        <v>3.4242809862383504E-2</v>
      </c>
      <c r="H14" s="623">
        <v>7.1344221698034617E-3</v>
      </c>
      <c r="I14" s="623">
        <v>3.9655326101317376E-2</v>
      </c>
      <c r="J14" s="623">
        <v>1.8498572992743271E-2</v>
      </c>
      <c r="K14" s="623">
        <v>5.5958597557093356E-2</v>
      </c>
      <c r="L14" s="623">
        <v>6.9544000358029191E-3</v>
      </c>
      <c r="M14" s="623">
        <v>4.265824457804622E-2</v>
      </c>
      <c r="N14" s="623">
        <v>1.5424392387734407E-2</v>
      </c>
      <c r="O14" s="623">
        <v>4.2588085937281965E-2</v>
      </c>
      <c r="P14" s="623">
        <v>3.4534901479096442E-3</v>
      </c>
      <c r="Q14" s="623">
        <v>4.318993000678524E-2</v>
      </c>
      <c r="R14" s="623">
        <v>3.797787154671748E-2</v>
      </c>
    </row>
    <row r="15" spans="1:18">
      <c r="A15" s="1989"/>
      <c r="B15" s="628" t="s">
        <v>661</v>
      </c>
      <c r="C15" s="623">
        <v>0.12082215577020121</v>
      </c>
      <c r="D15" s="623">
        <v>1.5078816798618683E-2</v>
      </c>
      <c r="E15" s="623">
        <v>4.116156372234888E-2</v>
      </c>
      <c r="F15" s="623">
        <v>1.506314164022575E-2</v>
      </c>
      <c r="G15" s="623">
        <v>8.9893899608511477E-2</v>
      </c>
      <c r="H15" s="623">
        <v>1.1221508823379207E-2</v>
      </c>
      <c r="I15" s="623">
        <v>0.15548176080314585</v>
      </c>
      <c r="J15" s="623">
        <v>3.4349319740055208E-2</v>
      </c>
      <c r="K15" s="623">
        <v>0.11101669576430821</v>
      </c>
      <c r="L15" s="623">
        <v>9.5054282553379624E-3</v>
      </c>
      <c r="M15" s="623">
        <v>0.11802638438738328</v>
      </c>
      <c r="N15" s="623">
        <v>2.4625804221497394E-2</v>
      </c>
      <c r="O15" s="623">
        <v>9.9280750421575165E-2</v>
      </c>
      <c r="P15" s="623">
        <v>5.1143682398015079E-3</v>
      </c>
      <c r="Q15" s="623">
        <v>0.10208165997419109</v>
      </c>
      <c r="R15" s="623">
        <v>9.4319234523632833E-2</v>
      </c>
    </row>
    <row r="16" spans="1:18">
      <c r="A16" s="1989"/>
      <c r="B16" s="628" t="s">
        <v>649</v>
      </c>
      <c r="C16" s="623">
        <v>0.11856915145156829</v>
      </c>
      <c r="D16" s="623">
        <v>1.4956693222877635E-2</v>
      </c>
      <c r="E16" s="612">
        <v>2.2021148675784641E-2</v>
      </c>
      <c r="F16" s="612">
        <v>1.112709064426424E-2</v>
      </c>
      <c r="G16" s="623">
        <v>5.4266951866204338E-2</v>
      </c>
      <c r="H16" s="623">
        <v>8.8877561219872087E-3</v>
      </c>
      <c r="I16" s="623">
        <v>9.6578553556127045E-2</v>
      </c>
      <c r="J16" s="623">
        <v>2.8000091152007741E-2</v>
      </c>
      <c r="K16" s="623">
        <v>7.8143134481850771E-2</v>
      </c>
      <c r="L16" s="623">
        <v>8.1209698553887551E-3</v>
      </c>
      <c r="M16" s="623">
        <v>0.10360586195436323</v>
      </c>
      <c r="N16" s="623">
        <v>2.3260269495975015E-2</v>
      </c>
      <c r="O16" s="623">
        <v>7.8899655245740719E-2</v>
      </c>
      <c r="P16" s="623">
        <v>4.610582228410702E-3</v>
      </c>
      <c r="Q16" s="623">
        <v>7.8791544273352804E-2</v>
      </c>
      <c r="R16" s="623">
        <v>7.1883996081875137E-2</v>
      </c>
    </row>
    <row r="17" spans="1:18">
      <c r="A17" s="1989"/>
      <c r="B17" s="628" t="s">
        <v>650</v>
      </c>
      <c r="C17" s="623">
        <v>4.7788379557707553E-2</v>
      </c>
      <c r="D17" s="623">
        <v>9.8692351714945083E-3</v>
      </c>
      <c r="E17" s="612">
        <v>3.6176670415907918E-3</v>
      </c>
      <c r="F17" s="612">
        <v>4.5522301996904655E-3</v>
      </c>
      <c r="G17" s="623">
        <v>2.3814838963076852E-2</v>
      </c>
      <c r="H17" s="623">
        <v>5.9817747843181343E-3</v>
      </c>
      <c r="I17" s="623">
        <v>6.122818293469811E-2</v>
      </c>
      <c r="J17" s="623">
        <v>2.2726345553948459E-2</v>
      </c>
      <c r="K17" s="623">
        <v>3.1560812427848944E-2</v>
      </c>
      <c r="L17" s="623">
        <v>5.2898213094238304E-3</v>
      </c>
      <c r="M17" s="623">
        <v>4.4777299616629351E-2</v>
      </c>
      <c r="N17" s="623">
        <v>1.5785354556230004E-2</v>
      </c>
      <c r="O17" s="623">
        <v>3.8261479333644842E-2</v>
      </c>
      <c r="P17" s="623">
        <v>3.2807575059748064E-3</v>
      </c>
      <c r="Q17" s="623">
        <v>3.6011199319150616E-2</v>
      </c>
      <c r="R17" s="623">
        <v>3.1234147565945284E-2</v>
      </c>
    </row>
    <row r="18" spans="1:18">
      <c r="A18" s="1989"/>
      <c r="B18" s="628" t="s">
        <v>662</v>
      </c>
      <c r="C18" s="623">
        <v>5.6246203785690049E-2</v>
      </c>
      <c r="D18" s="623">
        <v>1.065937082073377E-2</v>
      </c>
      <c r="E18" s="612">
        <v>1.0909761337334465E-2</v>
      </c>
      <c r="F18" s="612">
        <v>7.8763044084444178E-3</v>
      </c>
      <c r="G18" s="623">
        <v>2.5390078341784906E-2</v>
      </c>
      <c r="H18" s="623">
        <v>6.1714550031972248E-3</v>
      </c>
      <c r="I18" s="623">
        <v>0.12105729548463025</v>
      </c>
      <c r="J18" s="623">
        <v>3.0920724778513622E-2</v>
      </c>
      <c r="K18" s="623">
        <v>4.2633206911605208E-2</v>
      </c>
      <c r="L18" s="623">
        <v>6.1128525213119244E-3</v>
      </c>
      <c r="M18" s="623">
        <v>5.712193458885409E-2</v>
      </c>
      <c r="N18" s="623">
        <v>1.7713414864031961E-2</v>
      </c>
      <c r="O18" s="623">
        <v>5.1416759357182241E-2</v>
      </c>
      <c r="P18" s="623">
        <v>3.7770681496601651E-3</v>
      </c>
      <c r="Q18" s="623">
        <v>4.7870447480533471E-2</v>
      </c>
      <c r="R18" s="623">
        <v>4.2396672684049688E-2</v>
      </c>
    </row>
    <row r="19" spans="1:18" ht="15.75" thickBot="1">
      <c r="A19" s="1991"/>
      <c r="B19" s="637" t="s">
        <v>653</v>
      </c>
      <c r="C19" s="658">
        <v>1.3840403031993805E-3</v>
      </c>
      <c r="D19" s="658">
        <v>1.7200030886537359E-3</v>
      </c>
      <c r="E19" s="658">
        <v>2.901312311359728E-3</v>
      </c>
      <c r="F19" s="658">
        <v>4.0781502520171918E-3</v>
      </c>
      <c r="G19" s="658">
        <v>4.9316558418192298E-3</v>
      </c>
      <c r="H19" s="658">
        <v>2.7482925982545226E-3</v>
      </c>
      <c r="I19" s="658">
        <v>2.7957896527649507E-2</v>
      </c>
      <c r="J19" s="658">
        <v>1.5626750695906945E-2</v>
      </c>
      <c r="K19" s="659">
        <v>1.2312080897214155E-2</v>
      </c>
      <c r="L19" s="659">
        <v>3.3366168480890197E-3</v>
      </c>
      <c r="M19" s="658">
        <v>1.3347891167849004E-2</v>
      </c>
      <c r="N19" s="658">
        <v>8.7591391741681599E-3</v>
      </c>
      <c r="O19" s="659">
        <v>1.8132366684639672E-2</v>
      </c>
      <c r="P19" s="659">
        <v>2.2820148450257019E-3</v>
      </c>
      <c r="Q19" s="659">
        <v>1.404240098129818E-2</v>
      </c>
      <c r="R19" s="659">
        <v>1.102554232227719E-2</v>
      </c>
    </row>
    <row r="20" spans="1:18">
      <c r="A20" s="441" t="s">
        <v>166</v>
      </c>
      <c r="B20" s="441"/>
      <c r="C20" s="632">
        <v>1</v>
      </c>
      <c r="D20" s="632"/>
      <c r="E20" s="632">
        <v>1</v>
      </c>
      <c r="F20" s="632"/>
      <c r="G20" s="632">
        <v>1</v>
      </c>
      <c r="H20" s="632"/>
      <c r="I20" s="632">
        <v>1</v>
      </c>
      <c r="J20" s="632"/>
      <c r="K20" s="632">
        <v>1</v>
      </c>
      <c r="L20" s="632"/>
      <c r="M20" s="632">
        <v>1</v>
      </c>
      <c r="N20" s="632"/>
      <c r="O20" s="632">
        <v>1</v>
      </c>
      <c r="P20" s="632"/>
      <c r="Q20" s="632">
        <v>1</v>
      </c>
      <c r="R20" s="604"/>
    </row>
    <row r="21" spans="1:18" ht="63" customHeight="1">
      <c r="A21" s="1963" t="s">
        <v>697</v>
      </c>
      <c r="B21" s="1963"/>
      <c r="C21" s="1963"/>
      <c r="D21" s="1963"/>
      <c r="E21" s="1963"/>
      <c r="F21" s="1963"/>
      <c r="G21" s="1963"/>
      <c r="H21" s="1963"/>
      <c r="I21" s="1963"/>
      <c r="J21" s="1963"/>
      <c r="K21" s="1963"/>
      <c r="L21" s="1963"/>
      <c r="M21" s="1963"/>
      <c r="N21" s="1963"/>
      <c r="O21" s="604"/>
      <c r="P21" s="604"/>
      <c r="Q21" s="604"/>
      <c r="R21" s="604"/>
    </row>
    <row r="22" spans="1:18">
      <c r="A22" s="504" t="s">
        <v>347</v>
      </c>
      <c r="B22" s="604"/>
      <c r="C22" s="632"/>
      <c r="D22" s="604"/>
      <c r="E22" s="632"/>
      <c r="F22" s="604"/>
      <c r="G22" s="632"/>
      <c r="H22" s="604"/>
      <c r="I22" s="632"/>
      <c r="J22" s="604"/>
      <c r="K22" s="632"/>
      <c r="L22" s="604"/>
      <c r="M22" s="632"/>
      <c r="N22" s="604"/>
      <c r="O22" s="604"/>
      <c r="P22" s="604"/>
      <c r="Q22" s="604"/>
      <c r="R22" s="604"/>
    </row>
    <row r="23" spans="1:18">
      <c r="A23" s="505" t="s">
        <v>348</v>
      </c>
      <c r="B23" s="604"/>
      <c r="C23" s="632"/>
      <c r="D23" s="604"/>
      <c r="E23" s="632"/>
      <c r="F23" s="604"/>
      <c r="G23" s="632"/>
      <c r="H23" s="604"/>
      <c r="I23" s="632"/>
      <c r="J23" s="604"/>
      <c r="K23" s="632"/>
      <c r="L23" s="604"/>
      <c r="M23" s="632"/>
      <c r="N23" s="604"/>
      <c r="O23" s="604"/>
      <c r="P23" s="604"/>
      <c r="Q23" s="604"/>
      <c r="R23" s="604"/>
    </row>
    <row r="24" spans="1:18">
      <c r="A24" s="604"/>
      <c r="B24" s="604"/>
      <c r="C24" s="604"/>
      <c r="D24" s="604"/>
      <c r="E24" s="604"/>
      <c r="F24" s="604"/>
      <c r="G24" s="604"/>
      <c r="H24" s="604"/>
      <c r="I24" s="604"/>
      <c r="J24" s="604"/>
      <c r="K24" s="604"/>
      <c r="L24" s="604"/>
      <c r="M24" s="604"/>
      <c r="N24" s="604"/>
      <c r="O24" s="604"/>
      <c r="P24" s="604"/>
      <c r="Q24" s="604"/>
      <c r="R24" s="604"/>
    </row>
    <row r="25" spans="1:18" ht="15.75" thickBot="1">
      <c r="A25" s="1822" t="s">
        <v>692</v>
      </c>
      <c r="B25" s="1822"/>
      <c r="C25" s="1822"/>
      <c r="D25" s="1822"/>
      <c r="E25" s="1822"/>
      <c r="F25" s="1822"/>
      <c r="G25" s="1822"/>
      <c r="H25" s="1822"/>
      <c r="I25" s="1822"/>
      <c r="J25" s="1822"/>
      <c r="K25" s="604"/>
      <c r="L25" s="604"/>
      <c r="M25" s="604"/>
      <c r="N25" s="604"/>
      <c r="O25" s="604"/>
      <c r="P25" s="604"/>
      <c r="Q25" s="604"/>
      <c r="R25" s="604"/>
    </row>
    <row r="26" spans="1:18" ht="48.75" thickBot="1">
      <c r="A26" s="660"/>
      <c r="B26" s="660"/>
      <c r="C26" s="1402" t="s">
        <v>677</v>
      </c>
      <c r="D26" s="1402" t="s">
        <v>693</v>
      </c>
      <c r="E26" s="1402" t="s">
        <v>679</v>
      </c>
      <c r="F26" s="1402" t="s">
        <v>694</v>
      </c>
      <c r="G26" s="1402" t="s">
        <v>681</v>
      </c>
      <c r="H26" s="1402" t="s">
        <v>682</v>
      </c>
      <c r="I26" s="1402" t="s">
        <v>695</v>
      </c>
      <c r="J26" s="1402" t="s">
        <v>696</v>
      </c>
      <c r="K26" s="604"/>
      <c r="L26" s="604"/>
      <c r="M26" s="604"/>
      <c r="N26" s="604"/>
      <c r="O26" s="604"/>
      <c r="P26" s="604"/>
      <c r="Q26" s="604"/>
      <c r="R26" s="604"/>
    </row>
    <row r="27" spans="1:18">
      <c r="A27" s="1990" t="s">
        <v>655</v>
      </c>
      <c r="B27" s="634" t="s">
        <v>658</v>
      </c>
      <c r="C27" s="635">
        <v>0.15304649812942581</v>
      </c>
      <c r="D27" s="635">
        <v>0.19676853815737588</v>
      </c>
      <c r="E27" s="635">
        <v>0.23273546725944899</v>
      </c>
      <c r="F27" s="635">
        <v>7.3958229335823175E-2</v>
      </c>
      <c r="G27" s="635">
        <v>0.14005069806887907</v>
      </c>
      <c r="H27" s="635">
        <v>7.6415872892305212E-2</v>
      </c>
      <c r="I27" s="635">
        <v>0.17060050428550663</v>
      </c>
      <c r="J27" s="635">
        <v>0.16691675847477425</v>
      </c>
      <c r="K27" s="604"/>
      <c r="L27" s="604"/>
      <c r="M27" s="604"/>
      <c r="N27" s="604"/>
      <c r="O27" s="604"/>
      <c r="P27" s="604"/>
      <c r="Q27" s="604"/>
      <c r="R27" s="604"/>
    </row>
    <row r="28" spans="1:18">
      <c r="A28" s="1989"/>
      <c r="B28" s="628" t="s">
        <v>659</v>
      </c>
      <c r="C28" s="636">
        <v>0.25047196376802366</v>
      </c>
      <c r="D28" s="636">
        <v>0.34444520123483208</v>
      </c>
      <c r="E28" s="636">
        <v>0.34939813366858363</v>
      </c>
      <c r="F28" s="636">
        <v>0.15065003410071862</v>
      </c>
      <c r="G28" s="636">
        <v>0.22198298324118898</v>
      </c>
      <c r="H28" s="636">
        <v>0.12131971573487466</v>
      </c>
      <c r="I28" s="636">
        <v>0.26453969420757817</v>
      </c>
      <c r="J28" s="636">
        <v>0.26118340433071224</v>
      </c>
      <c r="K28" s="604"/>
      <c r="L28" s="604"/>
      <c r="M28" s="604"/>
      <c r="N28" s="604"/>
      <c r="O28" s="604"/>
      <c r="P28" s="604"/>
      <c r="Q28" s="604"/>
      <c r="R28" s="604"/>
    </row>
    <row r="29" spans="1:18">
      <c r="A29" s="1989"/>
      <c r="B29" s="628" t="s">
        <v>660</v>
      </c>
      <c r="C29" s="636">
        <v>0.38301346158877758</v>
      </c>
      <c r="D29" s="636">
        <v>0.6696029111779187</v>
      </c>
      <c r="E29" s="636">
        <v>0.52622190958697868</v>
      </c>
      <c r="F29" s="636">
        <v>0.27260960945126739</v>
      </c>
      <c r="G29" s="636">
        <v>0.37201594189493303</v>
      </c>
      <c r="H29" s="636">
        <v>0.27694149786053601</v>
      </c>
      <c r="I29" s="636">
        <v>0.4028565504073981</v>
      </c>
      <c r="J29" s="636">
        <v>0.41013606554870086</v>
      </c>
      <c r="K29" s="604"/>
      <c r="L29" s="604"/>
      <c r="M29" s="604"/>
      <c r="N29" s="604"/>
      <c r="O29" s="604"/>
      <c r="P29" s="604"/>
      <c r="Q29" s="604"/>
      <c r="R29" s="604"/>
    </row>
    <row r="30" spans="1:18">
      <c r="A30" s="1989"/>
      <c r="B30" s="628" t="s">
        <v>640</v>
      </c>
      <c r="C30" s="636">
        <v>0.48885163482121963</v>
      </c>
      <c r="D30" s="636">
        <v>0.8129412577393742</v>
      </c>
      <c r="E30" s="636">
        <v>0.65674043216469369</v>
      </c>
      <c r="F30" s="636">
        <v>0.35793068059780531</v>
      </c>
      <c r="G30" s="636">
        <v>0.52260060896294946</v>
      </c>
      <c r="H30" s="636">
        <v>0.47620330287600027</v>
      </c>
      <c r="I30" s="636">
        <v>0.53695233332627157</v>
      </c>
      <c r="J30" s="636">
        <v>0.54563038631814098</v>
      </c>
      <c r="K30" s="604"/>
      <c r="L30" s="604"/>
      <c r="M30" s="604"/>
      <c r="N30" s="604"/>
      <c r="O30" s="604"/>
      <c r="P30" s="604"/>
      <c r="Q30" s="604"/>
      <c r="R30" s="604"/>
    </row>
    <row r="31" spans="1:18">
      <c r="A31" s="1989"/>
      <c r="B31" s="628" t="s">
        <v>641</v>
      </c>
      <c r="C31" s="636">
        <v>0.56638287468234494</v>
      </c>
      <c r="D31" s="636">
        <v>0.86897757177377777</v>
      </c>
      <c r="E31" s="636">
        <v>0.72630276384374404</v>
      </c>
      <c r="F31" s="636">
        <v>0.44172312513628931</v>
      </c>
      <c r="G31" s="636">
        <v>0.61667768239862231</v>
      </c>
      <c r="H31" s="636">
        <v>0.55200296971839158</v>
      </c>
      <c r="I31" s="636">
        <v>0.6178318630235663</v>
      </c>
      <c r="J31" s="636">
        <v>0.62660209297052738</v>
      </c>
      <c r="K31" s="604"/>
      <c r="L31" s="604"/>
      <c r="M31" s="604"/>
      <c r="N31" s="604"/>
      <c r="O31" s="604"/>
      <c r="P31" s="604"/>
      <c r="Q31" s="604"/>
      <c r="R31" s="604"/>
    </row>
    <row r="32" spans="1:18">
      <c r="A32" s="1989"/>
      <c r="B32" s="628" t="s">
        <v>642</v>
      </c>
      <c r="C32" s="636">
        <v>0.61539651057541833</v>
      </c>
      <c r="D32" s="636">
        <v>0.89848854974247716</v>
      </c>
      <c r="E32" s="636">
        <v>0.76745976551621975</v>
      </c>
      <c r="F32" s="636">
        <v>0.49804098459243185</v>
      </c>
      <c r="G32" s="636">
        <v>0.66837547196007918</v>
      </c>
      <c r="H32" s="636">
        <v>0.62046238370687501</v>
      </c>
      <c r="I32" s="636">
        <v>0.6714209030199354</v>
      </c>
      <c r="J32" s="636">
        <v>0.67801281796468849</v>
      </c>
      <c r="K32" s="604"/>
      <c r="L32" s="604"/>
      <c r="M32" s="604"/>
      <c r="N32" s="604"/>
      <c r="O32" s="604"/>
      <c r="P32" s="604"/>
      <c r="Q32" s="604"/>
      <c r="R32" s="604"/>
    </row>
    <row r="33" spans="1:18">
      <c r="A33" s="1989"/>
      <c r="B33" s="628" t="s">
        <v>643</v>
      </c>
      <c r="C33" s="636">
        <v>0.65519006913163336</v>
      </c>
      <c r="D33" s="636">
        <v>0.91938854691158156</v>
      </c>
      <c r="E33" s="636">
        <v>0.80170257537860323</v>
      </c>
      <c r="F33" s="636">
        <v>0.53769631069374924</v>
      </c>
      <c r="G33" s="636">
        <v>0.7243340695171725</v>
      </c>
      <c r="H33" s="636">
        <v>0.66312062828492124</v>
      </c>
      <c r="I33" s="636">
        <v>0.71400898895721732</v>
      </c>
      <c r="J33" s="636">
        <v>0.72120274797147377</v>
      </c>
      <c r="K33" s="604"/>
      <c r="L33" s="604"/>
      <c r="M33" s="604"/>
      <c r="N33" s="604"/>
      <c r="O33" s="604"/>
      <c r="P33" s="604"/>
      <c r="Q33" s="604"/>
      <c r="R33" s="604"/>
    </row>
    <row r="34" spans="1:18">
      <c r="A34" s="1989"/>
      <c r="B34" s="628" t="s">
        <v>661</v>
      </c>
      <c r="C34" s="636">
        <v>0.77601222490183452</v>
      </c>
      <c r="D34" s="636">
        <v>0.96055011063393048</v>
      </c>
      <c r="E34" s="636">
        <v>0.8915964749871147</v>
      </c>
      <c r="F34" s="636">
        <v>0.69317807149689514</v>
      </c>
      <c r="G34" s="636">
        <v>0.83535076528148067</v>
      </c>
      <c r="H34" s="636">
        <v>0.78114701267230457</v>
      </c>
      <c r="I34" s="636">
        <v>0.81328973937879245</v>
      </c>
      <c r="J34" s="636">
        <v>0.82328440794566482</v>
      </c>
      <c r="K34" s="604"/>
      <c r="L34" s="604"/>
      <c r="M34" s="604"/>
      <c r="N34" s="604"/>
      <c r="O34" s="604"/>
      <c r="P34" s="604"/>
      <c r="Q34" s="604"/>
      <c r="R34" s="604"/>
    </row>
    <row r="35" spans="1:18">
      <c r="A35" s="1989"/>
      <c r="B35" s="628" t="s">
        <v>649</v>
      </c>
      <c r="C35" s="636">
        <v>0.89458137635340285</v>
      </c>
      <c r="D35" s="636">
        <v>0.98257125930971512</v>
      </c>
      <c r="E35" s="636">
        <v>0.94586342685331903</v>
      </c>
      <c r="F35" s="636">
        <v>0.78975662505302213</v>
      </c>
      <c r="G35" s="636">
        <v>0.9134938997633314</v>
      </c>
      <c r="H35" s="636">
        <v>0.88475287462666785</v>
      </c>
      <c r="I35" s="636">
        <v>0.89218939462453317</v>
      </c>
      <c r="J35" s="636">
        <v>0.9020759522190176</v>
      </c>
      <c r="K35" s="604"/>
      <c r="L35" s="604"/>
      <c r="M35" s="604"/>
      <c r="N35" s="604"/>
      <c r="O35" s="604"/>
      <c r="P35" s="604"/>
      <c r="Q35" s="604"/>
      <c r="R35" s="604"/>
    </row>
    <row r="36" spans="1:18">
      <c r="A36" s="1989"/>
      <c r="B36" s="628" t="s">
        <v>650</v>
      </c>
      <c r="C36" s="636">
        <v>0.94236975591111038</v>
      </c>
      <c r="D36" s="636">
        <v>0.98618892635130595</v>
      </c>
      <c r="E36" s="636">
        <v>0.96967826581639593</v>
      </c>
      <c r="F36" s="636">
        <v>0.85098480798772025</v>
      </c>
      <c r="G36" s="636">
        <v>0.94505471219118031</v>
      </c>
      <c r="H36" s="636">
        <v>0.9295301742432972</v>
      </c>
      <c r="I36" s="636">
        <v>0.93045087395817805</v>
      </c>
      <c r="J36" s="636">
        <v>0.93808715153816824</v>
      </c>
      <c r="K36" s="604"/>
      <c r="L36" s="604"/>
      <c r="M36" s="604"/>
      <c r="N36" s="604"/>
      <c r="O36" s="604"/>
      <c r="P36" s="604"/>
      <c r="Q36" s="604"/>
      <c r="R36" s="604"/>
    </row>
    <row r="37" spans="1:18">
      <c r="A37" s="1989"/>
      <c r="B37" s="628" t="s">
        <v>662</v>
      </c>
      <c r="C37" s="636">
        <v>0.99861595969680039</v>
      </c>
      <c r="D37" s="636">
        <v>0.99709868768864041</v>
      </c>
      <c r="E37" s="636">
        <v>0.9950683441581808</v>
      </c>
      <c r="F37" s="636">
        <v>0.97204210347235054</v>
      </c>
      <c r="G37" s="636">
        <v>0.98768791910278553</v>
      </c>
      <c r="H37" s="636">
        <v>0.98665210883215126</v>
      </c>
      <c r="I37" s="636">
        <v>0.98186763331536031</v>
      </c>
      <c r="J37" s="636">
        <v>0.98595759901870172</v>
      </c>
      <c r="K37" s="604"/>
      <c r="L37" s="604"/>
      <c r="M37" s="604"/>
      <c r="N37" s="604"/>
      <c r="O37" s="604"/>
      <c r="P37" s="604"/>
      <c r="Q37" s="604"/>
      <c r="R37" s="604"/>
    </row>
    <row r="38" spans="1:18">
      <c r="A38" s="2006"/>
      <c r="B38" s="661" t="s">
        <v>653</v>
      </c>
      <c r="C38" s="662">
        <v>0.99999999999999978</v>
      </c>
      <c r="D38" s="662">
        <v>1.0000000000000002</v>
      </c>
      <c r="E38" s="662">
        <v>1</v>
      </c>
      <c r="F38" s="662">
        <v>1</v>
      </c>
      <c r="G38" s="662">
        <v>0.99999999999999967</v>
      </c>
      <c r="H38" s="662">
        <v>1.0000000000000002</v>
      </c>
      <c r="I38" s="662">
        <v>1</v>
      </c>
      <c r="J38" s="662">
        <v>0.99999999999999989</v>
      </c>
      <c r="K38" s="604"/>
      <c r="L38" s="604"/>
      <c r="M38" s="604"/>
      <c r="N38" s="604"/>
      <c r="O38" s="604"/>
      <c r="P38" s="604"/>
      <c r="Q38" s="604"/>
      <c r="R38" s="604"/>
    </row>
    <row r="39" spans="1:18">
      <c r="A39" s="604"/>
      <c r="B39" s="604"/>
      <c r="C39" s="604"/>
      <c r="D39" s="604"/>
      <c r="E39" s="604"/>
      <c r="F39" s="604"/>
      <c r="G39" s="604"/>
      <c r="H39" s="604"/>
      <c r="I39" s="604"/>
      <c r="J39" s="604"/>
      <c r="K39" s="604"/>
      <c r="L39" s="604"/>
      <c r="M39" s="604"/>
      <c r="N39" s="604"/>
      <c r="O39" s="604"/>
      <c r="P39" s="604"/>
      <c r="Q39" s="604"/>
      <c r="R39" s="604"/>
    </row>
    <row r="40" spans="1:18">
      <c r="A40" s="604"/>
      <c r="B40" s="604"/>
      <c r="C40" s="604"/>
      <c r="D40" s="604"/>
      <c r="E40" s="604"/>
      <c r="F40" s="604"/>
      <c r="G40" s="604"/>
      <c r="H40" s="604"/>
      <c r="I40" s="604"/>
      <c r="J40" s="604"/>
      <c r="K40" s="604"/>
      <c r="L40" s="604"/>
      <c r="M40" s="604"/>
      <c r="N40" s="604"/>
      <c r="O40" s="604"/>
      <c r="P40" s="604"/>
      <c r="Q40" s="604"/>
      <c r="R40" s="604"/>
    </row>
    <row r="41" spans="1:18" ht="14.65" customHeight="1" thickBot="1">
      <c r="A41" s="1822" t="s">
        <v>692</v>
      </c>
      <c r="B41" s="1822"/>
      <c r="C41" s="1822"/>
      <c r="D41" s="1822"/>
      <c r="E41" s="1822"/>
      <c r="F41" s="1822"/>
      <c r="G41" s="1822"/>
      <c r="H41" s="1822"/>
      <c r="I41" s="1822"/>
      <c r="J41" s="1822"/>
      <c r="K41" s="604"/>
      <c r="L41" s="604"/>
      <c r="M41" s="604"/>
      <c r="N41" s="604"/>
      <c r="O41" s="604"/>
      <c r="P41" s="604"/>
      <c r="Q41" s="604"/>
      <c r="R41" s="604"/>
    </row>
    <row r="42" spans="1:18" ht="57" customHeight="1" thickBot="1">
      <c r="A42" s="633"/>
      <c r="B42" s="633"/>
      <c r="C42" s="1310" t="s">
        <v>677</v>
      </c>
      <c r="D42" s="1310" t="s">
        <v>698</v>
      </c>
      <c r="E42" s="1310" t="s">
        <v>679</v>
      </c>
      <c r="F42" s="1310" t="s">
        <v>699</v>
      </c>
      <c r="G42" s="1310" t="s">
        <v>681</v>
      </c>
      <c r="H42" s="1310" t="s">
        <v>682</v>
      </c>
      <c r="I42" s="1310" t="s">
        <v>695</v>
      </c>
      <c r="J42" s="1310" t="s">
        <v>696</v>
      </c>
      <c r="K42" s="604"/>
      <c r="L42" s="604"/>
      <c r="M42" s="604"/>
      <c r="N42" s="604"/>
      <c r="O42" s="604"/>
      <c r="P42" s="604"/>
      <c r="Q42" s="604"/>
      <c r="R42" s="604"/>
    </row>
    <row r="43" spans="1:18">
      <c r="A43" s="1992" t="s">
        <v>655</v>
      </c>
      <c r="B43" s="639" t="s">
        <v>658</v>
      </c>
      <c r="C43" s="640">
        <v>411.50629067579365</v>
      </c>
      <c r="D43" s="640">
        <v>169.85418585021714</v>
      </c>
      <c r="E43" s="640">
        <v>862.68808851236736</v>
      </c>
      <c r="F43" s="640">
        <v>46.5633203449135</v>
      </c>
      <c r="G43" s="640">
        <v>833.40161856869042</v>
      </c>
      <c r="H43" s="640">
        <v>72.411806231750418</v>
      </c>
      <c r="I43" s="640">
        <v>3320.9968803941915</v>
      </c>
      <c r="J43" s="640">
        <f>C43+D43+E43+F43+G43+H43+I43</f>
        <v>5717.4221905779232</v>
      </c>
      <c r="K43" s="604"/>
      <c r="L43" s="663"/>
      <c r="M43" s="604"/>
      <c r="N43" s="604"/>
      <c r="O43" s="604"/>
      <c r="P43" s="604"/>
      <c r="Q43" s="604"/>
      <c r="R43" s="604"/>
    </row>
    <row r="44" spans="1:18">
      <c r="A44" s="1989"/>
      <c r="B44" s="628" t="s">
        <v>659</v>
      </c>
      <c r="C44" s="642">
        <v>261.95432415838576</v>
      </c>
      <c r="D44" s="642">
        <v>127.47718517904681</v>
      </c>
      <c r="E44" s="642">
        <v>432.43728113453767</v>
      </c>
      <c r="F44" s="642">
        <v>48.284350574192175</v>
      </c>
      <c r="G44" s="642">
        <v>487.55557820962963</v>
      </c>
      <c r="H44" s="642">
        <v>42.550954977110933</v>
      </c>
      <c r="I44" s="642">
        <v>1828.6684320455477</v>
      </c>
      <c r="J44" s="642">
        <f t="shared" ref="J44:J54" si="0">C44+D44+E44+F44+G44+H44+I44</f>
        <v>3228.9281062784503</v>
      </c>
      <c r="K44" s="604"/>
      <c r="L44" s="663"/>
      <c r="M44" s="604"/>
      <c r="N44" s="604"/>
      <c r="O44" s="604"/>
      <c r="P44" s="604"/>
      <c r="Q44" s="604"/>
      <c r="R44" s="604"/>
    </row>
    <row r="45" spans="1:18">
      <c r="A45" s="1989"/>
      <c r="B45" s="628" t="s">
        <v>660</v>
      </c>
      <c r="C45" s="642">
        <v>356.37313362575821</v>
      </c>
      <c r="D45" s="642">
        <v>280.68205726634739</v>
      </c>
      <c r="E45" s="642">
        <v>655.4384127474932</v>
      </c>
      <c r="F45" s="642">
        <v>76.784461001509612</v>
      </c>
      <c r="G45" s="642">
        <v>892.80319416318991</v>
      </c>
      <c r="H45" s="642">
        <v>147.467455467067</v>
      </c>
      <c r="I45" s="642">
        <v>2692.5468354817635</v>
      </c>
      <c r="J45" s="642">
        <f t="shared" si="0"/>
        <v>5102.0955497531286</v>
      </c>
      <c r="K45" s="604"/>
      <c r="L45" s="663"/>
      <c r="M45" s="604"/>
      <c r="N45" s="604"/>
      <c r="O45" s="604"/>
      <c r="P45" s="604"/>
      <c r="Q45" s="604"/>
      <c r="R45" s="604"/>
    </row>
    <row r="46" spans="1:18">
      <c r="A46" s="1989"/>
      <c r="B46" s="628" t="s">
        <v>640</v>
      </c>
      <c r="C46" s="642">
        <v>284.57413015718299</v>
      </c>
      <c r="D46" s="642">
        <v>123.73227134939535</v>
      </c>
      <c r="E46" s="642">
        <v>483.79723161191657</v>
      </c>
      <c r="F46" s="642">
        <v>53.717245580987438</v>
      </c>
      <c r="G46" s="642">
        <v>896.08625302524888</v>
      </c>
      <c r="H46" s="642">
        <v>188.82081258829103</v>
      </c>
      <c r="I46" s="642">
        <v>2610.3772589224905</v>
      </c>
      <c r="J46" s="642">
        <f t="shared" si="0"/>
        <v>4641.1052032355128</v>
      </c>
      <c r="K46" s="604"/>
      <c r="L46" s="663"/>
      <c r="M46" s="604"/>
      <c r="N46" s="604"/>
      <c r="O46" s="604"/>
      <c r="P46" s="604"/>
      <c r="Q46" s="604"/>
      <c r="R46" s="604"/>
    </row>
    <row r="47" spans="1:18">
      <c r="A47" s="1989"/>
      <c r="B47" s="628" t="s">
        <v>641</v>
      </c>
      <c r="C47" s="642">
        <v>208.46339718120421</v>
      </c>
      <c r="D47" s="642">
        <v>48.371566854596409</v>
      </c>
      <c r="E47" s="642">
        <v>257.84894608162409</v>
      </c>
      <c r="F47" s="642">
        <v>52.754838407671073</v>
      </c>
      <c r="G47" s="642">
        <v>559.82573705512732</v>
      </c>
      <c r="H47" s="642">
        <v>71.827888370233808</v>
      </c>
      <c r="I47" s="642">
        <v>1574.4423906447037</v>
      </c>
      <c r="J47" s="642">
        <f t="shared" si="0"/>
        <v>2773.5347645951606</v>
      </c>
      <c r="K47" s="604"/>
      <c r="L47" s="663"/>
      <c r="M47" s="604"/>
      <c r="N47" s="604"/>
      <c r="O47" s="604"/>
      <c r="P47" s="604"/>
      <c r="Q47" s="604"/>
      <c r="R47" s="604"/>
    </row>
    <row r="48" spans="1:18">
      <c r="A48" s="1989"/>
      <c r="B48" s="628" t="s">
        <v>642</v>
      </c>
      <c r="C48" s="642">
        <v>131.78622017104928</v>
      </c>
      <c r="D48" s="642">
        <v>25.474413661131511</v>
      </c>
      <c r="E48" s="642">
        <v>152.55799006408989</v>
      </c>
      <c r="F48" s="642">
        <v>35.457129714245269</v>
      </c>
      <c r="G48" s="642">
        <v>307.63874861767448</v>
      </c>
      <c r="H48" s="642">
        <v>64.872252751200605</v>
      </c>
      <c r="I48" s="642">
        <v>1043.1917267572856</v>
      </c>
      <c r="J48" s="642">
        <f t="shared" si="0"/>
        <v>1760.9784817366767</v>
      </c>
      <c r="K48" s="604"/>
      <c r="L48" s="663"/>
      <c r="M48" s="604"/>
      <c r="N48" s="604"/>
      <c r="O48" s="604"/>
      <c r="P48" s="604"/>
      <c r="Q48" s="604"/>
      <c r="R48" s="604"/>
    </row>
    <row r="49" spans="1:18">
      <c r="A49" s="1989"/>
      <c r="B49" s="628" t="s">
        <v>643</v>
      </c>
      <c r="C49" s="642">
        <v>106.99558548807869</v>
      </c>
      <c r="D49" s="642">
        <v>18.041258204555064</v>
      </c>
      <c r="E49" s="642">
        <v>126.92893151751764</v>
      </c>
      <c r="F49" s="642">
        <v>24.96657463570817</v>
      </c>
      <c r="G49" s="642">
        <v>332.9935974612514</v>
      </c>
      <c r="H49" s="642">
        <v>40.423022386009379</v>
      </c>
      <c r="I49" s="642">
        <v>829.04151504134074</v>
      </c>
      <c r="J49" s="642">
        <f t="shared" si="0"/>
        <v>1479.3904847344611</v>
      </c>
      <c r="K49" s="604"/>
      <c r="L49" s="663"/>
      <c r="M49" s="604"/>
      <c r="N49" s="604"/>
      <c r="O49" s="604"/>
      <c r="P49" s="604"/>
      <c r="Q49" s="604"/>
      <c r="R49" s="604"/>
    </row>
    <row r="50" spans="1:18">
      <c r="A50" s="1989"/>
      <c r="B50" s="628" t="s">
        <v>661</v>
      </c>
      <c r="C50" s="642">
        <v>324.8625598110898</v>
      </c>
      <c r="D50" s="642">
        <v>35.531411473868936</v>
      </c>
      <c r="E50" s="642">
        <v>333.21262691662605</v>
      </c>
      <c r="F50" s="642">
        <v>97.889675037979544</v>
      </c>
      <c r="G50" s="642">
        <v>660.62858103441135</v>
      </c>
      <c r="H50" s="642">
        <v>111.84199503338908</v>
      </c>
      <c r="I50" s="642">
        <v>1932.6499872559641</v>
      </c>
      <c r="J50" s="642">
        <f t="shared" si="0"/>
        <v>3496.6168365633289</v>
      </c>
      <c r="K50" s="604"/>
      <c r="L50" s="663"/>
      <c r="M50" s="604"/>
      <c r="N50" s="604"/>
      <c r="O50" s="604"/>
      <c r="P50" s="604"/>
      <c r="Q50" s="604"/>
      <c r="R50" s="604"/>
    </row>
    <row r="51" spans="1:18">
      <c r="A51" s="1989"/>
      <c r="B51" s="628" t="s">
        <v>649</v>
      </c>
      <c r="C51" s="642">
        <v>318.80475736955248</v>
      </c>
      <c r="D51" s="644">
        <v>19.009056604468039</v>
      </c>
      <c r="E51" s="642">
        <v>201.15306672471846</v>
      </c>
      <c r="F51" s="642">
        <v>60.804837650488558</v>
      </c>
      <c r="G51" s="642">
        <v>465.0074269903032</v>
      </c>
      <c r="H51" s="642">
        <v>98.177084372064868</v>
      </c>
      <c r="I51" s="642">
        <v>1535.9011395228481</v>
      </c>
      <c r="J51" s="642">
        <f t="shared" si="0"/>
        <v>2698.8573692344435</v>
      </c>
      <c r="K51" s="604"/>
      <c r="L51" s="663"/>
      <c r="M51" s="604"/>
      <c r="N51" s="604"/>
      <c r="O51" s="604"/>
      <c r="P51" s="604"/>
      <c r="Q51" s="604"/>
      <c r="R51" s="604"/>
    </row>
    <row r="52" spans="1:18">
      <c r="A52" s="1989"/>
      <c r="B52" s="628" t="s">
        <v>650</v>
      </c>
      <c r="C52" s="642">
        <v>128.49179203413726</v>
      </c>
      <c r="D52" s="644">
        <v>3.1228360782713569</v>
      </c>
      <c r="E52" s="642">
        <v>88.275234304463353</v>
      </c>
      <c r="F52" s="642">
        <v>38.548617533551202</v>
      </c>
      <c r="G52" s="642">
        <v>187.80936134838842</v>
      </c>
      <c r="H52" s="642">
        <v>42.43104240908167</v>
      </c>
      <c r="I52" s="642">
        <v>744.81757271743459</v>
      </c>
      <c r="J52" s="642">
        <f t="shared" si="0"/>
        <v>1233.4964564253278</v>
      </c>
      <c r="K52" s="604"/>
      <c r="L52" s="663"/>
      <c r="M52" s="604"/>
      <c r="N52" s="604"/>
      <c r="O52" s="604"/>
      <c r="P52" s="604"/>
      <c r="Q52" s="604"/>
      <c r="R52" s="604"/>
    </row>
    <row r="53" spans="1:18">
      <c r="A53" s="1989"/>
      <c r="B53" s="628" t="s">
        <v>662</v>
      </c>
      <c r="C53" s="642">
        <v>151.23290612550085</v>
      </c>
      <c r="D53" s="644">
        <v>9.4175046840620098</v>
      </c>
      <c r="E53" s="642">
        <v>94.114225089018504</v>
      </c>
      <c r="F53" s="642">
        <v>76.216395124124148</v>
      </c>
      <c r="G53" s="642">
        <v>253.69801175450891</v>
      </c>
      <c r="H53" s="642">
        <v>54.12883871470288</v>
      </c>
      <c r="I53" s="642">
        <v>1000.9049981435933</v>
      </c>
      <c r="J53" s="642">
        <f t="shared" si="0"/>
        <v>1639.7128796355105</v>
      </c>
      <c r="K53" s="604"/>
      <c r="L53" s="663"/>
      <c r="M53" s="604"/>
      <c r="N53" s="604"/>
      <c r="O53" s="604"/>
      <c r="P53" s="604"/>
      <c r="Q53" s="604"/>
      <c r="R53" s="604"/>
    </row>
    <row r="54" spans="1:18" ht="15.75" thickBot="1">
      <c r="A54" s="2003"/>
      <c r="B54" s="664" t="s">
        <v>653</v>
      </c>
      <c r="C54" s="665">
        <v>3.7213611436815603</v>
      </c>
      <c r="D54" s="665">
        <v>2.5044656282859399</v>
      </c>
      <c r="E54" s="665">
        <v>18.280328312130738</v>
      </c>
      <c r="F54" s="665">
        <v>17.601996476629132</v>
      </c>
      <c r="G54" s="666">
        <v>73.265669426656203</v>
      </c>
      <c r="H54" s="665">
        <v>12.648483518744211</v>
      </c>
      <c r="I54" s="666">
        <v>352.97394603872635</v>
      </c>
      <c r="J54" s="666">
        <f t="shared" si="0"/>
        <v>480.99625054485409</v>
      </c>
      <c r="K54" s="604"/>
      <c r="L54" s="663"/>
      <c r="M54" s="604"/>
      <c r="N54" s="604"/>
      <c r="O54" s="604"/>
      <c r="P54" s="604"/>
      <c r="Q54" s="604"/>
      <c r="R54" s="604"/>
    </row>
    <row r="55" spans="1:18" ht="15.75" thickTop="1">
      <c r="A55" s="2004" t="s">
        <v>166</v>
      </c>
      <c r="B55" s="667" t="s">
        <v>75</v>
      </c>
      <c r="C55" s="668">
        <f>C43+C44+C45+C46+C47+C48+C49+C50+C51+C52+C53+C54</f>
        <v>2688.766457941415</v>
      </c>
      <c r="D55" s="668">
        <f t="shared" ref="D55:J55" si="1">D43+D44+D45+D46+D47+D48+D49+D50+D51+D52+D53+D54</f>
        <v>863.21821283424595</v>
      </c>
      <c r="E55" s="668">
        <f t="shared" si="1"/>
        <v>3706.7323630165033</v>
      </c>
      <c r="F55" s="668">
        <f t="shared" si="1"/>
        <v>629.58944208199978</v>
      </c>
      <c r="G55" s="668">
        <f t="shared" si="1"/>
        <v>5950.7137776550808</v>
      </c>
      <c r="H55" s="668">
        <f t="shared" si="1"/>
        <v>947.60163681964582</v>
      </c>
      <c r="I55" s="668">
        <f t="shared" si="1"/>
        <v>19466.512682965891</v>
      </c>
      <c r="J55" s="668">
        <f t="shared" si="1"/>
        <v>34253.134573314783</v>
      </c>
      <c r="K55" s="604"/>
      <c r="L55" s="669"/>
      <c r="M55" s="604"/>
      <c r="N55" s="604"/>
      <c r="O55" s="604"/>
      <c r="P55" s="604"/>
      <c r="Q55" s="604"/>
      <c r="R55" s="604"/>
    </row>
    <row r="56" spans="1:18" ht="24.75" thickBot="1">
      <c r="A56" s="2005"/>
      <c r="B56" s="670" t="s">
        <v>92</v>
      </c>
      <c r="C56" s="671">
        <v>1633</v>
      </c>
      <c r="D56" s="671">
        <v>608</v>
      </c>
      <c r="E56" s="671">
        <v>2271</v>
      </c>
      <c r="F56" s="671">
        <v>389</v>
      </c>
      <c r="G56" s="671">
        <v>3818</v>
      </c>
      <c r="H56" s="671">
        <v>600</v>
      </c>
      <c r="I56" s="671">
        <v>11950</v>
      </c>
      <c r="J56" s="671">
        <v>21269</v>
      </c>
      <c r="K56" s="604"/>
      <c r="L56" s="604"/>
      <c r="M56" s="604"/>
      <c r="N56" s="604"/>
      <c r="O56" s="604"/>
      <c r="P56" s="604"/>
      <c r="Q56" s="604"/>
      <c r="R56" s="604"/>
    </row>
    <row r="57" spans="1:18" ht="15.75" thickTop="1">
      <c r="A57" s="604"/>
      <c r="B57" s="604"/>
      <c r="C57" s="604"/>
      <c r="D57" s="604"/>
      <c r="E57" s="604"/>
      <c r="F57" s="604"/>
      <c r="G57" s="604"/>
      <c r="H57" s="604"/>
      <c r="I57" s="604"/>
      <c r="J57" s="604"/>
      <c r="K57" s="604"/>
      <c r="L57" s="604"/>
      <c r="M57" s="604"/>
      <c r="N57" s="604"/>
      <c r="O57" s="604"/>
      <c r="P57" s="604"/>
      <c r="Q57" s="604"/>
      <c r="R57" s="604"/>
    </row>
    <row r="58" spans="1:18" s="20" customFormat="1" ht="12.75">
      <c r="A58" s="504" t="s">
        <v>347</v>
      </c>
      <c r="D58" s="492"/>
      <c r="E58" s="492"/>
      <c r="F58" s="492"/>
      <c r="G58" s="492"/>
    </row>
    <row r="59" spans="1:18" s="20" customFormat="1" ht="12.75">
      <c r="A59" s="505" t="s">
        <v>348</v>
      </c>
      <c r="D59" s="506"/>
      <c r="E59" s="492"/>
      <c r="F59" s="506"/>
      <c r="G59" s="492"/>
    </row>
  </sheetData>
  <mergeCells count="16">
    <mergeCell ref="A43:A54"/>
    <mergeCell ref="A55:A56"/>
    <mergeCell ref="A5:R5"/>
    <mergeCell ref="A8:A19"/>
    <mergeCell ref="A21:N21"/>
    <mergeCell ref="A25:J25"/>
    <mergeCell ref="A27:A38"/>
    <mergeCell ref="A41:J41"/>
    <mergeCell ref="C6:D6"/>
    <mergeCell ref="E6:F6"/>
    <mergeCell ref="G6:H6"/>
    <mergeCell ref="I6:J6"/>
    <mergeCell ref="K6:L6"/>
    <mergeCell ref="M6:N6"/>
    <mergeCell ref="O6:P6"/>
    <mergeCell ref="Q6:R6"/>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topLeftCell="A28" workbookViewId="0">
      <selection activeCell="A3" sqref="A3"/>
    </sheetView>
  </sheetViews>
  <sheetFormatPr baseColWidth="10" defaultColWidth="9.7109375" defaultRowHeight="12.75"/>
  <cols>
    <col min="1" max="1" width="24.140625" style="20" customWidth="1"/>
    <col min="2" max="2" width="18" style="20" customWidth="1"/>
    <col min="3" max="10" width="11.28515625" style="20" customWidth="1"/>
    <col min="11" max="245" width="9.7109375" style="20"/>
    <col min="246" max="246" width="24" style="20" customWidth="1"/>
    <col min="247" max="247" width="16.85546875" style="20" bestFit="1" customWidth="1"/>
    <col min="248" max="253" width="11.28515625" style="20" customWidth="1"/>
    <col min="254" max="501" width="9.7109375" style="20"/>
    <col min="502" max="502" width="24" style="20" customWidth="1"/>
    <col min="503" max="503" width="16.85546875" style="20" bestFit="1" customWidth="1"/>
    <col min="504" max="509" width="11.28515625" style="20" customWidth="1"/>
    <col min="510" max="757" width="9.7109375" style="20"/>
    <col min="758" max="758" width="24" style="20" customWidth="1"/>
    <col min="759" max="759" width="16.85546875" style="20" bestFit="1" customWidth="1"/>
    <col min="760" max="765" width="11.28515625" style="20" customWidth="1"/>
    <col min="766" max="1013" width="9.7109375" style="20"/>
    <col min="1014" max="1014" width="24" style="20" customWidth="1"/>
    <col min="1015" max="1015" width="16.85546875" style="20" bestFit="1" customWidth="1"/>
    <col min="1016" max="1021" width="11.28515625" style="20" customWidth="1"/>
    <col min="1022" max="1269" width="9.7109375" style="20"/>
    <col min="1270" max="1270" width="24" style="20" customWidth="1"/>
    <col min="1271" max="1271" width="16.85546875" style="20" bestFit="1" customWidth="1"/>
    <col min="1272" max="1277" width="11.28515625" style="20" customWidth="1"/>
    <col min="1278" max="1525" width="9.7109375" style="20"/>
    <col min="1526" max="1526" width="24" style="20" customWidth="1"/>
    <col min="1527" max="1527" width="16.85546875" style="20" bestFit="1" customWidth="1"/>
    <col min="1528" max="1533" width="11.28515625" style="20" customWidth="1"/>
    <col min="1534" max="1781" width="9.7109375" style="20"/>
    <col min="1782" max="1782" width="24" style="20" customWidth="1"/>
    <col min="1783" max="1783" width="16.85546875" style="20" bestFit="1" customWidth="1"/>
    <col min="1784" max="1789" width="11.28515625" style="20" customWidth="1"/>
    <col min="1790" max="2037" width="9.7109375" style="20"/>
    <col min="2038" max="2038" width="24" style="20" customWidth="1"/>
    <col min="2039" max="2039" width="16.85546875" style="20" bestFit="1" customWidth="1"/>
    <col min="2040" max="2045" width="11.28515625" style="20" customWidth="1"/>
    <col min="2046" max="2293" width="9.7109375" style="20"/>
    <col min="2294" max="2294" width="24" style="20" customWidth="1"/>
    <col min="2295" max="2295" width="16.85546875" style="20" bestFit="1" customWidth="1"/>
    <col min="2296" max="2301" width="11.28515625" style="20" customWidth="1"/>
    <col min="2302" max="2549" width="9.7109375" style="20"/>
    <col min="2550" max="2550" width="24" style="20" customWidth="1"/>
    <col min="2551" max="2551" width="16.85546875" style="20" bestFit="1" customWidth="1"/>
    <col min="2552" max="2557" width="11.28515625" style="20" customWidth="1"/>
    <col min="2558" max="2805" width="9.7109375" style="20"/>
    <col min="2806" max="2806" width="24" style="20" customWidth="1"/>
    <col min="2807" max="2807" width="16.85546875" style="20" bestFit="1" customWidth="1"/>
    <col min="2808" max="2813" width="11.28515625" style="20" customWidth="1"/>
    <col min="2814" max="3061" width="9.7109375" style="20"/>
    <col min="3062" max="3062" width="24" style="20" customWidth="1"/>
    <col min="3063" max="3063" width="16.85546875" style="20" bestFit="1" customWidth="1"/>
    <col min="3064" max="3069" width="11.28515625" style="20" customWidth="1"/>
    <col min="3070" max="3317" width="9.7109375" style="20"/>
    <col min="3318" max="3318" width="24" style="20" customWidth="1"/>
    <col min="3319" max="3319" width="16.85546875" style="20" bestFit="1" customWidth="1"/>
    <col min="3320" max="3325" width="11.28515625" style="20" customWidth="1"/>
    <col min="3326" max="3573" width="9.7109375" style="20"/>
    <col min="3574" max="3574" width="24" style="20" customWidth="1"/>
    <col min="3575" max="3575" width="16.85546875" style="20" bestFit="1" customWidth="1"/>
    <col min="3576" max="3581" width="11.28515625" style="20" customWidth="1"/>
    <col min="3582" max="3829" width="9.7109375" style="20"/>
    <col min="3830" max="3830" width="24" style="20" customWidth="1"/>
    <col min="3831" max="3831" width="16.85546875" style="20" bestFit="1" customWidth="1"/>
    <col min="3832" max="3837" width="11.28515625" style="20" customWidth="1"/>
    <col min="3838" max="4085" width="9.7109375" style="20"/>
    <col min="4086" max="4086" width="24" style="20" customWidth="1"/>
    <col min="4087" max="4087" width="16.85546875" style="20" bestFit="1" customWidth="1"/>
    <col min="4088" max="4093" width="11.28515625" style="20" customWidth="1"/>
    <col min="4094" max="4341" width="9.7109375" style="20"/>
    <col min="4342" max="4342" width="24" style="20" customWidth="1"/>
    <col min="4343" max="4343" width="16.85546875" style="20" bestFit="1" customWidth="1"/>
    <col min="4344" max="4349" width="11.28515625" style="20" customWidth="1"/>
    <col min="4350" max="4597" width="9.7109375" style="20"/>
    <col min="4598" max="4598" width="24" style="20" customWidth="1"/>
    <col min="4599" max="4599" width="16.85546875" style="20" bestFit="1" customWidth="1"/>
    <col min="4600" max="4605" width="11.28515625" style="20" customWidth="1"/>
    <col min="4606" max="4853" width="9.7109375" style="20"/>
    <col min="4854" max="4854" width="24" style="20" customWidth="1"/>
    <col min="4855" max="4855" width="16.85546875" style="20" bestFit="1" customWidth="1"/>
    <col min="4856" max="4861" width="11.28515625" style="20" customWidth="1"/>
    <col min="4862" max="5109" width="9.7109375" style="20"/>
    <col min="5110" max="5110" width="24" style="20" customWidth="1"/>
    <col min="5111" max="5111" width="16.85546875" style="20" bestFit="1" customWidth="1"/>
    <col min="5112" max="5117" width="11.28515625" style="20" customWidth="1"/>
    <col min="5118" max="5365" width="9.7109375" style="20"/>
    <col min="5366" max="5366" width="24" style="20" customWidth="1"/>
    <col min="5367" max="5367" width="16.85546875" style="20" bestFit="1" customWidth="1"/>
    <col min="5368" max="5373" width="11.28515625" style="20" customWidth="1"/>
    <col min="5374" max="5621" width="9.7109375" style="20"/>
    <col min="5622" max="5622" width="24" style="20" customWidth="1"/>
    <col min="5623" max="5623" width="16.85546875" style="20" bestFit="1" customWidth="1"/>
    <col min="5624" max="5629" width="11.28515625" style="20" customWidth="1"/>
    <col min="5630" max="5877" width="9.7109375" style="20"/>
    <col min="5878" max="5878" width="24" style="20" customWidth="1"/>
    <col min="5879" max="5879" width="16.85546875" style="20" bestFit="1" customWidth="1"/>
    <col min="5880" max="5885" width="11.28515625" style="20" customWidth="1"/>
    <col min="5886" max="6133" width="9.7109375" style="20"/>
    <col min="6134" max="6134" width="24" style="20" customWidth="1"/>
    <col min="6135" max="6135" width="16.85546875" style="20" bestFit="1" customWidth="1"/>
    <col min="6136" max="6141" width="11.28515625" style="20" customWidth="1"/>
    <col min="6142" max="6389" width="9.7109375" style="20"/>
    <col min="6390" max="6390" width="24" style="20" customWidth="1"/>
    <col min="6391" max="6391" width="16.85546875" style="20" bestFit="1" customWidth="1"/>
    <col min="6392" max="6397" width="11.28515625" style="20" customWidth="1"/>
    <col min="6398" max="6645" width="9.7109375" style="20"/>
    <col min="6646" max="6646" width="24" style="20" customWidth="1"/>
    <col min="6647" max="6647" width="16.85546875" style="20" bestFit="1" customWidth="1"/>
    <col min="6648" max="6653" width="11.28515625" style="20" customWidth="1"/>
    <col min="6654" max="6901" width="9.7109375" style="20"/>
    <col min="6902" max="6902" width="24" style="20" customWidth="1"/>
    <col min="6903" max="6903" width="16.85546875" style="20" bestFit="1" customWidth="1"/>
    <col min="6904" max="6909" width="11.28515625" style="20" customWidth="1"/>
    <col min="6910" max="7157" width="9.7109375" style="20"/>
    <col min="7158" max="7158" width="24" style="20" customWidth="1"/>
    <col min="7159" max="7159" width="16.85546875" style="20" bestFit="1" customWidth="1"/>
    <col min="7160" max="7165" width="11.28515625" style="20" customWidth="1"/>
    <col min="7166" max="7413" width="9.7109375" style="20"/>
    <col min="7414" max="7414" width="24" style="20" customWidth="1"/>
    <col min="7415" max="7415" width="16.85546875" style="20" bestFit="1" customWidth="1"/>
    <col min="7416" max="7421" width="11.28515625" style="20" customWidth="1"/>
    <col min="7422" max="7669" width="9.7109375" style="20"/>
    <col min="7670" max="7670" width="24" style="20" customWidth="1"/>
    <col min="7671" max="7671" width="16.85546875" style="20" bestFit="1" customWidth="1"/>
    <col min="7672" max="7677" width="11.28515625" style="20" customWidth="1"/>
    <col min="7678" max="7925" width="9.7109375" style="20"/>
    <col min="7926" max="7926" width="24" style="20" customWidth="1"/>
    <col min="7927" max="7927" width="16.85546875" style="20" bestFit="1" customWidth="1"/>
    <col min="7928" max="7933" width="11.28515625" style="20" customWidth="1"/>
    <col min="7934" max="8181" width="9.7109375" style="20"/>
    <col min="8182" max="8182" width="24" style="20" customWidth="1"/>
    <col min="8183" max="8183" width="16.85546875" style="20" bestFit="1" customWidth="1"/>
    <col min="8184" max="8189" width="11.28515625" style="20" customWidth="1"/>
    <col min="8190" max="8437" width="9.7109375" style="20"/>
    <col min="8438" max="8438" width="24" style="20" customWidth="1"/>
    <col min="8439" max="8439" width="16.85546875" style="20" bestFit="1" customWidth="1"/>
    <col min="8440" max="8445" width="11.28515625" style="20" customWidth="1"/>
    <col min="8446" max="8693" width="9.7109375" style="20"/>
    <col min="8694" max="8694" width="24" style="20" customWidth="1"/>
    <col min="8695" max="8695" width="16.85546875" style="20" bestFit="1" customWidth="1"/>
    <col min="8696" max="8701" width="11.28515625" style="20" customWidth="1"/>
    <col min="8702" max="8949" width="9.7109375" style="20"/>
    <col min="8950" max="8950" width="24" style="20" customWidth="1"/>
    <col min="8951" max="8951" width="16.85546875" style="20" bestFit="1" customWidth="1"/>
    <col min="8952" max="8957" width="11.28515625" style="20" customWidth="1"/>
    <col min="8958" max="9205" width="9.7109375" style="20"/>
    <col min="9206" max="9206" width="24" style="20" customWidth="1"/>
    <col min="9207" max="9207" width="16.85546875" style="20" bestFit="1" customWidth="1"/>
    <col min="9208" max="9213" width="11.28515625" style="20" customWidth="1"/>
    <col min="9214" max="9461" width="9.7109375" style="20"/>
    <col min="9462" max="9462" width="24" style="20" customWidth="1"/>
    <col min="9463" max="9463" width="16.85546875" style="20" bestFit="1" customWidth="1"/>
    <col min="9464" max="9469" width="11.28515625" style="20" customWidth="1"/>
    <col min="9470" max="9717" width="9.7109375" style="20"/>
    <col min="9718" max="9718" width="24" style="20" customWidth="1"/>
    <col min="9719" max="9719" width="16.85546875" style="20" bestFit="1" customWidth="1"/>
    <col min="9720" max="9725" width="11.28515625" style="20" customWidth="1"/>
    <col min="9726" max="9973" width="9.7109375" style="20"/>
    <col min="9974" max="9974" width="24" style="20" customWidth="1"/>
    <col min="9975" max="9975" width="16.85546875" style="20" bestFit="1" customWidth="1"/>
    <col min="9976" max="9981" width="11.28515625" style="20" customWidth="1"/>
    <col min="9982" max="10229" width="9.7109375" style="20"/>
    <col min="10230" max="10230" width="24" style="20" customWidth="1"/>
    <col min="10231" max="10231" width="16.85546875" style="20" bestFit="1" customWidth="1"/>
    <col min="10232" max="10237" width="11.28515625" style="20" customWidth="1"/>
    <col min="10238" max="10485" width="9.7109375" style="20"/>
    <col min="10486" max="10486" width="24" style="20" customWidth="1"/>
    <col min="10487" max="10487" width="16.85546875" style="20" bestFit="1" customWidth="1"/>
    <col min="10488" max="10493" width="11.28515625" style="20" customWidth="1"/>
    <col min="10494" max="10741" width="9.7109375" style="20"/>
    <col min="10742" max="10742" width="24" style="20" customWidth="1"/>
    <col min="10743" max="10743" width="16.85546875" style="20" bestFit="1" customWidth="1"/>
    <col min="10744" max="10749" width="11.28515625" style="20" customWidth="1"/>
    <col min="10750" max="10997" width="9.7109375" style="20"/>
    <col min="10998" max="10998" width="24" style="20" customWidth="1"/>
    <col min="10999" max="10999" width="16.85546875" style="20" bestFit="1" customWidth="1"/>
    <col min="11000" max="11005" width="11.28515625" style="20" customWidth="1"/>
    <col min="11006" max="11253" width="9.7109375" style="20"/>
    <col min="11254" max="11254" width="24" style="20" customWidth="1"/>
    <col min="11255" max="11255" width="16.85546875" style="20" bestFit="1" customWidth="1"/>
    <col min="11256" max="11261" width="11.28515625" style="20" customWidth="1"/>
    <col min="11262" max="11509" width="9.7109375" style="20"/>
    <col min="11510" max="11510" width="24" style="20" customWidth="1"/>
    <col min="11511" max="11511" width="16.85546875" style="20" bestFit="1" customWidth="1"/>
    <col min="11512" max="11517" width="11.28515625" style="20" customWidth="1"/>
    <col min="11518" max="11765" width="9.7109375" style="20"/>
    <col min="11766" max="11766" width="24" style="20" customWidth="1"/>
    <col min="11767" max="11767" width="16.85546875" style="20" bestFit="1" customWidth="1"/>
    <col min="11768" max="11773" width="11.28515625" style="20" customWidth="1"/>
    <col min="11774" max="12021" width="9.7109375" style="20"/>
    <col min="12022" max="12022" width="24" style="20" customWidth="1"/>
    <col min="12023" max="12023" width="16.85546875" style="20" bestFit="1" customWidth="1"/>
    <col min="12024" max="12029" width="11.28515625" style="20" customWidth="1"/>
    <col min="12030" max="12277" width="9.7109375" style="20"/>
    <col min="12278" max="12278" width="24" style="20" customWidth="1"/>
    <col min="12279" max="12279" width="16.85546875" style="20" bestFit="1" customWidth="1"/>
    <col min="12280" max="12285" width="11.28515625" style="20" customWidth="1"/>
    <col min="12286" max="12533" width="9.7109375" style="20"/>
    <col min="12534" max="12534" width="24" style="20" customWidth="1"/>
    <col min="12535" max="12535" width="16.85546875" style="20" bestFit="1" customWidth="1"/>
    <col min="12536" max="12541" width="11.28515625" style="20" customWidth="1"/>
    <col min="12542" max="12789" width="9.7109375" style="20"/>
    <col min="12790" max="12790" width="24" style="20" customWidth="1"/>
    <col min="12791" max="12791" width="16.85546875" style="20" bestFit="1" customWidth="1"/>
    <col min="12792" max="12797" width="11.28515625" style="20" customWidth="1"/>
    <col min="12798" max="13045" width="9.7109375" style="20"/>
    <col min="13046" max="13046" width="24" style="20" customWidth="1"/>
    <col min="13047" max="13047" width="16.85546875" style="20" bestFit="1" customWidth="1"/>
    <col min="13048" max="13053" width="11.28515625" style="20" customWidth="1"/>
    <col min="13054" max="13301" width="9.7109375" style="20"/>
    <col min="13302" max="13302" width="24" style="20" customWidth="1"/>
    <col min="13303" max="13303" width="16.85546875" style="20" bestFit="1" customWidth="1"/>
    <col min="13304" max="13309" width="11.28515625" style="20" customWidth="1"/>
    <col min="13310" max="13557" width="9.7109375" style="20"/>
    <col min="13558" max="13558" width="24" style="20" customWidth="1"/>
    <col min="13559" max="13559" width="16.85546875" style="20" bestFit="1" customWidth="1"/>
    <col min="13560" max="13565" width="11.28515625" style="20" customWidth="1"/>
    <col min="13566" max="13813" width="9.7109375" style="20"/>
    <col min="13814" max="13814" width="24" style="20" customWidth="1"/>
    <col min="13815" max="13815" width="16.85546875" style="20" bestFit="1" customWidth="1"/>
    <col min="13816" max="13821" width="11.28515625" style="20" customWidth="1"/>
    <col min="13822" max="14069" width="9.7109375" style="20"/>
    <col min="14070" max="14070" width="24" style="20" customWidth="1"/>
    <col min="14071" max="14071" width="16.85546875" style="20" bestFit="1" customWidth="1"/>
    <col min="14072" max="14077" width="11.28515625" style="20" customWidth="1"/>
    <col min="14078" max="14325" width="9.7109375" style="20"/>
    <col min="14326" max="14326" width="24" style="20" customWidth="1"/>
    <col min="14327" max="14327" width="16.85546875" style="20" bestFit="1" customWidth="1"/>
    <col min="14328" max="14333" width="11.28515625" style="20" customWidth="1"/>
    <col min="14334" max="14581" width="9.7109375" style="20"/>
    <col min="14582" max="14582" width="24" style="20" customWidth="1"/>
    <col min="14583" max="14583" width="16.85546875" style="20" bestFit="1" customWidth="1"/>
    <col min="14584" max="14589" width="11.28515625" style="20" customWidth="1"/>
    <col min="14590" max="14837" width="9.7109375" style="20"/>
    <col min="14838" max="14838" width="24" style="20" customWidth="1"/>
    <col min="14839" max="14839" width="16.85546875" style="20" bestFit="1" customWidth="1"/>
    <col min="14840" max="14845" width="11.28515625" style="20" customWidth="1"/>
    <col min="14846" max="15093" width="9.7109375" style="20"/>
    <col min="15094" max="15094" width="24" style="20" customWidth="1"/>
    <col min="15095" max="15095" width="16.85546875" style="20" bestFit="1" customWidth="1"/>
    <col min="15096" max="15101" width="11.28515625" style="20" customWidth="1"/>
    <col min="15102" max="15349" width="9.7109375" style="20"/>
    <col min="15350" max="15350" width="24" style="20" customWidth="1"/>
    <col min="15351" max="15351" width="16.85546875" style="20" bestFit="1" customWidth="1"/>
    <col min="15352" max="15357" width="11.28515625" style="20" customWidth="1"/>
    <col min="15358" max="15605" width="9.7109375" style="20"/>
    <col min="15606" max="15606" width="24" style="20" customWidth="1"/>
    <col min="15607" max="15607" width="16.85546875" style="20" bestFit="1" customWidth="1"/>
    <col min="15608" max="15613" width="11.28515625" style="20" customWidth="1"/>
    <col min="15614" max="15861" width="9.7109375" style="20"/>
    <col min="15862" max="15862" width="24" style="20" customWidth="1"/>
    <col min="15863" max="15863" width="16.85546875" style="20" bestFit="1" customWidth="1"/>
    <col min="15864" max="15869" width="11.28515625" style="20" customWidth="1"/>
    <col min="15870" max="16117" width="9.7109375" style="20"/>
    <col min="16118" max="16118" width="24" style="20" customWidth="1"/>
    <col min="16119" max="16119" width="16.85546875" style="20" bestFit="1" customWidth="1"/>
    <col min="16120" max="16125" width="11.28515625" style="20" customWidth="1"/>
    <col min="16126" max="16384" width="9.7109375" style="20"/>
  </cols>
  <sheetData>
    <row r="1" spans="1:12" ht="25.5">
      <c r="A1" s="8" t="s">
        <v>1195</v>
      </c>
    </row>
    <row r="2" spans="1:12">
      <c r="A2" s="92"/>
    </row>
    <row r="3" spans="1:12" ht="15.75">
      <c r="A3" s="26" t="s">
        <v>69</v>
      </c>
    </row>
    <row r="4" spans="1:12" ht="15">
      <c r="A4" s="467"/>
    </row>
    <row r="5" spans="1:12" ht="12.75" customHeight="1" thickBot="1">
      <c r="A5" s="1962" t="s">
        <v>700</v>
      </c>
      <c r="B5" s="1962"/>
      <c r="C5" s="1962"/>
      <c r="D5" s="1962"/>
      <c r="E5" s="1962"/>
      <c r="F5" s="1962"/>
      <c r="G5" s="1962"/>
      <c r="H5" s="1962"/>
      <c r="I5" s="1962"/>
      <c r="J5" s="1962"/>
      <c r="K5" s="1962"/>
      <c r="L5" s="1962"/>
    </row>
    <row r="6" spans="1:12" s="92" customFormat="1">
      <c r="A6" s="508"/>
      <c r="B6" s="440"/>
      <c r="C6" s="440"/>
      <c r="D6" s="440"/>
      <c r="E6" s="2009" t="s">
        <v>408</v>
      </c>
      <c r="F6" s="2009"/>
      <c r="G6" s="2009"/>
      <c r="H6" s="2009"/>
      <c r="I6" s="2009"/>
      <c r="J6" s="2009"/>
      <c r="K6" s="2009"/>
      <c r="L6" s="2009"/>
    </row>
    <row r="7" spans="1:12" ht="24.75" thickBot="1">
      <c r="A7" s="1956"/>
      <c r="B7" s="1956"/>
      <c r="C7" s="672" t="s">
        <v>102</v>
      </c>
      <c r="D7" s="672" t="s">
        <v>82</v>
      </c>
      <c r="E7" s="482" t="s">
        <v>391</v>
      </c>
      <c r="F7" s="482" t="s">
        <v>394</v>
      </c>
      <c r="G7" s="482" t="s">
        <v>77</v>
      </c>
      <c r="H7" s="482" t="s">
        <v>78</v>
      </c>
      <c r="I7" s="482" t="s">
        <v>79</v>
      </c>
      <c r="J7" s="482" t="s">
        <v>99</v>
      </c>
      <c r="K7" s="482" t="s">
        <v>160</v>
      </c>
      <c r="L7" s="482" t="s">
        <v>161</v>
      </c>
    </row>
    <row r="8" spans="1:12">
      <c r="A8" s="2010" t="s">
        <v>677</v>
      </c>
      <c r="B8" s="673" t="s">
        <v>109</v>
      </c>
      <c r="C8" s="45">
        <v>12.395587315652318</v>
      </c>
      <c r="D8" s="45">
        <v>12.482931046920216</v>
      </c>
      <c r="E8" s="45">
        <v>9.8713919529396783</v>
      </c>
      <c r="F8" s="45">
        <v>11.565041143007589</v>
      </c>
      <c r="G8" s="45">
        <v>12.130013347718259</v>
      </c>
      <c r="H8" s="45">
        <v>13.670058516482669</v>
      </c>
      <c r="I8" s="45">
        <v>13.043414937637445</v>
      </c>
      <c r="J8" s="45">
        <v>14.358580151039568</v>
      </c>
      <c r="K8" s="45">
        <v>11.185001229512997</v>
      </c>
      <c r="L8" s="45">
        <v>10.093150754908725</v>
      </c>
    </row>
    <row r="9" spans="1:12">
      <c r="A9" s="2011"/>
      <c r="B9" s="673" t="s">
        <v>75</v>
      </c>
      <c r="C9" s="460">
        <v>40765.935159344139</v>
      </c>
      <c r="D9" s="460">
        <v>4892.9207100393069</v>
      </c>
      <c r="E9" s="460">
        <v>224.56445929649416</v>
      </c>
      <c r="F9" s="460">
        <v>833.6272118164153</v>
      </c>
      <c r="G9" s="460">
        <v>441.89454938150226</v>
      </c>
      <c r="H9" s="460">
        <v>485.03413079497017</v>
      </c>
      <c r="I9" s="460">
        <v>1851.4975821240364</v>
      </c>
      <c r="J9" s="460">
        <v>495.54189875860777</v>
      </c>
      <c r="K9" s="460">
        <v>279.05830316764224</v>
      </c>
      <c r="L9" s="460">
        <v>281.7025746996627</v>
      </c>
    </row>
    <row r="10" spans="1:12" ht="15.75" customHeight="1">
      <c r="A10" s="2011"/>
      <c r="B10" s="673" t="s">
        <v>92</v>
      </c>
      <c r="C10" s="460">
        <v>38102</v>
      </c>
      <c r="D10" s="460">
        <v>2960</v>
      </c>
      <c r="E10" s="460">
        <v>138</v>
      </c>
      <c r="F10" s="460">
        <v>579</v>
      </c>
      <c r="G10" s="460">
        <v>220</v>
      </c>
      <c r="H10" s="460">
        <v>334</v>
      </c>
      <c r="I10" s="460">
        <v>881</v>
      </c>
      <c r="J10" s="460">
        <v>365</v>
      </c>
      <c r="K10" s="460">
        <v>162</v>
      </c>
      <c r="L10" s="460">
        <v>281</v>
      </c>
    </row>
    <row r="11" spans="1:12">
      <c r="A11" s="2011"/>
      <c r="B11" s="673" t="s">
        <v>110</v>
      </c>
      <c r="C11" s="464">
        <v>5.3789999999999996</v>
      </c>
      <c r="D11" s="464">
        <v>5.1150000000000002</v>
      </c>
      <c r="E11" s="464">
        <v>6.65</v>
      </c>
      <c r="F11" s="464">
        <v>4.1823773856312387</v>
      </c>
      <c r="G11" s="464">
        <v>5.2698240208889828</v>
      </c>
      <c r="H11" s="464">
        <v>7.1790000000000003</v>
      </c>
      <c r="I11" s="464">
        <v>5.6310000000000002</v>
      </c>
      <c r="J11" s="464">
        <v>5.1234934798132983</v>
      </c>
      <c r="K11" s="464">
        <v>3.3959999999999999</v>
      </c>
      <c r="L11" s="464">
        <v>2.61</v>
      </c>
    </row>
    <row r="12" spans="1:12" ht="12.75" customHeight="1">
      <c r="A12" s="2011"/>
      <c r="B12" s="673" t="s">
        <v>121</v>
      </c>
      <c r="C12" s="46">
        <v>20.611644747561176</v>
      </c>
      <c r="D12" s="46">
        <v>20.799800220582277</v>
      </c>
      <c r="E12" s="46">
        <v>11.743255627210319</v>
      </c>
      <c r="F12" s="46">
        <v>22.66395239543267</v>
      </c>
      <c r="G12" s="46">
        <v>17.144833205260021</v>
      </c>
      <c r="H12" s="46">
        <v>15.69266987581185</v>
      </c>
      <c r="I12" s="46">
        <v>22.094818341981938</v>
      </c>
      <c r="J12" s="46">
        <v>24.441570270603236</v>
      </c>
      <c r="K12" s="46">
        <v>19.539380977641123</v>
      </c>
      <c r="L12" s="46">
        <v>18.564509094383471</v>
      </c>
    </row>
    <row r="13" spans="1:12">
      <c r="A13" s="2012"/>
      <c r="B13" s="674" t="s">
        <v>112</v>
      </c>
      <c r="C13" s="487">
        <f>1.14*1.64*C12/SQRT(C10)</f>
        <v>0.19741832445235602</v>
      </c>
      <c r="D13" s="487">
        <f t="shared" ref="D13:L13" si="0">1.14*1.64*D12/SQRT(D10)</f>
        <v>0.7147629086764099</v>
      </c>
      <c r="E13" s="487">
        <f t="shared" si="0"/>
        <v>1.8689499484992214</v>
      </c>
      <c r="F13" s="487">
        <f t="shared" si="0"/>
        <v>1.760942060565228</v>
      </c>
      <c r="G13" s="487">
        <f t="shared" si="0"/>
        <v>2.1610789015645087</v>
      </c>
      <c r="H13" s="487">
        <f t="shared" si="0"/>
        <v>1.6053595082714236</v>
      </c>
      <c r="I13" s="487">
        <f t="shared" si="0"/>
        <v>1.3917177953637796</v>
      </c>
      <c r="J13" s="487">
        <f t="shared" si="0"/>
        <v>2.3918358513483415</v>
      </c>
      <c r="K13" s="487">
        <f t="shared" si="0"/>
        <v>2.8701328072007866</v>
      </c>
      <c r="L13" s="487">
        <f t="shared" si="0"/>
        <v>2.0705179933837785</v>
      </c>
    </row>
    <row r="14" spans="1:12">
      <c r="A14" s="2010" t="s">
        <v>701</v>
      </c>
      <c r="B14" s="673" t="s">
        <v>109</v>
      </c>
      <c r="C14" s="489">
        <v>7.6889730189046777</v>
      </c>
      <c r="D14" s="489">
        <v>8.2437192526598313</v>
      </c>
      <c r="E14" s="489">
        <v>5.2631200110058654</v>
      </c>
      <c r="F14" s="489">
        <v>5.8192343034733778</v>
      </c>
      <c r="G14" s="675">
        <v>10.128195485616832</v>
      </c>
      <c r="H14" s="489">
        <v>8.0380480613264957</v>
      </c>
      <c r="I14" s="489">
        <v>8.2461121930128307</v>
      </c>
      <c r="J14" s="489">
        <v>8.5995431003388916</v>
      </c>
      <c r="K14" s="489">
        <v>10.78848902733729</v>
      </c>
      <c r="L14" s="675">
        <v>15.039616173648257</v>
      </c>
    </row>
    <row r="15" spans="1:12">
      <c r="A15" s="2011"/>
      <c r="B15" s="673" t="s">
        <v>75</v>
      </c>
      <c r="C15" s="460">
        <v>14184.252678974535</v>
      </c>
      <c r="D15" s="460">
        <v>1555.4359112715181</v>
      </c>
      <c r="E15" s="460">
        <v>58.560477372239959</v>
      </c>
      <c r="F15" s="460">
        <v>269.45815601607825</v>
      </c>
      <c r="G15" s="521">
        <v>87.732137473864213</v>
      </c>
      <c r="H15" s="460">
        <v>167.96351377537945</v>
      </c>
      <c r="I15" s="460">
        <v>656.02903212538411</v>
      </c>
      <c r="J15" s="460">
        <v>175.08504510360606</v>
      </c>
      <c r="K15" s="460">
        <v>75.830476848100673</v>
      </c>
      <c r="L15" s="521">
        <v>64.777072556865221</v>
      </c>
    </row>
    <row r="16" spans="1:12" ht="17.25" customHeight="1">
      <c r="A16" s="2011"/>
      <c r="B16" s="673" t="s">
        <v>92</v>
      </c>
      <c r="C16" s="460">
        <v>16294</v>
      </c>
      <c r="D16" s="460">
        <v>1124</v>
      </c>
      <c r="E16" s="460">
        <v>42</v>
      </c>
      <c r="F16" s="460">
        <v>234</v>
      </c>
      <c r="G16" s="521">
        <v>53</v>
      </c>
      <c r="H16" s="460">
        <v>142</v>
      </c>
      <c r="I16" s="460">
        <v>363</v>
      </c>
      <c r="J16" s="460">
        <v>166</v>
      </c>
      <c r="K16" s="460">
        <v>54</v>
      </c>
      <c r="L16" s="521">
        <v>70</v>
      </c>
    </row>
    <row r="17" spans="1:12">
      <c r="A17" s="2011"/>
      <c r="B17" s="673" t="s">
        <v>110</v>
      </c>
      <c r="C17" s="464">
        <v>1.5</v>
      </c>
      <c r="D17" s="464">
        <v>1.6</v>
      </c>
      <c r="E17" s="464">
        <v>1</v>
      </c>
      <c r="F17" s="464">
        <v>1.2873521419106815</v>
      </c>
      <c r="G17" s="676">
        <v>1</v>
      </c>
      <c r="H17" s="464">
        <v>1.5591000604105487</v>
      </c>
      <c r="I17" s="464">
        <v>2.1862711199999998</v>
      </c>
      <c r="J17" s="464">
        <v>2.2722017281661238</v>
      </c>
      <c r="K17" s="464">
        <v>2.0004607906826726</v>
      </c>
      <c r="L17" s="676">
        <v>1.119292959071079</v>
      </c>
    </row>
    <row r="18" spans="1:12" ht="14.25" customHeight="1">
      <c r="A18" s="2011"/>
      <c r="B18" s="673" t="s">
        <v>121</v>
      </c>
      <c r="C18" s="46">
        <v>19.379186037852794</v>
      </c>
      <c r="D18" s="46">
        <v>19.985690110008992</v>
      </c>
      <c r="E18" s="46">
        <v>8.4975550409472405</v>
      </c>
      <c r="F18" s="46">
        <v>13.383754761463141</v>
      </c>
      <c r="G18" s="204">
        <v>20.919510015628251</v>
      </c>
      <c r="H18" s="46">
        <v>18.27887017519739</v>
      </c>
      <c r="I18" s="46">
        <v>19.109765226553176</v>
      </c>
      <c r="J18" s="46">
        <v>24.605521200285807</v>
      </c>
      <c r="K18" s="46">
        <v>15.566325237859015</v>
      </c>
      <c r="L18" s="204">
        <v>40.813733012039492</v>
      </c>
    </row>
    <row r="19" spans="1:12">
      <c r="A19" s="2012"/>
      <c r="B19" s="674" t="s">
        <v>112</v>
      </c>
      <c r="C19" s="487">
        <f>1.14*1.64*C18/SQRT(C16)</f>
        <v>0.28383789367032702</v>
      </c>
      <c r="D19" s="487">
        <f t="shared" ref="D19:L19" si="1">1.14*1.64*D18/SQRT(D16)</f>
        <v>1.1145118562678618</v>
      </c>
      <c r="E19" s="487">
        <f t="shared" si="1"/>
        <v>2.4514217809174133</v>
      </c>
      <c r="F19" s="487">
        <f t="shared" si="1"/>
        <v>1.6357568244462168</v>
      </c>
      <c r="G19" s="525">
        <f t="shared" si="1"/>
        <v>5.372324940150575</v>
      </c>
      <c r="H19" s="487">
        <f t="shared" si="1"/>
        <v>2.8678331165433639</v>
      </c>
      <c r="I19" s="487">
        <f t="shared" si="1"/>
        <v>1.8752135755874397</v>
      </c>
      <c r="J19" s="487">
        <f t="shared" si="1"/>
        <v>3.5704850926539917</v>
      </c>
      <c r="K19" s="487">
        <f t="shared" si="1"/>
        <v>3.9603896757743784</v>
      </c>
      <c r="L19" s="525">
        <f t="shared" si="1"/>
        <v>9.1202343627446201</v>
      </c>
    </row>
    <row r="20" spans="1:12">
      <c r="A20" s="2010" t="s">
        <v>679</v>
      </c>
      <c r="B20" s="673" t="s">
        <v>109</v>
      </c>
      <c r="C20" s="489">
        <v>6.3475001670593647</v>
      </c>
      <c r="D20" s="489">
        <v>6.7962518067497539</v>
      </c>
      <c r="E20" s="489">
        <v>9.8187694222441113</v>
      </c>
      <c r="F20" s="489">
        <v>6.9829779321417043</v>
      </c>
      <c r="G20" s="489">
        <v>4.207595055919553</v>
      </c>
      <c r="H20" s="489">
        <v>7.7937259083232009</v>
      </c>
      <c r="I20" s="489">
        <v>5.9070833216333982</v>
      </c>
      <c r="J20" s="489">
        <v>7.9334102550139312</v>
      </c>
      <c r="K20" s="489">
        <v>9.7457992973916845</v>
      </c>
      <c r="L20" s="489">
        <v>7.2475501098267481</v>
      </c>
    </row>
    <row r="21" spans="1:12">
      <c r="A21" s="2011"/>
      <c r="B21" s="673" t="s">
        <v>75</v>
      </c>
      <c r="C21" s="460">
        <v>42857.925760556092</v>
      </c>
      <c r="D21" s="460">
        <v>5380.3534502564826</v>
      </c>
      <c r="E21" s="460">
        <v>338.95317039395542</v>
      </c>
      <c r="F21" s="460">
        <v>864.43584253164772</v>
      </c>
      <c r="G21" s="460">
        <v>419.07892945410822</v>
      </c>
      <c r="H21" s="460">
        <v>457.79876412810091</v>
      </c>
      <c r="I21" s="460">
        <v>2242.2898931705654</v>
      </c>
      <c r="J21" s="460">
        <v>559.42071517330317</v>
      </c>
      <c r="K21" s="460">
        <v>230.16583726373716</v>
      </c>
      <c r="L21" s="460">
        <v>268.21029814107385</v>
      </c>
    </row>
    <row r="22" spans="1:12" ht="13.5" customHeight="1">
      <c r="A22" s="2011"/>
      <c r="B22" s="673" t="s">
        <v>92</v>
      </c>
      <c r="C22" s="460">
        <v>41527</v>
      </c>
      <c r="D22" s="460">
        <v>3317</v>
      </c>
      <c r="E22" s="460">
        <v>196</v>
      </c>
      <c r="F22" s="460">
        <v>629</v>
      </c>
      <c r="G22" s="460">
        <v>196</v>
      </c>
      <c r="H22" s="460">
        <v>316</v>
      </c>
      <c r="I22" s="460">
        <v>1141</v>
      </c>
      <c r="J22" s="460">
        <v>433</v>
      </c>
      <c r="K22" s="460">
        <v>133</v>
      </c>
      <c r="L22" s="460">
        <v>273</v>
      </c>
    </row>
    <row r="23" spans="1:12">
      <c r="A23" s="2011"/>
      <c r="B23" s="673" t="s">
        <v>110</v>
      </c>
      <c r="C23" s="464">
        <v>1.9850000000000001</v>
      </c>
      <c r="D23" s="464">
        <v>2</v>
      </c>
      <c r="E23" s="464">
        <v>1.66</v>
      </c>
      <c r="F23" s="464">
        <v>2</v>
      </c>
      <c r="G23" s="464">
        <v>1.625</v>
      </c>
      <c r="H23" s="464">
        <v>2</v>
      </c>
      <c r="I23" s="464">
        <v>1.8299132639624069</v>
      </c>
      <c r="J23" s="464">
        <v>2.3644437013637738</v>
      </c>
      <c r="K23" s="464">
        <v>2.3122340403004955</v>
      </c>
      <c r="L23" s="464">
        <v>1.889</v>
      </c>
    </row>
    <row r="24" spans="1:12" ht="16.5" customHeight="1">
      <c r="A24" s="2011"/>
      <c r="B24" s="673" t="s">
        <v>121</v>
      </c>
      <c r="C24" s="46">
        <v>15.093067991678341</v>
      </c>
      <c r="D24" s="46">
        <v>16.332782289709048</v>
      </c>
      <c r="E24" s="46">
        <v>22.840612645629335</v>
      </c>
      <c r="F24" s="46">
        <v>16.616216240364007</v>
      </c>
      <c r="G24" s="46">
        <v>6.145648668670451</v>
      </c>
      <c r="H24" s="46">
        <v>20.086034567175162</v>
      </c>
      <c r="I24" s="46">
        <v>15.149385288177596</v>
      </c>
      <c r="J24" s="46">
        <v>15.592957653573428</v>
      </c>
      <c r="K24" s="46">
        <v>18.990976353724626</v>
      </c>
      <c r="L24" s="46">
        <v>16.915169709158938</v>
      </c>
    </row>
    <row r="25" spans="1:12">
      <c r="A25" s="2012"/>
      <c r="B25" s="674" t="s">
        <v>112</v>
      </c>
      <c r="C25" s="487">
        <f>1.14*1.64*C24/SQRT(C22)</f>
        <v>0.13847167605579369</v>
      </c>
      <c r="D25" s="487">
        <f t="shared" ref="D25:L25" si="2">1.14*1.64*D24/SQRT(D22)</f>
        <v>0.53019562131092912</v>
      </c>
      <c r="E25" s="487">
        <f t="shared" si="2"/>
        <v>3.050200671590614</v>
      </c>
      <c r="F25" s="487">
        <f t="shared" si="2"/>
        <v>1.238669694073631</v>
      </c>
      <c r="G25" s="487">
        <f t="shared" si="2"/>
        <v>0.82070748221044809</v>
      </c>
      <c r="H25" s="487">
        <f t="shared" si="2"/>
        <v>2.1125128717724642</v>
      </c>
      <c r="I25" s="487">
        <f t="shared" si="2"/>
        <v>0.83849579336065783</v>
      </c>
      <c r="J25" s="487">
        <f t="shared" si="2"/>
        <v>1.4009842426946344</v>
      </c>
      <c r="K25" s="487">
        <f t="shared" si="2"/>
        <v>3.0787198508101468</v>
      </c>
      <c r="L25" s="487">
        <f t="shared" si="2"/>
        <v>1.9140079409318274</v>
      </c>
    </row>
    <row r="26" spans="1:12">
      <c r="A26" s="2010" t="s">
        <v>702</v>
      </c>
      <c r="B26" s="673" t="s">
        <v>109</v>
      </c>
      <c r="C26" s="489">
        <v>21.382914826708745</v>
      </c>
      <c r="D26" s="489">
        <v>22.009759120469386</v>
      </c>
      <c r="E26" s="675">
        <v>29.562389664449597</v>
      </c>
      <c r="F26" s="489">
        <v>15.686242394804946</v>
      </c>
      <c r="G26" s="489">
        <v>20.560802033402243</v>
      </c>
      <c r="H26" s="489">
        <v>38.372014084646885</v>
      </c>
      <c r="I26" s="489">
        <v>20.114034699358122</v>
      </c>
      <c r="J26" s="489">
        <v>15.924531137097263</v>
      </c>
      <c r="K26" s="675">
        <v>33.826214237619354</v>
      </c>
      <c r="L26" s="675">
        <v>17.798113216384102</v>
      </c>
    </row>
    <row r="27" spans="1:12">
      <c r="A27" s="2011"/>
      <c r="B27" s="673" t="s">
        <v>75</v>
      </c>
      <c r="C27" s="460">
        <v>6811.8219330390311</v>
      </c>
      <c r="D27" s="460">
        <v>760.78128528767775</v>
      </c>
      <c r="E27" s="521">
        <v>22.846105057434919</v>
      </c>
      <c r="F27" s="460">
        <v>115.55748745389185</v>
      </c>
      <c r="G27" s="460">
        <v>65.385478696239389</v>
      </c>
      <c r="H27" s="460">
        <v>68.761574113376994</v>
      </c>
      <c r="I27" s="460">
        <v>266.83076564242361</v>
      </c>
      <c r="J27" s="460">
        <v>102.58383329592436</v>
      </c>
      <c r="K27" s="521">
        <v>72.268234517483293</v>
      </c>
      <c r="L27" s="521">
        <v>46.547806510902603</v>
      </c>
    </row>
    <row r="28" spans="1:12" ht="12.75" customHeight="1">
      <c r="A28" s="2011"/>
      <c r="B28" s="673" t="s">
        <v>92</v>
      </c>
      <c r="C28" s="460">
        <v>6590</v>
      </c>
      <c r="D28" s="460">
        <v>470</v>
      </c>
      <c r="E28" s="521">
        <v>16</v>
      </c>
      <c r="F28" s="460">
        <v>79</v>
      </c>
      <c r="G28" s="460">
        <v>37</v>
      </c>
      <c r="H28" s="460">
        <v>56</v>
      </c>
      <c r="I28" s="460">
        <v>122</v>
      </c>
      <c r="J28" s="460">
        <v>79</v>
      </c>
      <c r="K28" s="521">
        <v>39</v>
      </c>
      <c r="L28" s="521">
        <v>42</v>
      </c>
    </row>
    <row r="29" spans="1:12">
      <c r="A29" s="2011"/>
      <c r="B29" s="673" t="s">
        <v>110</v>
      </c>
      <c r="C29" s="464">
        <v>7.3602977648662025</v>
      </c>
      <c r="D29" s="464">
        <v>7.1718730591470248</v>
      </c>
      <c r="E29" s="676">
        <v>10.252000000000001</v>
      </c>
      <c r="F29" s="464">
        <v>9.1120000000000001</v>
      </c>
      <c r="G29" s="464">
        <v>5.0403976304049127</v>
      </c>
      <c r="H29" s="464">
        <v>5.6565283370033255</v>
      </c>
      <c r="I29" s="464">
        <v>7.6990064188015106</v>
      </c>
      <c r="J29" s="464">
        <v>6.4899549183263181</v>
      </c>
      <c r="K29" s="676">
        <v>8.7159999999999993</v>
      </c>
      <c r="L29" s="676">
        <v>2.61</v>
      </c>
    </row>
    <row r="30" spans="1:12" ht="15" customHeight="1">
      <c r="A30" s="2011"/>
      <c r="B30" s="673" t="s">
        <v>121</v>
      </c>
      <c r="C30" s="46">
        <v>41.003634672460656</v>
      </c>
      <c r="D30" s="46">
        <v>40.131402804479457</v>
      </c>
      <c r="E30" s="204">
        <v>38.226801669649099</v>
      </c>
      <c r="F30" s="46">
        <v>20.855623247776876</v>
      </c>
      <c r="G30" s="46">
        <v>27.342780370301696</v>
      </c>
      <c r="H30" s="46">
        <v>65.793027307017425</v>
      </c>
      <c r="I30" s="46">
        <v>38.383224455124946</v>
      </c>
      <c r="J30" s="46">
        <v>24.059006463952819</v>
      </c>
      <c r="K30" s="204">
        <v>61.024124707528713</v>
      </c>
      <c r="L30" s="204">
        <v>31.241869638136237</v>
      </c>
    </row>
    <row r="31" spans="1:12">
      <c r="A31" s="2012"/>
      <c r="B31" s="674" t="s">
        <v>112</v>
      </c>
      <c r="C31" s="487">
        <f>1.14*1.64*C30/SQRT(C28)</f>
        <v>0.94433991690536268</v>
      </c>
      <c r="D31" s="487">
        <f t="shared" ref="D31:L31" si="3">1.14*1.64*D30/SQRT(D28)</f>
        <v>3.4608606366716224</v>
      </c>
      <c r="E31" s="525">
        <f t="shared" si="3"/>
        <v>17.867207100393987</v>
      </c>
      <c r="F31" s="487">
        <f t="shared" si="3"/>
        <v>4.3869059781232718</v>
      </c>
      <c r="G31" s="487">
        <f t="shared" si="3"/>
        <v>8.4040864534308533</v>
      </c>
      <c r="H31" s="487">
        <f t="shared" si="3"/>
        <v>16.437454199842726</v>
      </c>
      <c r="I31" s="487">
        <f t="shared" si="3"/>
        <v>6.4969606995766487</v>
      </c>
      <c r="J31" s="487">
        <f t="shared" si="3"/>
        <v>5.060726214244001</v>
      </c>
      <c r="K31" s="525">
        <f t="shared" si="3"/>
        <v>18.269133726296715</v>
      </c>
      <c r="L31" s="525">
        <f t="shared" si="3"/>
        <v>9.0128277296774399</v>
      </c>
    </row>
    <row r="32" spans="1:12">
      <c r="A32" s="2010" t="s">
        <v>681</v>
      </c>
      <c r="B32" s="673" t="s">
        <v>109</v>
      </c>
      <c r="C32" s="489">
        <v>12.548567956223046</v>
      </c>
      <c r="D32" s="489">
        <v>14.575424434982285</v>
      </c>
      <c r="E32" s="489">
        <v>15.723862567941827</v>
      </c>
      <c r="F32" s="489">
        <v>12.560001554240733</v>
      </c>
      <c r="G32" s="489">
        <v>13.013254657918953</v>
      </c>
      <c r="H32" s="489">
        <v>16.903182129355219</v>
      </c>
      <c r="I32" s="489">
        <v>15.264737370737313</v>
      </c>
      <c r="J32" s="489">
        <v>14.686303377009832</v>
      </c>
      <c r="K32" s="489">
        <v>11.904565055318821</v>
      </c>
      <c r="L32" s="489">
        <v>14.000621791092724</v>
      </c>
    </row>
    <row r="33" spans="1:12">
      <c r="A33" s="2011"/>
      <c r="B33" s="673" t="s">
        <v>75</v>
      </c>
      <c r="C33" s="460">
        <v>73951.484150872202</v>
      </c>
      <c r="D33" s="460">
        <v>9201.8136535366848</v>
      </c>
      <c r="E33" s="460">
        <v>520.89044315712204</v>
      </c>
      <c r="F33" s="460">
        <v>1494.5851903672744</v>
      </c>
      <c r="G33" s="460">
        <v>659.16512708973835</v>
      </c>
      <c r="H33" s="460">
        <v>855.28350085795853</v>
      </c>
      <c r="I33" s="460">
        <v>3824.3351359115431</v>
      </c>
      <c r="J33" s="460">
        <v>1000.6298104245885</v>
      </c>
      <c r="K33" s="460">
        <v>385.2244067243293</v>
      </c>
      <c r="L33" s="460">
        <v>461.70003900418402</v>
      </c>
    </row>
    <row r="34" spans="1:12" ht="15" customHeight="1">
      <c r="A34" s="2011"/>
      <c r="B34" s="673" t="s">
        <v>92</v>
      </c>
      <c r="C34" s="460">
        <v>75194</v>
      </c>
      <c r="D34" s="460">
        <v>5944</v>
      </c>
      <c r="E34" s="460">
        <v>325</v>
      </c>
      <c r="F34" s="460">
        <v>1121</v>
      </c>
      <c r="G34" s="460">
        <v>343</v>
      </c>
      <c r="H34" s="460">
        <v>622</v>
      </c>
      <c r="I34" s="460">
        <v>2014</v>
      </c>
      <c r="J34" s="460">
        <v>776</v>
      </c>
      <c r="K34" s="460">
        <v>250</v>
      </c>
      <c r="L34" s="460">
        <v>493</v>
      </c>
    </row>
    <row r="35" spans="1:12">
      <c r="A35" s="2011"/>
      <c r="B35" s="673" t="s">
        <v>110</v>
      </c>
      <c r="C35" s="464">
        <v>3.2240000000000002</v>
      </c>
      <c r="D35" s="464">
        <v>3.7052668563537838</v>
      </c>
      <c r="E35" s="464">
        <v>3.4505658030009561</v>
      </c>
      <c r="F35" s="464">
        <v>3.077</v>
      </c>
      <c r="G35" s="464">
        <v>3.62</v>
      </c>
      <c r="H35" s="464">
        <v>4.7409999999999997</v>
      </c>
      <c r="I35" s="464">
        <v>3.6702387000000001</v>
      </c>
      <c r="J35" s="464">
        <v>4.4020000000000001</v>
      </c>
      <c r="K35" s="464">
        <v>3.6175865780302647</v>
      </c>
      <c r="L35" s="464">
        <v>3.3490000000000002</v>
      </c>
    </row>
    <row r="36" spans="1:12" ht="12" customHeight="1">
      <c r="A36" s="2011"/>
      <c r="B36" s="673" t="s">
        <v>121</v>
      </c>
      <c r="C36" s="46">
        <v>28.923777245887464</v>
      </c>
      <c r="D36" s="46">
        <v>31.941194918172123</v>
      </c>
      <c r="E36" s="46">
        <v>36.820995021781037</v>
      </c>
      <c r="F36" s="46">
        <v>29.474159275497332</v>
      </c>
      <c r="G36" s="46">
        <v>24.537055123976796</v>
      </c>
      <c r="H36" s="46">
        <v>33.9393580470716</v>
      </c>
      <c r="I36" s="46">
        <v>34.712428228289617</v>
      </c>
      <c r="J36" s="46">
        <v>28.820944168588799</v>
      </c>
      <c r="K36" s="46">
        <v>22.942368403851219</v>
      </c>
      <c r="L36" s="46">
        <v>27.44942261130857</v>
      </c>
    </row>
    <row r="37" spans="1:12">
      <c r="A37" s="2012"/>
      <c r="B37" s="674" t="s">
        <v>112</v>
      </c>
      <c r="C37" s="487">
        <f>1.14*1.64*C36/SQRT(C34)</f>
        <v>0.19720236251346412</v>
      </c>
      <c r="D37" s="487">
        <f t="shared" ref="D37:L37" si="4">1.14*1.64*D36/SQRT(D34)</f>
        <v>0.77456961797315116</v>
      </c>
      <c r="E37" s="487">
        <f t="shared" si="4"/>
        <v>3.8185856771022015</v>
      </c>
      <c r="F37" s="487">
        <f t="shared" si="4"/>
        <v>1.6458388861473001</v>
      </c>
      <c r="G37" s="487">
        <f t="shared" si="4"/>
        <v>2.4769890000048069</v>
      </c>
      <c r="H37" s="487">
        <f t="shared" si="4"/>
        <v>2.5442344599299624</v>
      </c>
      <c r="I37" s="487">
        <f t="shared" si="4"/>
        <v>1.4461187632565586</v>
      </c>
      <c r="J37" s="487">
        <f t="shared" si="4"/>
        <v>1.9343098478184864</v>
      </c>
      <c r="K37" s="487">
        <f t="shared" si="4"/>
        <v>2.7127948002868503</v>
      </c>
      <c r="L37" s="487">
        <f t="shared" si="4"/>
        <v>2.3113113576603443</v>
      </c>
    </row>
    <row r="38" spans="1:12">
      <c r="A38" s="2010" t="s">
        <v>682</v>
      </c>
      <c r="B38" s="673" t="s">
        <v>109</v>
      </c>
      <c r="C38" s="489">
        <v>8.9909779622746591</v>
      </c>
      <c r="D38" s="489">
        <v>9.1315520287722975</v>
      </c>
      <c r="E38" s="489">
        <v>5.5121248674859054</v>
      </c>
      <c r="F38" s="489">
        <v>12.247847915092803</v>
      </c>
      <c r="G38" s="489">
        <v>6.0138120826999506</v>
      </c>
      <c r="H38" s="489">
        <v>8.9860213589550106</v>
      </c>
      <c r="I38" s="489">
        <v>9.7150917489131725</v>
      </c>
      <c r="J38" s="489">
        <v>11.335780148991546</v>
      </c>
      <c r="K38" s="675">
        <v>6.3449875679110113</v>
      </c>
      <c r="L38" s="675">
        <v>9.34443738602649</v>
      </c>
    </row>
    <row r="39" spans="1:12">
      <c r="A39" s="2011"/>
      <c r="B39" s="673" t="s">
        <v>75</v>
      </c>
      <c r="C39" s="460">
        <v>11722.813234184814</v>
      </c>
      <c r="D39" s="460">
        <v>1263.8489408218145</v>
      </c>
      <c r="E39" s="460">
        <v>149.61978563696024</v>
      </c>
      <c r="F39" s="460">
        <v>236.61782256958716</v>
      </c>
      <c r="G39" s="460">
        <v>143.08642773081465</v>
      </c>
      <c r="H39" s="460">
        <v>107.62320658044553</v>
      </c>
      <c r="I39" s="460">
        <v>378.05941339874266</v>
      </c>
      <c r="J39" s="460">
        <v>119.35127364538087</v>
      </c>
      <c r="K39" s="521">
        <v>81.788779675807675</v>
      </c>
      <c r="L39" s="521">
        <v>47.702231584075506</v>
      </c>
    </row>
    <row r="40" spans="1:12" ht="13.5" customHeight="1">
      <c r="A40" s="2011"/>
      <c r="B40" s="673" t="s">
        <v>92</v>
      </c>
      <c r="C40" s="460">
        <v>12204</v>
      </c>
      <c r="D40" s="460">
        <v>807</v>
      </c>
      <c r="E40" s="460">
        <v>95</v>
      </c>
      <c r="F40" s="460">
        <v>186</v>
      </c>
      <c r="G40" s="460">
        <v>62</v>
      </c>
      <c r="H40" s="460">
        <v>70</v>
      </c>
      <c r="I40" s="460">
        <v>214</v>
      </c>
      <c r="J40" s="460">
        <v>88</v>
      </c>
      <c r="K40" s="521">
        <v>35</v>
      </c>
      <c r="L40" s="521">
        <v>57</v>
      </c>
    </row>
    <row r="41" spans="1:12">
      <c r="A41" s="2011"/>
      <c r="B41" s="673" t="s">
        <v>110</v>
      </c>
      <c r="C41" s="464">
        <v>2.9529999999999998</v>
      </c>
      <c r="D41" s="464">
        <v>2.5330035559389117</v>
      </c>
      <c r="E41" s="464">
        <v>1.4730000000000001</v>
      </c>
      <c r="F41" s="464">
        <v>3.1579421782075299</v>
      </c>
      <c r="G41" s="464">
        <v>2.4089999999999998</v>
      </c>
      <c r="H41" s="464">
        <v>1.5760000000000001</v>
      </c>
      <c r="I41" s="464">
        <v>3.3655771238631633</v>
      </c>
      <c r="J41" s="464">
        <v>3.4279999999999999</v>
      </c>
      <c r="K41" s="676">
        <v>1.3080000000000001</v>
      </c>
      <c r="L41" s="676">
        <v>4.0305195204271351</v>
      </c>
    </row>
    <row r="42" spans="1:12" ht="14.25" customHeight="1">
      <c r="A42" s="2011"/>
      <c r="B42" s="673" t="s">
        <v>121</v>
      </c>
      <c r="C42" s="46">
        <v>20.555478130416535</v>
      </c>
      <c r="D42" s="46">
        <v>20.092953848931185</v>
      </c>
      <c r="E42" s="46">
        <v>10.366856501894432</v>
      </c>
      <c r="F42" s="46">
        <v>27.369804696177692</v>
      </c>
      <c r="G42" s="46">
        <v>10.728444260062625</v>
      </c>
      <c r="H42" s="46">
        <v>17.819221727058846</v>
      </c>
      <c r="I42" s="46">
        <v>20.100871098583006</v>
      </c>
      <c r="J42" s="46">
        <v>25.282159271611995</v>
      </c>
      <c r="K42" s="204">
        <v>10.282834553428899</v>
      </c>
      <c r="L42" s="204">
        <v>22.491092768363774</v>
      </c>
    </row>
    <row r="43" spans="1:12">
      <c r="A43" s="2012"/>
      <c r="B43" s="674" t="s">
        <v>112</v>
      </c>
      <c r="C43" s="487">
        <f>1.14*1.64*C42/SQRT(C40)</f>
        <v>0.34787657294365537</v>
      </c>
      <c r="D43" s="487">
        <f t="shared" ref="D43:L43" si="5">1.14*1.64*D42/SQRT(D40)</f>
        <v>1.3223783146819339</v>
      </c>
      <c r="E43" s="487">
        <f t="shared" si="5"/>
        <v>1.9885384086578584</v>
      </c>
      <c r="F43" s="487">
        <f t="shared" si="5"/>
        <v>3.7520094684823637</v>
      </c>
      <c r="G43" s="487">
        <f t="shared" si="5"/>
        <v>2.5473557697109044</v>
      </c>
      <c r="H43" s="487">
        <f t="shared" si="5"/>
        <v>3.9818822322512815</v>
      </c>
      <c r="I43" s="487">
        <f t="shared" si="5"/>
        <v>2.5689561500304019</v>
      </c>
      <c r="J43" s="487">
        <f t="shared" si="5"/>
        <v>5.0387350924286887</v>
      </c>
      <c r="K43" s="525">
        <f t="shared" si="5"/>
        <v>3.2495821871790591</v>
      </c>
      <c r="L43" s="525">
        <f t="shared" si="5"/>
        <v>5.5695720747583453</v>
      </c>
    </row>
    <row r="44" spans="1:12">
      <c r="A44" s="2010" t="s">
        <v>538</v>
      </c>
      <c r="B44" s="673" t="s">
        <v>109</v>
      </c>
      <c r="C44" s="489">
        <v>19.320360859751084</v>
      </c>
      <c r="D44" s="489">
        <v>20.909656576903782</v>
      </c>
      <c r="E44" s="675">
        <v>23.206786642345261</v>
      </c>
      <c r="F44" s="675">
        <v>37.613942614679793</v>
      </c>
      <c r="G44" s="675">
        <v>3.7793254171035082</v>
      </c>
      <c r="H44" s="675">
        <v>50.493877142280205</v>
      </c>
      <c r="I44" s="675">
        <v>11.615079833708512</v>
      </c>
      <c r="J44" s="675">
        <v>14.493470725051933</v>
      </c>
      <c r="K44" s="675">
        <v>6.0374057133481083</v>
      </c>
      <c r="L44" s="675">
        <v>11.376488197608447</v>
      </c>
    </row>
    <row r="45" spans="1:12">
      <c r="A45" s="2011"/>
      <c r="B45" s="673" t="s">
        <v>75</v>
      </c>
      <c r="C45" s="460">
        <v>1928.6730151849906</v>
      </c>
      <c r="D45" s="460">
        <v>256.54084398308964</v>
      </c>
      <c r="E45" s="521">
        <v>13.00572928841326</v>
      </c>
      <c r="F45" s="521">
        <v>61.704607869796838</v>
      </c>
      <c r="G45" s="521">
        <v>12.717418594483169</v>
      </c>
      <c r="H45" s="521">
        <v>19.170439737111199</v>
      </c>
      <c r="I45" s="521">
        <v>106.12788428668723</v>
      </c>
      <c r="J45" s="521">
        <v>21.378552296113472</v>
      </c>
      <c r="K45" s="521">
        <v>13.565154945686569</v>
      </c>
      <c r="L45" s="521">
        <v>8.8710569647980204</v>
      </c>
    </row>
    <row r="46" spans="1:12" ht="14.25" customHeight="1">
      <c r="A46" s="2011"/>
      <c r="B46" s="673" t="s">
        <v>92</v>
      </c>
      <c r="C46" s="460">
        <v>1915</v>
      </c>
      <c r="D46" s="460">
        <v>158</v>
      </c>
      <c r="E46" s="521">
        <v>7</v>
      </c>
      <c r="F46" s="521">
        <v>39</v>
      </c>
      <c r="G46" s="521">
        <v>8</v>
      </c>
      <c r="H46" s="521">
        <v>10</v>
      </c>
      <c r="I46" s="521">
        <v>54</v>
      </c>
      <c r="J46" s="521">
        <v>17</v>
      </c>
      <c r="K46" s="521">
        <v>9</v>
      </c>
      <c r="L46" s="521">
        <v>14</v>
      </c>
    </row>
    <row r="47" spans="1:12">
      <c r="A47" s="2011"/>
      <c r="B47" s="673" t="s">
        <v>110</v>
      </c>
      <c r="C47" s="464">
        <v>3.6932025063340581</v>
      </c>
      <c r="D47" s="464">
        <v>3.8537426063955786</v>
      </c>
      <c r="E47" s="676">
        <v>3</v>
      </c>
      <c r="F47" s="676">
        <v>4.6989999999999998</v>
      </c>
      <c r="G47" s="676">
        <v>1.1220000000000001</v>
      </c>
      <c r="H47" s="676">
        <v>6.0449999999999999</v>
      </c>
      <c r="I47" s="676">
        <v>2.6703153930452093</v>
      </c>
      <c r="J47" s="676">
        <v>1.865151689130421</v>
      </c>
      <c r="K47" s="676">
        <v>1.99575559097828</v>
      </c>
      <c r="L47" s="676">
        <v>5.3840000000000003</v>
      </c>
    </row>
    <row r="48" spans="1:12" ht="13.5" customHeight="1">
      <c r="A48" s="2011"/>
      <c r="B48" s="673" t="s">
        <v>121</v>
      </c>
      <c r="C48" s="46">
        <v>44.849616836090426</v>
      </c>
      <c r="D48" s="46">
        <v>45.836496633663778</v>
      </c>
      <c r="E48" s="204">
        <v>41.536431963934376</v>
      </c>
      <c r="F48" s="204">
        <v>64.501013952572521</v>
      </c>
      <c r="G48" s="204">
        <v>4.7876640897569231</v>
      </c>
      <c r="H48" s="204">
        <v>61.459745678782021</v>
      </c>
      <c r="I48" s="204">
        <v>33.950091700344643</v>
      </c>
      <c r="J48" s="204">
        <v>31.306578097693468</v>
      </c>
      <c r="K48" s="204">
        <v>6.7138475244706113</v>
      </c>
      <c r="L48" s="204">
        <v>13.114153993262544</v>
      </c>
    </row>
    <row r="49" spans="1:12" ht="13.5" thickBot="1">
      <c r="A49" s="2011"/>
      <c r="B49" s="673" t="s">
        <v>112</v>
      </c>
      <c r="C49" s="480">
        <f>1.14*1.64*C48/SQRT(C46)</f>
        <v>1.9161215148943398</v>
      </c>
      <c r="D49" s="480">
        <f t="shared" ref="D49:L49" si="6">1.14*1.64*D48/SQRT(D46)</f>
        <v>6.8176008691362906</v>
      </c>
      <c r="E49" s="677">
        <f t="shared" si="6"/>
        <v>29.351403087285806</v>
      </c>
      <c r="F49" s="677">
        <f t="shared" si="6"/>
        <v>19.310029517488484</v>
      </c>
      <c r="G49" s="677">
        <f t="shared" si="6"/>
        <v>3.1646623326074788</v>
      </c>
      <c r="H49" s="677">
        <f t="shared" si="6"/>
        <v>36.336195890822751</v>
      </c>
      <c r="I49" s="677">
        <f t="shared" si="6"/>
        <v>8.6375936906822126</v>
      </c>
      <c r="J49" s="677">
        <f t="shared" si="6"/>
        <v>14.195798925883572</v>
      </c>
      <c r="K49" s="677">
        <f t="shared" si="6"/>
        <v>4.1840697772500848</v>
      </c>
      <c r="L49" s="677">
        <f t="shared" si="6"/>
        <v>6.5527705429339882</v>
      </c>
    </row>
    <row r="50" spans="1:12">
      <c r="A50" s="2013" t="s">
        <v>696</v>
      </c>
      <c r="B50" s="678" t="s">
        <v>109</v>
      </c>
      <c r="C50" s="463">
        <v>10.938991751580389</v>
      </c>
      <c r="D50" s="463">
        <v>11.935504639233613</v>
      </c>
      <c r="E50" s="463">
        <v>11.927836363401342</v>
      </c>
      <c r="F50" s="463">
        <v>11.106586498957469</v>
      </c>
      <c r="G50" s="463">
        <v>10.301952064336133</v>
      </c>
      <c r="H50" s="463">
        <v>14.146295344114247</v>
      </c>
      <c r="I50" s="463">
        <v>11.952062797711839</v>
      </c>
      <c r="J50" s="463">
        <v>12.550968664928252</v>
      </c>
      <c r="K50" s="463">
        <v>12.139762923267192</v>
      </c>
      <c r="L50" s="463">
        <v>11.530692185538623</v>
      </c>
    </row>
    <row r="51" spans="1:12">
      <c r="A51" s="2011"/>
      <c r="B51" s="673" t="s">
        <v>75</v>
      </c>
      <c r="C51" s="460">
        <v>192222.90593214807</v>
      </c>
      <c r="D51" s="460">
        <v>23311.694795196458</v>
      </c>
      <c r="E51" s="460">
        <v>1328.440170202623</v>
      </c>
      <c r="F51" s="460">
        <v>3875.9863186246771</v>
      </c>
      <c r="G51" s="460">
        <v>1829.0600684207532</v>
      </c>
      <c r="H51" s="460">
        <v>2161.6351299873431</v>
      </c>
      <c r="I51" s="460">
        <v>9325.1697066593188</v>
      </c>
      <c r="J51" s="460">
        <v>2473.9911286975257</v>
      </c>
      <c r="K51" s="460">
        <v>1137.9011931427895</v>
      </c>
      <c r="L51" s="460">
        <v>1179.5110794615618</v>
      </c>
    </row>
    <row r="52" spans="1:12" ht="12.75" customHeight="1">
      <c r="A52" s="2011"/>
      <c r="B52" s="673" t="s">
        <v>92</v>
      </c>
      <c r="C52" s="460">
        <v>191826</v>
      </c>
      <c r="D52" s="460">
        <v>14780</v>
      </c>
      <c r="E52" s="460">
        <v>819</v>
      </c>
      <c r="F52" s="460">
        <v>2867</v>
      </c>
      <c r="G52" s="460">
        <v>919</v>
      </c>
      <c r="H52" s="460">
        <v>1550</v>
      </c>
      <c r="I52" s="460">
        <v>4789</v>
      </c>
      <c r="J52" s="460">
        <v>1924</v>
      </c>
      <c r="K52" s="460">
        <v>682</v>
      </c>
      <c r="L52" s="460">
        <v>1230</v>
      </c>
    </row>
    <row r="53" spans="1:12">
      <c r="A53" s="2011"/>
      <c r="B53" s="673" t="s">
        <v>110</v>
      </c>
      <c r="C53" s="464">
        <v>3.0828500000000001</v>
      </c>
      <c r="D53" s="464">
        <v>3.1909999999999998</v>
      </c>
      <c r="E53" s="464">
        <v>2.1202299999999998</v>
      </c>
      <c r="F53" s="464">
        <v>3</v>
      </c>
      <c r="G53" s="464">
        <v>3</v>
      </c>
      <c r="H53" s="464">
        <v>4.0030000000000001</v>
      </c>
      <c r="I53" s="464">
        <v>3.3231099999999998</v>
      </c>
      <c r="J53" s="464">
        <v>3.7475700000000001</v>
      </c>
      <c r="K53" s="464">
        <v>3.0310000000000001</v>
      </c>
      <c r="L53" s="464">
        <v>2.61</v>
      </c>
    </row>
    <row r="54" spans="1:12" ht="15" customHeight="1">
      <c r="A54" s="2011"/>
      <c r="B54" s="673" t="s">
        <v>121</v>
      </c>
      <c r="C54" s="46">
        <v>24.65117908839591</v>
      </c>
      <c r="D54" s="46">
        <v>26.334749576909779</v>
      </c>
      <c r="E54" s="46">
        <v>27.61439753303268</v>
      </c>
      <c r="F54" s="46">
        <v>25.714192409984282</v>
      </c>
      <c r="G54" s="46">
        <v>19.234325596069354</v>
      </c>
      <c r="H54" s="46">
        <v>29.174455954730089</v>
      </c>
      <c r="I54" s="46">
        <v>27.563229830148416</v>
      </c>
      <c r="J54" s="46">
        <v>24.983944854807401</v>
      </c>
      <c r="K54" s="46">
        <v>25.211893802848511</v>
      </c>
      <c r="L54" s="46">
        <v>24.495933605899008</v>
      </c>
    </row>
    <row r="55" spans="1:12" ht="13.5" thickBot="1">
      <c r="A55" s="2014"/>
      <c r="B55" s="679" t="s">
        <v>112</v>
      </c>
      <c r="C55" s="488">
        <f>1.14*1.64*C54/SQRT(C52)</f>
        <v>0.10522832579967659</v>
      </c>
      <c r="D55" s="488">
        <f t="shared" ref="D55:L55" si="7">1.14*1.64*D54/SQRT(D52)</f>
        <v>0.40498662008268438</v>
      </c>
      <c r="E55" s="488">
        <f t="shared" si="7"/>
        <v>1.8040240423104452</v>
      </c>
      <c r="F55" s="488">
        <f t="shared" si="7"/>
        <v>0.8978581768674031</v>
      </c>
      <c r="G55" s="488">
        <f t="shared" si="7"/>
        <v>1.186227279284924</v>
      </c>
      <c r="H55" s="488">
        <f t="shared" si="7"/>
        <v>1.3854332818992441</v>
      </c>
      <c r="I55" s="488">
        <f t="shared" si="7"/>
        <v>0.7446571901340856</v>
      </c>
      <c r="J55" s="488">
        <f t="shared" si="7"/>
        <v>1.0648959569534935</v>
      </c>
      <c r="K55" s="488">
        <f t="shared" si="7"/>
        <v>1.8049367232440867</v>
      </c>
      <c r="L55" s="488">
        <f t="shared" si="7"/>
        <v>1.3058405180287513</v>
      </c>
    </row>
    <row r="56" spans="1:12" ht="71.45" customHeight="1">
      <c r="A56" s="2008" t="s">
        <v>703</v>
      </c>
      <c r="B56" s="2008"/>
      <c r="C56" s="2008"/>
      <c r="D56" s="2008"/>
      <c r="E56" s="2008"/>
      <c r="F56" s="2008"/>
      <c r="G56" s="2008"/>
      <c r="H56" s="2008"/>
      <c r="I56" s="2008"/>
      <c r="J56" s="2008"/>
      <c r="K56" s="2008"/>
      <c r="L56" s="2008"/>
    </row>
    <row r="57" spans="1:12">
      <c r="A57" s="504" t="s">
        <v>347</v>
      </c>
    </row>
    <row r="58" spans="1:12">
      <c r="A58" s="505" t="s">
        <v>348</v>
      </c>
    </row>
  </sheetData>
  <mergeCells count="12">
    <mergeCell ref="A56:L56"/>
    <mergeCell ref="A5:L5"/>
    <mergeCell ref="E6:L6"/>
    <mergeCell ref="A7:B7"/>
    <mergeCell ref="A8:A13"/>
    <mergeCell ref="A14:A19"/>
    <mergeCell ref="A20:A25"/>
    <mergeCell ref="A26:A31"/>
    <mergeCell ref="A32:A37"/>
    <mergeCell ref="A38:A43"/>
    <mergeCell ref="A44:A49"/>
    <mergeCell ref="A50:A55"/>
  </mergeCells>
  <hyperlinks>
    <hyperlink ref="A3" location="Übersicht!A1" display="&lt;&lt; Zurück zur Übersicht"/>
  </hyperlinks>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election activeCell="A3" sqref="A3"/>
    </sheetView>
  </sheetViews>
  <sheetFormatPr baseColWidth="10" defaultRowHeight="15"/>
  <cols>
    <col min="1" max="1" width="24" style="467" customWidth="1"/>
    <col min="2" max="2" width="24.140625" style="467" customWidth="1"/>
    <col min="3" max="4" width="10" style="467" customWidth="1"/>
    <col min="5" max="16384" width="11.42578125" style="467"/>
  </cols>
  <sheetData>
    <row r="1" spans="1:10" ht="25.7" customHeight="1">
      <c r="A1" s="8" t="s">
        <v>443</v>
      </c>
    </row>
    <row r="2" spans="1:10" ht="12" customHeight="1">
      <c r="A2" s="20"/>
    </row>
    <row r="3" spans="1:10" ht="12" customHeight="1">
      <c r="A3" s="26" t="s">
        <v>69</v>
      </c>
    </row>
    <row r="5" spans="1:10" ht="12" customHeight="1" thickBot="1">
      <c r="A5" s="1826" t="s">
        <v>486</v>
      </c>
      <c r="B5" s="1827"/>
      <c r="C5" s="1827"/>
      <c r="D5" s="1827"/>
    </row>
    <row r="6" spans="1:10" ht="15.75" customHeight="1" thickBot="1">
      <c r="A6" s="1961" t="s">
        <v>71</v>
      </c>
      <c r="B6" s="1969"/>
      <c r="C6" s="1355" t="s">
        <v>102</v>
      </c>
      <c r="D6" s="1355" t="s">
        <v>82</v>
      </c>
    </row>
    <row r="7" spans="1:10" ht="12" customHeight="1" thickBot="1">
      <c r="A7" s="1967"/>
      <c r="B7" s="441" t="s">
        <v>109</v>
      </c>
      <c r="C7" s="45">
        <v>4.9322477762633596</v>
      </c>
      <c r="D7" s="45">
        <v>5.1841683633041562</v>
      </c>
    </row>
    <row r="8" spans="1:10" ht="12" customHeight="1">
      <c r="A8" s="1774"/>
      <c r="B8" s="441" t="s">
        <v>75</v>
      </c>
      <c r="C8" s="15">
        <v>29492.139000000014</v>
      </c>
      <c r="D8" s="15">
        <v>3845.3509999999978</v>
      </c>
    </row>
    <row r="9" spans="1:10" ht="12" customHeight="1">
      <c r="A9" s="1774"/>
      <c r="B9" s="441" t="s">
        <v>92</v>
      </c>
      <c r="C9" s="15">
        <v>29407</v>
      </c>
      <c r="D9" s="15">
        <v>4544</v>
      </c>
    </row>
    <row r="10" spans="1:10" ht="12" customHeight="1">
      <c r="A10" s="1774"/>
      <c r="B10" s="441" t="s">
        <v>110</v>
      </c>
      <c r="C10" s="46">
        <v>4</v>
      </c>
      <c r="D10" s="46">
        <v>4</v>
      </c>
    </row>
    <row r="11" spans="1:10" ht="12" customHeight="1">
      <c r="A11" s="1774"/>
      <c r="B11" s="441" t="s">
        <v>121</v>
      </c>
      <c r="C11" s="46">
        <v>3.7924405657453346</v>
      </c>
      <c r="D11" s="46">
        <v>4.109606630975418</v>
      </c>
    </row>
    <row r="12" spans="1:10" ht="12" customHeight="1" thickBot="1">
      <c r="A12" s="1960"/>
      <c r="B12" s="341" t="s">
        <v>112</v>
      </c>
      <c r="C12" s="474">
        <v>4.1346820813196086E-2</v>
      </c>
      <c r="D12" s="474">
        <v>0.11398029889242198</v>
      </c>
    </row>
    <row r="13" spans="1:10" ht="49.5" customHeight="1">
      <c r="A13" s="2016" t="s">
        <v>487</v>
      </c>
      <c r="B13" s="2016"/>
      <c r="C13" s="2016"/>
      <c r="D13" s="2016"/>
      <c r="E13" s="451"/>
      <c r="F13" s="451"/>
      <c r="G13" s="451"/>
      <c r="H13" s="451"/>
      <c r="I13" s="451"/>
      <c r="J13" s="451"/>
    </row>
    <row r="15" spans="1:10" ht="12" customHeight="1" thickBot="1">
      <c r="A15" s="1826" t="s">
        <v>488</v>
      </c>
      <c r="B15" s="1827"/>
      <c r="C15" s="1827"/>
      <c r="D15" s="1827"/>
    </row>
    <row r="16" spans="1:10" ht="14.25" customHeight="1" thickBot="1">
      <c r="A16" s="1961" t="s">
        <v>71</v>
      </c>
      <c r="B16" s="1954"/>
      <c r="C16" s="1364" t="s">
        <v>102</v>
      </c>
      <c r="D16" s="1364" t="s">
        <v>82</v>
      </c>
    </row>
    <row r="17" spans="1:10" ht="12" customHeight="1" thickBot="1">
      <c r="A17" s="1959"/>
      <c r="B17" s="456" t="s">
        <v>109</v>
      </c>
      <c r="C17" s="463">
        <v>4.9227146449725367</v>
      </c>
      <c r="D17" s="463">
        <v>4.9459707575386682</v>
      </c>
    </row>
    <row r="18" spans="1:10" ht="12" customHeight="1">
      <c r="A18" s="1774"/>
      <c r="B18" s="441" t="s">
        <v>75</v>
      </c>
      <c r="C18" s="460">
        <v>33390.000000000044</v>
      </c>
      <c r="D18" s="460">
        <v>4297.5243213777885</v>
      </c>
    </row>
    <row r="19" spans="1:10" ht="12" customHeight="1">
      <c r="A19" s="1774"/>
      <c r="B19" s="441" t="s">
        <v>92</v>
      </c>
      <c r="C19" s="460">
        <v>33390</v>
      </c>
      <c r="D19" s="460">
        <v>4606</v>
      </c>
    </row>
    <row r="20" spans="1:10" ht="12" customHeight="1">
      <c r="A20" s="1774"/>
      <c r="B20" s="441" t="s">
        <v>110</v>
      </c>
      <c r="C20" s="473">
        <v>4</v>
      </c>
      <c r="D20" s="473">
        <v>4</v>
      </c>
    </row>
    <row r="21" spans="1:10" ht="12" customHeight="1">
      <c r="A21" s="1774"/>
      <c r="B21" s="441" t="s">
        <v>121</v>
      </c>
      <c r="C21" s="46">
        <v>3.8766550104808033</v>
      </c>
      <c r="D21" s="46">
        <v>3.9764751638916329</v>
      </c>
    </row>
    <row r="22" spans="1:10" ht="12" customHeight="1" thickBot="1">
      <c r="A22" s="1960"/>
      <c r="B22" s="341" t="s">
        <v>112</v>
      </c>
      <c r="C22" s="474">
        <v>3.9664103624959909E-2</v>
      </c>
      <c r="D22" s="474">
        <v>0.10954309491607456</v>
      </c>
    </row>
    <row r="23" spans="1:10" ht="52.5" customHeight="1">
      <c r="A23" s="2015" t="s">
        <v>489</v>
      </c>
      <c r="B23" s="2015"/>
      <c r="C23" s="2015"/>
      <c r="D23" s="2015"/>
      <c r="E23" s="451"/>
      <c r="F23" s="451"/>
      <c r="G23" s="451"/>
      <c r="H23" s="451"/>
      <c r="I23" s="451"/>
      <c r="J23" s="451"/>
    </row>
    <row r="25" spans="1:10" ht="12" customHeight="1" thickBot="1">
      <c r="A25" s="1826" t="s">
        <v>490</v>
      </c>
      <c r="B25" s="1827"/>
      <c r="C25" s="1827"/>
      <c r="D25" s="1827"/>
    </row>
    <row r="26" spans="1:10" ht="15.75" customHeight="1" thickBot="1">
      <c r="A26" s="1961" t="s">
        <v>71</v>
      </c>
      <c r="B26" s="1954"/>
      <c r="C26" s="1364" t="s">
        <v>102</v>
      </c>
      <c r="D26" s="1364" t="s">
        <v>82</v>
      </c>
    </row>
    <row r="27" spans="1:10" ht="12" customHeight="1" thickBot="1">
      <c r="A27" s="1959"/>
      <c r="B27" s="456" t="s">
        <v>109</v>
      </c>
      <c r="C27" s="463">
        <v>5.0399257686403915</v>
      </c>
      <c r="D27" s="463">
        <v>5.0350967770103683</v>
      </c>
    </row>
    <row r="28" spans="1:10" ht="12" customHeight="1">
      <c r="A28" s="1774"/>
      <c r="B28" s="441" t="s">
        <v>75</v>
      </c>
      <c r="C28" s="460">
        <v>62867.999999999716</v>
      </c>
      <c r="D28" s="460">
        <v>7837.3388026065459</v>
      </c>
    </row>
    <row r="29" spans="1:10" ht="12" customHeight="1">
      <c r="A29" s="1774"/>
      <c r="B29" s="441" t="s">
        <v>92</v>
      </c>
      <c r="C29" s="460">
        <v>62868</v>
      </c>
      <c r="D29" s="460">
        <v>8336</v>
      </c>
    </row>
    <row r="30" spans="1:10" ht="12" customHeight="1">
      <c r="A30" s="1774"/>
      <c r="B30" s="441" t="s">
        <v>110</v>
      </c>
      <c r="C30" s="473">
        <v>4</v>
      </c>
      <c r="D30" s="473">
        <v>4</v>
      </c>
    </row>
    <row r="31" spans="1:10" ht="12" customHeight="1">
      <c r="A31" s="1774"/>
      <c r="B31" s="441" t="s">
        <v>121</v>
      </c>
      <c r="C31" s="46">
        <v>3.9800669574802576</v>
      </c>
      <c r="D31" s="46">
        <v>4.0251279111500695</v>
      </c>
    </row>
    <row r="32" spans="1:10" ht="12" customHeight="1" thickBot="1">
      <c r="A32" s="1960"/>
      <c r="B32" s="341" t="s">
        <v>112</v>
      </c>
      <c r="C32" s="474">
        <v>2.9677291021376138E-2</v>
      </c>
      <c r="D32" s="474">
        <v>8.2423211545563105E-2</v>
      </c>
    </row>
    <row r="33" spans="1:10" ht="48" customHeight="1">
      <c r="A33" s="2015" t="s">
        <v>491</v>
      </c>
      <c r="B33" s="2015"/>
      <c r="C33" s="2015"/>
      <c r="D33" s="2015"/>
      <c r="E33" s="451"/>
      <c r="F33" s="451"/>
      <c r="G33" s="451"/>
      <c r="H33" s="451"/>
      <c r="I33" s="451"/>
      <c r="J33" s="451"/>
    </row>
    <row r="35" spans="1:10" ht="12" customHeight="1" thickBot="1">
      <c r="A35" s="1826" t="s">
        <v>492</v>
      </c>
      <c r="B35" s="1827"/>
      <c r="C35" s="1827"/>
      <c r="D35" s="1827"/>
    </row>
    <row r="36" spans="1:10" ht="16.5" customHeight="1" thickBot="1">
      <c r="A36" s="1961" t="s">
        <v>71</v>
      </c>
      <c r="B36" s="1954"/>
      <c r="C36" s="1364" t="s">
        <v>102</v>
      </c>
      <c r="D36" s="1364" t="s">
        <v>82</v>
      </c>
    </row>
    <row r="37" spans="1:10" ht="12" customHeight="1" thickBot="1">
      <c r="A37" s="1959"/>
      <c r="B37" s="456" t="s">
        <v>109</v>
      </c>
      <c r="C37" s="463">
        <v>4.8952999999999998</v>
      </c>
      <c r="D37" s="463">
        <v>4.8723000000000001</v>
      </c>
    </row>
    <row r="38" spans="1:10" ht="12" customHeight="1">
      <c r="A38" s="1774"/>
      <c r="B38" s="441" t="s">
        <v>75</v>
      </c>
      <c r="C38" s="460">
        <v>57090</v>
      </c>
      <c r="D38" s="460">
        <v>7030</v>
      </c>
    </row>
    <row r="39" spans="1:10" ht="12" customHeight="1">
      <c r="A39" s="1774"/>
      <c r="B39" s="441" t="s">
        <v>92</v>
      </c>
      <c r="C39" s="460">
        <v>57090</v>
      </c>
      <c r="D39" s="460">
        <v>4484</v>
      </c>
    </row>
    <row r="40" spans="1:10" ht="12" customHeight="1">
      <c r="A40" s="1774"/>
      <c r="B40" s="441" t="s">
        <v>110</v>
      </c>
      <c r="C40" s="473">
        <v>4</v>
      </c>
      <c r="D40" s="473">
        <v>4</v>
      </c>
    </row>
    <row r="41" spans="1:10" ht="12" customHeight="1">
      <c r="A41" s="1774"/>
      <c r="B41" s="441" t="s">
        <v>121</v>
      </c>
      <c r="C41" s="46">
        <v>3.8985500000000002</v>
      </c>
      <c r="D41" s="46">
        <v>3.9441199999999998</v>
      </c>
    </row>
    <row r="42" spans="1:10" ht="12" customHeight="1" thickBot="1">
      <c r="A42" s="1960"/>
      <c r="B42" s="341" t="s">
        <v>112</v>
      </c>
      <c r="C42" s="474">
        <v>3.0505053178578125E-2</v>
      </c>
      <c r="D42" s="474">
        <v>0.11011995298925717</v>
      </c>
    </row>
    <row r="43" spans="1:10" ht="52.5" customHeight="1">
      <c r="A43" s="2015" t="s">
        <v>493</v>
      </c>
      <c r="B43" s="2015"/>
      <c r="C43" s="2015"/>
      <c r="D43" s="2015"/>
      <c r="E43" s="451"/>
      <c r="F43" s="451"/>
      <c r="G43" s="451"/>
      <c r="H43" s="451"/>
      <c r="I43" s="451"/>
      <c r="J43" s="451"/>
    </row>
    <row r="45" spans="1:10" ht="12" customHeight="1"/>
    <row r="46" spans="1:10" ht="12" customHeight="1"/>
    <row r="47" spans="1:10" ht="12" customHeight="1"/>
    <row r="48" spans="1:10" ht="12" customHeight="1"/>
    <row r="49" ht="12" customHeight="1"/>
    <row r="50" ht="12" customHeight="1"/>
    <row r="51" ht="12" customHeight="1"/>
    <row r="52" ht="12" customHeight="1"/>
  </sheetData>
  <mergeCells count="16">
    <mergeCell ref="A16:B16"/>
    <mergeCell ref="A5:D5"/>
    <mergeCell ref="A6:B6"/>
    <mergeCell ref="A7:A12"/>
    <mergeCell ref="A13:D13"/>
    <mergeCell ref="A15:D15"/>
    <mergeCell ref="A35:D35"/>
    <mergeCell ref="A36:B36"/>
    <mergeCell ref="A37:A42"/>
    <mergeCell ref="A43:D43"/>
    <mergeCell ref="A17:A22"/>
    <mergeCell ref="A23:D23"/>
    <mergeCell ref="A25:D25"/>
    <mergeCell ref="A26:B26"/>
    <mergeCell ref="A27:A32"/>
    <mergeCell ref="A33:D33"/>
  </mergeCells>
  <hyperlinks>
    <hyperlink ref="A3" location="Übersicht!A1" display="&lt;&lt; Zurück zur Übersicht"/>
  </hyperlinks>
  <pageMargins left="0.7" right="0.7" top="0.78740157499999996" bottom="0.78740157499999996"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workbookViewId="0">
      <selection activeCell="A3" sqref="A3"/>
    </sheetView>
  </sheetViews>
  <sheetFormatPr baseColWidth="10" defaultColWidth="8.42578125" defaultRowHeight="15"/>
  <cols>
    <col min="1" max="1" width="21.28515625" style="684" customWidth="1"/>
    <col min="2" max="2" width="25.28515625" style="684" customWidth="1"/>
    <col min="3" max="245" width="8.42578125" style="684"/>
    <col min="246" max="246" width="21" style="684" customWidth="1"/>
    <col min="247" max="247" width="14.7109375" style="684" bestFit="1" customWidth="1"/>
    <col min="248" max="248" width="9.7109375" style="684" customWidth="1"/>
    <col min="249" max="249" width="10.5703125" style="684" customWidth="1"/>
    <col min="250" max="501" width="8.42578125" style="684"/>
    <col min="502" max="502" width="21" style="684" customWidth="1"/>
    <col min="503" max="503" width="14.7109375" style="684" bestFit="1" customWidth="1"/>
    <col min="504" max="504" width="9.7109375" style="684" customWidth="1"/>
    <col min="505" max="505" width="10.5703125" style="684" customWidth="1"/>
    <col min="506" max="757" width="8.42578125" style="684"/>
    <col min="758" max="758" width="21" style="684" customWidth="1"/>
    <col min="759" max="759" width="14.7109375" style="684" bestFit="1" customWidth="1"/>
    <col min="760" max="760" width="9.7109375" style="684" customWidth="1"/>
    <col min="761" max="761" width="10.5703125" style="684" customWidth="1"/>
    <col min="762" max="1013" width="8.42578125" style="684"/>
    <col min="1014" max="1014" width="21" style="684" customWidth="1"/>
    <col min="1015" max="1015" width="14.7109375" style="684" bestFit="1" customWidth="1"/>
    <col min="1016" max="1016" width="9.7109375" style="684" customWidth="1"/>
    <col min="1017" max="1017" width="10.5703125" style="684" customWidth="1"/>
    <col min="1018" max="1269" width="8.42578125" style="684"/>
    <col min="1270" max="1270" width="21" style="684" customWidth="1"/>
    <col min="1271" max="1271" width="14.7109375" style="684" bestFit="1" customWidth="1"/>
    <col min="1272" max="1272" width="9.7109375" style="684" customWidth="1"/>
    <col min="1273" max="1273" width="10.5703125" style="684" customWidth="1"/>
    <col min="1274" max="1525" width="8.42578125" style="684"/>
    <col min="1526" max="1526" width="21" style="684" customWidth="1"/>
    <col min="1527" max="1527" width="14.7109375" style="684" bestFit="1" customWidth="1"/>
    <col min="1528" max="1528" width="9.7109375" style="684" customWidth="1"/>
    <col min="1529" max="1529" width="10.5703125" style="684" customWidth="1"/>
    <col min="1530" max="1781" width="8.42578125" style="684"/>
    <col min="1782" max="1782" width="21" style="684" customWidth="1"/>
    <col min="1783" max="1783" width="14.7109375" style="684" bestFit="1" customWidth="1"/>
    <col min="1784" max="1784" width="9.7109375" style="684" customWidth="1"/>
    <col min="1785" max="1785" width="10.5703125" style="684" customWidth="1"/>
    <col min="1786" max="2037" width="8.42578125" style="684"/>
    <col min="2038" max="2038" width="21" style="684" customWidth="1"/>
    <col min="2039" max="2039" width="14.7109375" style="684" bestFit="1" customWidth="1"/>
    <col min="2040" max="2040" width="9.7109375" style="684" customWidth="1"/>
    <col min="2041" max="2041" width="10.5703125" style="684" customWidth="1"/>
    <col min="2042" max="2293" width="8.42578125" style="684"/>
    <col min="2294" max="2294" width="21" style="684" customWidth="1"/>
    <col min="2295" max="2295" width="14.7109375" style="684" bestFit="1" customWidth="1"/>
    <col min="2296" max="2296" width="9.7109375" style="684" customWidth="1"/>
    <col min="2297" max="2297" width="10.5703125" style="684" customWidth="1"/>
    <col min="2298" max="2549" width="8.42578125" style="684"/>
    <col min="2550" max="2550" width="21" style="684" customWidth="1"/>
    <col min="2551" max="2551" width="14.7109375" style="684" bestFit="1" customWidth="1"/>
    <col min="2552" max="2552" width="9.7109375" style="684" customWidth="1"/>
    <col min="2553" max="2553" width="10.5703125" style="684" customWidth="1"/>
    <col min="2554" max="2805" width="8.42578125" style="684"/>
    <col min="2806" max="2806" width="21" style="684" customWidth="1"/>
    <col min="2807" max="2807" width="14.7109375" style="684" bestFit="1" customWidth="1"/>
    <col min="2808" max="2808" width="9.7109375" style="684" customWidth="1"/>
    <col min="2809" max="2809" width="10.5703125" style="684" customWidth="1"/>
    <col min="2810" max="3061" width="8.42578125" style="684"/>
    <col min="3062" max="3062" width="21" style="684" customWidth="1"/>
    <col min="3063" max="3063" width="14.7109375" style="684" bestFit="1" customWidth="1"/>
    <col min="3064" max="3064" width="9.7109375" style="684" customWidth="1"/>
    <col min="3065" max="3065" width="10.5703125" style="684" customWidth="1"/>
    <col min="3066" max="3317" width="8.42578125" style="684"/>
    <col min="3318" max="3318" width="21" style="684" customWidth="1"/>
    <col min="3319" max="3319" width="14.7109375" style="684" bestFit="1" customWidth="1"/>
    <col min="3320" max="3320" width="9.7109375" style="684" customWidth="1"/>
    <col min="3321" max="3321" width="10.5703125" style="684" customWidth="1"/>
    <col min="3322" max="3573" width="8.42578125" style="684"/>
    <col min="3574" max="3574" width="21" style="684" customWidth="1"/>
    <col min="3575" max="3575" width="14.7109375" style="684" bestFit="1" customWidth="1"/>
    <col min="3576" max="3576" width="9.7109375" style="684" customWidth="1"/>
    <col min="3577" max="3577" width="10.5703125" style="684" customWidth="1"/>
    <col min="3578" max="3829" width="8.42578125" style="684"/>
    <col min="3830" max="3830" width="21" style="684" customWidth="1"/>
    <col min="3831" max="3831" width="14.7109375" style="684" bestFit="1" customWidth="1"/>
    <col min="3832" max="3832" width="9.7109375" style="684" customWidth="1"/>
    <col min="3833" max="3833" width="10.5703125" style="684" customWidth="1"/>
    <col min="3834" max="4085" width="8.42578125" style="684"/>
    <col min="4086" max="4086" width="21" style="684" customWidth="1"/>
    <col min="4087" max="4087" width="14.7109375" style="684" bestFit="1" customWidth="1"/>
    <col min="4088" max="4088" width="9.7109375" style="684" customWidth="1"/>
    <col min="4089" max="4089" width="10.5703125" style="684" customWidth="1"/>
    <col min="4090" max="4341" width="8.42578125" style="684"/>
    <col min="4342" max="4342" width="21" style="684" customWidth="1"/>
    <col min="4343" max="4343" width="14.7109375" style="684" bestFit="1" customWidth="1"/>
    <col min="4344" max="4344" width="9.7109375" style="684" customWidth="1"/>
    <col min="4345" max="4345" width="10.5703125" style="684" customWidth="1"/>
    <col min="4346" max="4597" width="8.42578125" style="684"/>
    <col min="4598" max="4598" width="21" style="684" customWidth="1"/>
    <col min="4599" max="4599" width="14.7109375" style="684" bestFit="1" customWidth="1"/>
    <col min="4600" max="4600" width="9.7109375" style="684" customWidth="1"/>
    <col min="4601" max="4601" width="10.5703125" style="684" customWidth="1"/>
    <col min="4602" max="4853" width="8.42578125" style="684"/>
    <col min="4854" max="4854" width="21" style="684" customWidth="1"/>
    <col min="4855" max="4855" width="14.7109375" style="684" bestFit="1" customWidth="1"/>
    <col min="4856" max="4856" width="9.7109375" style="684" customWidth="1"/>
    <col min="4857" max="4857" width="10.5703125" style="684" customWidth="1"/>
    <col min="4858" max="5109" width="8.42578125" style="684"/>
    <col min="5110" max="5110" width="21" style="684" customWidth="1"/>
    <col min="5111" max="5111" width="14.7109375" style="684" bestFit="1" customWidth="1"/>
    <col min="5112" max="5112" width="9.7109375" style="684" customWidth="1"/>
    <col min="5113" max="5113" width="10.5703125" style="684" customWidth="1"/>
    <col min="5114" max="5365" width="8.42578125" style="684"/>
    <col min="5366" max="5366" width="21" style="684" customWidth="1"/>
    <col min="5367" max="5367" width="14.7109375" style="684" bestFit="1" customWidth="1"/>
    <col min="5368" max="5368" width="9.7109375" style="684" customWidth="1"/>
    <col min="5369" max="5369" width="10.5703125" style="684" customWidth="1"/>
    <col min="5370" max="5621" width="8.42578125" style="684"/>
    <col min="5622" max="5622" width="21" style="684" customWidth="1"/>
    <col min="5623" max="5623" width="14.7109375" style="684" bestFit="1" customWidth="1"/>
    <col min="5624" max="5624" width="9.7109375" style="684" customWidth="1"/>
    <col min="5625" max="5625" width="10.5703125" style="684" customWidth="1"/>
    <col min="5626" max="5877" width="8.42578125" style="684"/>
    <col min="5878" max="5878" width="21" style="684" customWidth="1"/>
    <col min="5879" max="5879" width="14.7109375" style="684" bestFit="1" customWidth="1"/>
    <col min="5880" max="5880" width="9.7109375" style="684" customWidth="1"/>
    <col min="5881" max="5881" width="10.5703125" style="684" customWidth="1"/>
    <col min="5882" max="6133" width="8.42578125" style="684"/>
    <col min="6134" max="6134" width="21" style="684" customWidth="1"/>
    <col min="6135" max="6135" width="14.7109375" style="684" bestFit="1" customWidth="1"/>
    <col min="6136" max="6136" width="9.7109375" style="684" customWidth="1"/>
    <col min="6137" max="6137" width="10.5703125" style="684" customWidth="1"/>
    <col min="6138" max="6389" width="8.42578125" style="684"/>
    <col min="6390" max="6390" width="21" style="684" customWidth="1"/>
    <col min="6391" max="6391" width="14.7109375" style="684" bestFit="1" customWidth="1"/>
    <col min="6392" max="6392" width="9.7109375" style="684" customWidth="1"/>
    <col min="6393" max="6393" width="10.5703125" style="684" customWidth="1"/>
    <col min="6394" max="6645" width="8.42578125" style="684"/>
    <col min="6646" max="6646" width="21" style="684" customWidth="1"/>
    <col min="6647" max="6647" width="14.7109375" style="684" bestFit="1" customWidth="1"/>
    <col min="6648" max="6648" width="9.7109375" style="684" customWidth="1"/>
    <col min="6649" max="6649" width="10.5703125" style="684" customWidth="1"/>
    <col min="6650" max="6901" width="8.42578125" style="684"/>
    <col min="6902" max="6902" width="21" style="684" customWidth="1"/>
    <col min="6903" max="6903" width="14.7109375" style="684" bestFit="1" customWidth="1"/>
    <col min="6904" max="6904" width="9.7109375" style="684" customWidth="1"/>
    <col min="6905" max="6905" width="10.5703125" style="684" customWidth="1"/>
    <col min="6906" max="7157" width="8.42578125" style="684"/>
    <col min="7158" max="7158" width="21" style="684" customWidth="1"/>
    <col min="7159" max="7159" width="14.7109375" style="684" bestFit="1" customWidth="1"/>
    <col min="7160" max="7160" width="9.7109375" style="684" customWidth="1"/>
    <col min="7161" max="7161" width="10.5703125" style="684" customWidth="1"/>
    <col min="7162" max="7413" width="8.42578125" style="684"/>
    <col min="7414" max="7414" width="21" style="684" customWidth="1"/>
    <col min="7415" max="7415" width="14.7109375" style="684" bestFit="1" customWidth="1"/>
    <col min="7416" max="7416" width="9.7109375" style="684" customWidth="1"/>
    <col min="7417" max="7417" width="10.5703125" style="684" customWidth="1"/>
    <col min="7418" max="7669" width="8.42578125" style="684"/>
    <col min="7670" max="7670" width="21" style="684" customWidth="1"/>
    <col min="7671" max="7671" width="14.7109375" style="684" bestFit="1" customWidth="1"/>
    <col min="7672" max="7672" width="9.7109375" style="684" customWidth="1"/>
    <col min="7673" max="7673" width="10.5703125" style="684" customWidth="1"/>
    <col min="7674" max="7925" width="8.42578125" style="684"/>
    <col min="7926" max="7926" width="21" style="684" customWidth="1"/>
    <col min="7927" max="7927" width="14.7109375" style="684" bestFit="1" customWidth="1"/>
    <col min="7928" max="7928" width="9.7109375" style="684" customWidth="1"/>
    <col min="7929" max="7929" width="10.5703125" style="684" customWidth="1"/>
    <col min="7930" max="8181" width="8.42578125" style="684"/>
    <col min="8182" max="8182" width="21" style="684" customWidth="1"/>
    <col min="8183" max="8183" width="14.7109375" style="684" bestFit="1" customWidth="1"/>
    <col min="8184" max="8184" width="9.7109375" style="684" customWidth="1"/>
    <col min="8185" max="8185" width="10.5703125" style="684" customWidth="1"/>
    <col min="8186" max="8437" width="8.42578125" style="684"/>
    <col min="8438" max="8438" width="21" style="684" customWidth="1"/>
    <col min="8439" max="8439" width="14.7109375" style="684" bestFit="1" customWidth="1"/>
    <col min="8440" max="8440" width="9.7109375" style="684" customWidth="1"/>
    <col min="8441" max="8441" width="10.5703125" style="684" customWidth="1"/>
    <col min="8442" max="8693" width="8.42578125" style="684"/>
    <col min="8694" max="8694" width="21" style="684" customWidth="1"/>
    <col min="8695" max="8695" width="14.7109375" style="684" bestFit="1" customWidth="1"/>
    <col min="8696" max="8696" width="9.7109375" style="684" customWidth="1"/>
    <col min="8697" max="8697" width="10.5703125" style="684" customWidth="1"/>
    <col min="8698" max="8949" width="8.42578125" style="684"/>
    <col min="8950" max="8950" width="21" style="684" customWidth="1"/>
    <col min="8951" max="8951" width="14.7109375" style="684" bestFit="1" customWidth="1"/>
    <col min="8952" max="8952" width="9.7109375" style="684" customWidth="1"/>
    <col min="8953" max="8953" width="10.5703125" style="684" customWidth="1"/>
    <col min="8954" max="9205" width="8.42578125" style="684"/>
    <col min="9206" max="9206" width="21" style="684" customWidth="1"/>
    <col min="9207" max="9207" width="14.7109375" style="684" bestFit="1" customWidth="1"/>
    <col min="9208" max="9208" width="9.7109375" style="684" customWidth="1"/>
    <col min="9209" max="9209" width="10.5703125" style="684" customWidth="1"/>
    <col min="9210" max="9461" width="8.42578125" style="684"/>
    <col min="9462" max="9462" width="21" style="684" customWidth="1"/>
    <col min="9463" max="9463" width="14.7109375" style="684" bestFit="1" customWidth="1"/>
    <col min="9464" max="9464" width="9.7109375" style="684" customWidth="1"/>
    <col min="9465" max="9465" width="10.5703125" style="684" customWidth="1"/>
    <col min="9466" max="9717" width="8.42578125" style="684"/>
    <col min="9718" max="9718" width="21" style="684" customWidth="1"/>
    <col min="9719" max="9719" width="14.7109375" style="684" bestFit="1" customWidth="1"/>
    <col min="9720" max="9720" width="9.7109375" style="684" customWidth="1"/>
    <col min="9721" max="9721" width="10.5703125" style="684" customWidth="1"/>
    <col min="9722" max="9973" width="8.42578125" style="684"/>
    <col min="9974" max="9974" width="21" style="684" customWidth="1"/>
    <col min="9975" max="9975" width="14.7109375" style="684" bestFit="1" customWidth="1"/>
    <col min="9976" max="9976" width="9.7109375" style="684" customWidth="1"/>
    <col min="9977" max="9977" width="10.5703125" style="684" customWidth="1"/>
    <col min="9978" max="10229" width="8.42578125" style="684"/>
    <col min="10230" max="10230" width="21" style="684" customWidth="1"/>
    <col min="10231" max="10231" width="14.7109375" style="684" bestFit="1" customWidth="1"/>
    <col min="10232" max="10232" width="9.7109375" style="684" customWidth="1"/>
    <col min="10233" max="10233" width="10.5703125" style="684" customWidth="1"/>
    <col min="10234" max="10485" width="8.42578125" style="684"/>
    <col min="10486" max="10486" width="21" style="684" customWidth="1"/>
    <col min="10487" max="10487" width="14.7109375" style="684" bestFit="1" customWidth="1"/>
    <col min="10488" max="10488" width="9.7109375" style="684" customWidth="1"/>
    <col min="10489" max="10489" width="10.5703125" style="684" customWidth="1"/>
    <col min="10490" max="10741" width="8.42578125" style="684"/>
    <col min="10742" max="10742" width="21" style="684" customWidth="1"/>
    <col min="10743" max="10743" width="14.7109375" style="684" bestFit="1" customWidth="1"/>
    <col min="10744" max="10744" width="9.7109375" style="684" customWidth="1"/>
    <col min="10745" max="10745" width="10.5703125" style="684" customWidth="1"/>
    <col min="10746" max="10997" width="8.42578125" style="684"/>
    <col min="10998" max="10998" width="21" style="684" customWidth="1"/>
    <col min="10999" max="10999" width="14.7109375" style="684" bestFit="1" customWidth="1"/>
    <col min="11000" max="11000" width="9.7109375" style="684" customWidth="1"/>
    <col min="11001" max="11001" width="10.5703125" style="684" customWidth="1"/>
    <col min="11002" max="11253" width="8.42578125" style="684"/>
    <col min="11254" max="11254" width="21" style="684" customWidth="1"/>
    <col min="11255" max="11255" width="14.7109375" style="684" bestFit="1" customWidth="1"/>
    <col min="11256" max="11256" width="9.7109375" style="684" customWidth="1"/>
    <col min="11257" max="11257" width="10.5703125" style="684" customWidth="1"/>
    <col min="11258" max="11509" width="8.42578125" style="684"/>
    <col min="11510" max="11510" width="21" style="684" customWidth="1"/>
    <col min="11511" max="11511" width="14.7109375" style="684" bestFit="1" customWidth="1"/>
    <col min="11512" max="11512" width="9.7109375" style="684" customWidth="1"/>
    <col min="11513" max="11513" width="10.5703125" style="684" customWidth="1"/>
    <col min="11514" max="11765" width="8.42578125" style="684"/>
    <col min="11766" max="11766" width="21" style="684" customWidth="1"/>
    <col min="11767" max="11767" width="14.7109375" style="684" bestFit="1" customWidth="1"/>
    <col min="11768" max="11768" width="9.7109375" style="684" customWidth="1"/>
    <col min="11769" max="11769" width="10.5703125" style="684" customWidth="1"/>
    <col min="11770" max="12021" width="8.42578125" style="684"/>
    <col min="12022" max="12022" width="21" style="684" customWidth="1"/>
    <col min="12023" max="12023" width="14.7109375" style="684" bestFit="1" customWidth="1"/>
    <col min="12024" max="12024" width="9.7109375" style="684" customWidth="1"/>
    <col min="12025" max="12025" width="10.5703125" style="684" customWidth="1"/>
    <col min="12026" max="12277" width="8.42578125" style="684"/>
    <col min="12278" max="12278" width="21" style="684" customWidth="1"/>
    <col min="12279" max="12279" width="14.7109375" style="684" bestFit="1" customWidth="1"/>
    <col min="12280" max="12280" width="9.7109375" style="684" customWidth="1"/>
    <col min="12281" max="12281" width="10.5703125" style="684" customWidth="1"/>
    <col min="12282" max="12533" width="8.42578125" style="684"/>
    <col min="12534" max="12534" width="21" style="684" customWidth="1"/>
    <col min="12535" max="12535" width="14.7109375" style="684" bestFit="1" customWidth="1"/>
    <col min="12536" max="12536" width="9.7109375" style="684" customWidth="1"/>
    <col min="12537" max="12537" width="10.5703125" style="684" customWidth="1"/>
    <col min="12538" max="12789" width="8.42578125" style="684"/>
    <col min="12790" max="12790" width="21" style="684" customWidth="1"/>
    <col min="12791" max="12791" width="14.7109375" style="684" bestFit="1" customWidth="1"/>
    <col min="12792" max="12792" width="9.7109375" style="684" customWidth="1"/>
    <col min="12793" max="12793" width="10.5703125" style="684" customWidth="1"/>
    <col min="12794" max="13045" width="8.42578125" style="684"/>
    <col min="13046" max="13046" width="21" style="684" customWidth="1"/>
    <col min="13047" max="13047" width="14.7109375" style="684" bestFit="1" customWidth="1"/>
    <col min="13048" max="13048" width="9.7109375" style="684" customWidth="1"/>
    <col min="13049" max="13049" width="10.5703125" style="684" customWidth="1"/>
    <col min="13050" max="13301" width="8.42578125" style="684"/>
    <col min="13302" max="13302" width="21" style="684" customWidth="1"/>
    <col min="13303" max="13303" width="14.7109375" style="684" bestFit="1" customWidth="1"/>
    <col min="13304" max="13304" width="9.7109375" style="684" customWidth="1"/>
    <col min="13305" max="13305" width="10.5703125" style="684" customWidth="1"/>
    <col min="13306" max="13557" width="8.42578125" style="684"/>
    <col min="13558" max="13558" width="21" style="684" customWidth="1"/>
    <col min="13559" max="13559" width="14.7109375" style="684" bestFit="1" customWidth="1"/>
    <col min="13560" max="13560" width="9.7109375" style="684" customWidth="1"/>
    <col min="13561" max="13561" width="10.5703125" style="684" customWidth="1"/>
    <col min="13562" max="13813" width="8.42578125" style="684"/>
    <col min="13814" max="13814" width="21" style="684" customWidth="1"/>
    <col min="13815" max="13815" width="14.7109375" style="684" bestFit="1" customWidth="1"/>
    <col min="13816" max="13816" width="9.7109375" style="684" customWidth="1"/>
    <col min="13817" max="13817" width="10.5703125" style="684" customWidth="1"/>
    <col min="13818" max="14069" width="8.42578125" style="684"/>
    <col min="14070" max="14070" width="21" style="684" customWidth="1"/>
    <col min="14071" max="14071" width="14.7109375" style="684" bestFit="1" customWidth="1"/>
    <col min="14072" max="14072" width="9.7109375" style="684" customWidth="1"/>
    <col min="14073" max="14073" width="10.5703125" style="684" customWidth="1"/>
    <col min="14074" max="14325" width="8.42578125" style="684"/>
    <col min="14326" max="14326" width="21" style="684" customWidth="1"/>
    <col min="14327" max="14327" width="14.7109375" style="684" bestFit="1" customWidth="1"/>
    <col min="14328" max="14328" width="9.7109375" style="684" customWidth="1"/>
    <col min="14329" max="14329" width="10.5703125" style="684" customWidth="1"/>
    <col min="14330" max="14581" width="8.42578125" style="684"/>
    <col min="14582" max="14582" width="21" style="684" customWidth="1"/>
    <col min="14583" max="14583" width="14.7109375" style="684" bestFit="1" customWidth="1"/>
    <col min="14584" max="14584" width="9.7109375" style="684" customWidth="1"/>
    <col min="14585" max="14585" width="10.5703125" style="684" customWidth="1"/>
    <col min="14586" max="14837" width="8.42578125" style="684"/>
    <col min="14838" max="14838" width="21" style="684" customWidth="1"/>
    <col min="14839" max="14839" width="14.7109375" style="684" bestFit="1" customWidth="1"/>
    <col min="14840" max="14840" width="9.7109375" style="684" customWidth="1"/>
    <col min="14841" max="14841" width="10.5703125" style="684" customWidth="1"/>
    <col min="14842" max="15093" width="8.42578125" style="684"/>
    <col min="15094" max="15094" width="21" style="684" customWidth="1"/>
    <col min="15095" max="15095" width="14.7109375" style="684" bestFit="1" customWidth="1"/>
    <col min="15096" max="15096" width="9.7109375" style="684" customWidth="1"/>
    <col min="15097" max="15097" width="10.5703125" style="684" customWidth="1"/>
    <col min="15098" max="15349" width="8.42578125" style="684"/>
    <col min="15350" max="15350" width="21" style="684" customWidth="1"/>
    <col min="15351" max="15351" width="14.7109375" style="684" bestFit="1" customWidth="1"/>
    <col min="15352" max="15352" width="9.7109375" style="684" customWidth="1"/>
    <col min="15353" max="15353" width="10.5703125" style="684" customWidth="1"/>
    <col min="15354" max="15605" width="8.42578125" style="684"/>
    <col min="15606" max="15606" width="21" style="684" customWidth="1"/>
    <col min="15607" max="15607" width="14.7109375" style="684" bestFit="1" customWidth="1"/>
    <col min="15608" max="15608" width="9.7109375" style="684" customWidth="1"/>
    <col min="15609" max="15609" width="10.5703125" style="684" customWidth="1"/>
    <col min="15610" max="15861" width="8.42578125" style="684"/>
    <col min="15862" max="15862" width="21" style="684" customWidth="1"/>
    <col min="15863" max="15863" width="14.7109375" style="684" bestFit="1" customWidth="1"/>
    <col min="15864" max="15864" width="9.7109375" style="684" customWidth="1"/>
    <col min="15865" max="15865" width="10.5703125" style="684" customWidth="1"/>
    <col min="15866" max="16117" width="8.42578125" style="684"/>
    <col min="16118" max="16118" width="21" style="684" customWidth="1"/>
    <col min="16119" max="16119" width="14.7109375" style="684" bestFit="1" customWidth="1"/>
    <col min="16120" max="16120" width="9.7109375" style="684" customWidth="1"/>
    <col min="16121" max="16121" width="10.5703125" style="684" customWidth="1"/>
    <col min="16122" max="16384" width="8.42578125" style="684"/>
  </cols>
  <sheetData>
    <row r="1" spans="1:15" ht="25.5">
      <c r="A1" s="8" t="s">
        <v>444</v>
      </c>
    </row>
    <row r="2" spans="1:15">
      <c r="A2" s="92"/>
    </row>
    <row r="3" spans="1:15" s="20" customFormat="1" ht="15.75">
      <c r="A3" s="26" t="s">
        <v>69</v>
      </c>
    </row>
    <row r="5" spans="1:15" ht="15.4" customHeight="1" thickBot="1">
      <c r="A5" s="2018" t="s">
        <v>711</v>
      </c>
      <c r="B5" s="2019"/>
      <c r="C5" s="2019"/>
      <c r="D5" s="2019"/>
    </row>
    <row r="6" spans="1:15" ht="24.75" thickBot="1">
      <c r="A6" s="2020"/>
      <c r="B6" s="2020"/>
      <c r="C6" s="1403" t="s">
        <v>102</v>
      </c>
      <c r="D6" s="1403" t="s">
        <v>82</v>
      </c>
    </row>
    <row r="7" spans="1:15">
      <c r="A7" s="2021" t="s">
        <v>677</v>
      </c>
      <c r="B7" s="685" t="s">
        <v>109</v>
      </c>
      <c r="C7" s="463">
        <v>21.652114616883473</v>
      </c>
      <c r="D7" s="463">
        <v>21.734417753127776</v>
      </c>
    </row>
    <row r="8" spans="1:15">
      <c r="A8" s="2011"/>
      <c r="B8" s="673" t="s">
        <v>75</v>
      </c>
      <c r="C8" s="460">
        <v>40765.935159344474</v>
      </c>
      <c r="D8" s="460">
        <v>4892.9207100393342</v>
      </c>
    </row>
    <row r="9" spans="1:15">
      <c r="A9" s="2011"/>
      <c r="B9" s="673" t="s">
        <v>92</v>
      </c>
      <c r="C9" s="460">
        <v>38102</v>
      </c>
      <c r="D9" s="460">
        <v>2960</v>
      </c>
    </row>
    <row r="10" spans="1:15">
      <c r="A10" s="2011"/>
      <c r="B10" s="673" t="s">
        <v>110</v>
      </c>
      <c r="C10" s="473">
        <v>15</v>
      </c>
      <c r="D10" s="473">
        <v>15</v>
      </c>
    </row>
    <row r="11" spans="1:15">
      <c r="A11" s="2011"/>
      <c r="B11" s="673" t="s">
        <v>121</v>
      </c>
      <c r="C11" s="46">
        <v>24.68007675010422</v>
      </c>
      <c r="D11" s="46">
        <v>27.102475305134725</v>
      </c>
    </row>
    <row r="12" spans="1:15">
      <c r="A12" s="2012"/>
      <c r="B12" s="674" t="s">
        <v>112</v>
      </c>
      <c r="C12" s="487">
        <f>1.14*1.64*C11/SQRT(C9)</f>
        <v>0.23638576440813275</v>
      </c>
      <c r="D12" s="487">
        <f>1.14*1.64*D11/SQRT(D9)</f>
        <v>0.93134760314954423</v>
      </c>
      <c r="F12" s="686"/>
      <c r="G12" s="686"/>
      <c r="H12" s="686"/>
      <c r="I12" s="686"/>
      <c r="J12" s="686"/>
      <c r="K12" s="686"/>
      <c r="L12" s="686"/>
      <c r="M12" s="686"/>
      <c r="N12" s="686"/>
      <c r="O12" s="686"/>
    </row>
    <row r="13" spans="1:15">
      <c r="A13" s="2010" t="s">
        <v>701</v>
      </c>
      <c r="B13" s="673" t="s">
        <v>109</v>
      </c>
      <c r="C13" s="489">
        <v>18.95839531657176</v>
      </c>
      <c r="D13" s="489">
        <v>19.508237855312391</v>
      </c>
    </row>
    <row r="14" spans="1:15">
      <c r="A14" s="2011"/>
      <c r="B14" s="673" t="s">
        <v>75</v>
      </c>
      <c r="C14" s="460">
        <v>14184.252678974673</v>
      </c>
      <c r="D14" s="460">
        <v>1555.4359112715179</v>
      </c>
    </row>
    <row r="15" spans="1:15">
      <c r="A15" s="2011"/>
      <c r="B15" s="673" t="s">
        <v>92</v>
      </c>
      <c r="C15" s="460">
        <v>16294</v>
      </c>
      <c r="D15" s="460">
        <v>1124</v>
      </c>
    </row>
    <row r="16" spans="1:15">
      <c r="A16" s="2011"/>
      <c r="B16" s="673" t="s">
        <v>110</v>
      </c>
      <c r="C16" s="473">
        <v>14</v>
      </c>
      <c r="D16" s="473">
        <v>15</v>
      </c>
    </row>
    <row r="17" spans="1:7">
      <c r="A17" s="2011"/>
      <c r="B17" s="673" t="s">
        <v>121</v>
      </c>
      <c r="C17" s="46">
        <v>21.328832532377099</v>
      </c>
      <c r="D17" s="46">
        <v>19.468808431257294</v>
      </c>
    </row>
    <row r="18" spans="1:7">
      <c r="A18" s="2012"/>
      <c r="B18" s="674" t="s">
        <v>112</v>
      </c>
      <c r="C18" s="487">
        <f>1.14*1.64*C17/SQRT(C15)</f>
        <v>0.31239345597963192</v>
      </c>
      <c r="D18" s="487">
        <f>1.14*1.64*D17/SQRT(D15)</f>
        <v>1.0856876947760401</v>
      </c>
      <c r="F18" s="686"/>
      <c r="G18" s="686"/>
    </row>
    <row r="19" spans="1:7" ht="15" customHeight="1">
      <c r="A19" s="2010" t="s">
        <v>679</v>
      </c>
      <c r="B19" s="673" t="s">
        <v>109</v>
      </c>
      <c r="C19" s="489">
        <v>15.352974657669204</v>
      </c>
      <c r="D19" s="489">
        <v>16.398754041177302</v>
      </c>
    </row>
    <row r="20" spans="1:7">
      <c r="A20" s="2011"/>
      <c r="B20" s="673" t="s">
        <v>75</v>
      </c>
      <c r="C20" s="460">
        <v>42857.925760555838</v>
      </c>
      <c r="D20" s="460">
        <v>5380.3534502564899</v>
      </c>
    </row>
    <row r="21" spans="1:7">
      <c r="A21" s="2011"/>
      <c r="B21" s="673" t="s">
        <v>92</v>
      </c>
      <c r="C21" s="460">
        <v>41527</v>
      </c>
      <c r="D21" s="460">
        <v>3317</v>
      </c>
    </row>
    <row r="22" spans="1:7">
      <c r="A22" s="2011"/>
      <c r="B22" s="673" t="s">
        <v>110</v>
      </c>
      <c r="C22" s="473">
        <v>10</v>
      </c>
      <c r="D22" s="473">
        <v>10</v>
      </c>
    </row>
    <row r="23" spans="1:7">
      <c r="A23" s="2011"/>
      <c r="B23" s="673" t="s">
        <v>121</v>
      </c>
      <c r="C23" s="46">
        <v>20.272333709416237</v>
      </c>
      <c r="D23" s="46">
        <v>24.176721541533762</v>
      </c>
    </row>
    <row r="24" spans="1:7">
      <c r="A24" s="2012"/>
      <c r="B24" s="674" t="s">
        <v>112</v>
      </c>
      <c r="C24" s="487">
        <f>1.14*1.64*C23/SQRT(C21)</f>
        <v>0.18598896048523522</v>
      </c>
      <c r="D24" s="487">
        <f>1.14*1.64*D23/SQRT(D21)</f>
        <v>0.78482598197928732</v>
      </c>
      <c r="F24" s="686"/>
      <c r="G24" s="686"/>
    </row>
    <row r="25" spans="1:7" ht="15" customHeight="1">
      <c r="A25" s="2010" t="s">
        <v>702</v>
      </c>
      <c r="B25" s="673" t="s">
        <v>109</v>
      </c>
      <c r="C25" s="489">
        <v>32.068100098444731</v>
      </c>
      <c r="D25" s="489">
        <v>32.538140883410868</v>
      </c>
    </row>
    <row r="26" spans="1:7">
      <c r="A26" s="2011"/>
      <c r="B26" s="673" t="s">
        <v>75</v>
      </c>
      <c r="C26" s="460">
        <v>6811.8219330390202</v>
      </c>
      <c r="D26" s="460">
        <v>760.78128528767718</v>
      </c>
    </row>
    <row r="27" spans="1:7">
      <c r="A27" s="2011"/>
      <c r="B27" s="673" t="s">
        <v>92</v>
      </c>
      <c r="C27" s="460">
        <v>6590</v>
      </c>
      <c r="D27" s="460">
        <v>470</v>
      </c>
    </row>
    <row r="28" spans="1:7">
      <c r="A28" s="2011"/>
      <c r="B28" s="673" t="s">
        <v>110</v>
      </c>
      <c r="C28" s="473">
        <v>18</v>
      </c>
      <c r="D28" s="473">
        <v>15</v>
      </c>
    </row>
    <row r="29" spans="1:7">
      <c r="A29" s="2011"/>
      <c r="B29" s="673" t="s">
        <v>121</v>
      </c>
      <c r="C29" s="46">
        <v>51.455142900331019</v>
      </c>
      <c r="D29" s="46">
        <v>55.291545383752634</v>
      </c>
    </row>
    <row r="30" spans="1:7">
      <c r="A30" s="2012"/>
      <c r="B30" s="674" t="s">
        <v>112</v>
      </c>
      <c r="C30" s="487">
        <f>1.14*1.64*C29/SQRT(C27)</f>
        <v>1.1850448322203864</v>
      </c>
      <c r="D30" s="487">
        <f>1.14*1.64*D29/SQRT(D27)</f>
        <v>4.7682443071243181</v>
      </c>
      <c r="F30" s="686"/>
      <c r="G30" s="686"/>
    </row>
    <row r="31" spans="1:7">
      <c r="A31" s="2010" t="s">
        <v>681</v>
      </c>
      <c r="B31" s="673" t="s">
        <v>109</v>
      </c>
      <c r="C31" s="489">
        <v>32.594736037029961</v>
      </c>
      <c r="D31" s="489">
        <v>34.474805196594851</v>
      </c>
    </row>
    <row r="32" spans="1:7">
      <c r="A32" s="2011"/>
      <c r="B32" s="673" t="s">
        <v>75</v>
      </c>
      <c r="C32" s="460">
        <v>73951.484150869452</v>
      </c>
      <c r="D32" s="460">
        <v>9201.8136535367357</v>
      </c>
    </row>
    <row r="33" spans="1:7">
      <c r="A33" s="2011"/>
      <c r="B33" s="673" t="s">
        <v>92</v>
      </c>
      <c r="C33" s="460">
        <v>75194</v>
      </c>
      <c r="D33" s="460">
        <v>5944</v>
      </c>
    </row>
    <row r="34" spans="1:7">
      <c r="A34" s="2011"/>
      <c r="B34" s="673" t="s">
        <v>110</v>
      </c>
      <c r="C34" s="473">
        <v>15</v>
      </c>
      <c r="D34" s="473">
        <v>18</v>
      </c>
    </row>
    <row r="35" spans="1:7">
      <c r="A35" s="2011"/>
      <c r="B35" s="673" t="s">
        <v>121</v>
      </c>
      <c r="C35" s="46">
        <v>48.109893169916532</v>
      </c>
      <c r="D35" s="46">
        <v>47.266830704457909</v>
      </c>
    </row>
    <row r="36" spans="1:7">
      <c r="A36" s="2012"/>
      <c r="B36" s="674" t="s">
        <v>112</v>
      </c>
      <c r="C36" s="487">
        <f>1.14*1.64*C35/SQRT(C33)</f>
        <v>0.32801333355334417</v>
      </c>
      <c r="D36" s="487">
        <f>1.14*1.64*D35/SQRT(D33)</f>
        <v>1.1462141944077497</v>
      </c>
      <c r="F36" s="686"/>
      <c r="G36" s="686"/>
    </row>
    <row r="37" spans="1:7">
      <c r="A37" s="2010" t="s">
        <v>682</v>
      </c>
      <c r="B37" s="673" t="s">
        <v>109</v>
      </c>
      <c r="C37" s="489">
        <v>16.37891069850556</v>
      </c>
      <c r="D37" s="489">
        <v>16.03582015148892</v>
      </c>
    </row>
    <row r="38" spans="1:7">
      <c r="A38" s="2011"/>
      <c r="B38" s="673" t="s">
        <v>75</v>
      </c>
      <c r="C38" s="460">
        <v>11722.813234184929</v>
      </c>
      <c r="D38" s="460">
        <v>1263.8489408218145</v>
      </c>
    </row>
    <row r="39" spans="1:7">
      <c r="A39" s="2011"/>
      <c r="B39" s="673" t="s">
        <v>92</v>
      </c>
      <c r="C39" s="460">
        <v>12204</v>
      </c>
      <c r="D39" s="460">
        <v>807</v>
      </c>
    </row>
    <row r="40" spans="1:7">
      <c r="A40" s="2011"/>
      <c r="B40" s="673" t="s">
        <v>110</v>
      </c>
      <c r="C40" s="473">
        <v>10</v>
      </c>
      <c r="D40" s="473">
        <v>10</v>
      </c>
    </row>
    <row r="41" spans="1:7">
      <c r="A41" s="2011"/>
      <c r="B41" s="673" t="s">
        <v>121</v>
      </c>
      <c r="C41" s="46">
        <v>22.841401335585584</v>
      </c>
      <c r="D41" s="46">
        <v>18.441458833923612</v>
      </c>
    </row>
    <row r="42" spans="1:7">
      <c r="A42" s="2012"/>
      <c r="B42" s="674" t="s">
        <v>112</v>
      </c>
      <c r="C42" s="487">
        <f>1.14*1.64*C41/SQRT(C39)</f>
        <v>0.38656305474579233</v>
      </c>
      <c r="D42" s="487">
        <f>1.14*1.64*D41/SQRT(D39)</f>
        <v>1.2136884121882048</v>
      </c>
      <c r="F42" s="686"/>
      <c r="G42" s="686"/>
    </row>
    <row r="43" spans="1:7">
      <c r="A43" s="2010" t="s">
        <v>538</v>
      </c>
      <c r="B43" s="673" t="s">
        <v>109</v>
      </c>
      <c r="C43" s="489">
        <v>33.797656819066532</v>
      </c>
      <c r="D43" s="489">
        <v>31.250910071823281</v>
      </c>
    </row>
    <row r="44" spans="1:7">
      <c r="A44" s="2011"/>
      <c r="B44" s="673" t="s">
        <v>75</v>
      </c>
      <c r="C44" s="460">
        <v>1928.6730151849861</v>
      </c>
      <c r="D44" s="460">
        <v>256.54084398308981</v>
      </c>
    </row>
    <row r="45" spans="1:7">
      <c r="A45" s="2011"/>
      <c r="B45" s="673" t="s">
        <v>92</v>
      </c>
      <c r="C45" s="460">
        <v>1915</v>
      </c>
      <c r="D45" s="460">
        <v>158</v>
      </c>
    </row>
    <row r="46" spans="1:7">
      <c r="A46" s="2011"/>
      <c r="B46" s="673" t="s">
        <v>110</v>
      </c>
      <c r="C46" s="473">
        <v>15</v>
      </c>
      <c r="D46" s="473">
        <v>15</v>
      </c>
    </row>
    <row r="47" spans="1:7">
      <c r="A47" s="2011"/>
      <c r="B47" s="673" t="s">
        <v>121</v>
      </c>
      <c r="C47" s="46">
        <v>63.37979882021974</v>
      </c>
      <c r="D47" s="46">
        <v>43.937387410410309</v>
      </c>
    </row>
    <row r="48" spans="1:7">
      <c r="A48" s="2011"/>
      <c r="B48" s="674" t="s">
        <v>112</v>
      </c>
      <c r="C48" s="480">
        <f>1.14*1.64*C47/SQRT(C45)</f>
        <v>2.7077911629196487</v>
      </c>
      <c r="D48" s="480">
        <f>1.14*1.64*D47/SQRT(D45)</f>
        <v>6.5351323202304687</v>
      </c>
      <c r="F48" s="686"/>
      <c r="G48" s="686"/>
    </row>
    <row r="49" spans="1:7">
      <c r="A49" s="2010" t="s">
        <v>696</v>
      </c>
      <c r="B49" s="673" t="s">
        <v>109</v>
      </c>
      <c r="C49" s="489">
        <v>24.42809210604285</v>
      </c>
      <c r="D49" s="489">
        <v>25.531769592343345</v>
      </c>
    </row>
    <row r="50" spans="1:7">
      <c r="A50" s="2011"/>
      <c r="B50" s="673" t="s">
        <v>75</v>
      </c>
      <c r="C50" s="460">
        <v>192222.90593214807</v>
      </c>
      <c r="D50" s="460">
        <v>23311.694795196458</v>
      </c>
    </row>
    <row r="51" spans="1:7">
      <c r="A51" s="2011"/>
      <c r="B51" s="673" t="s">
        <v>92</v>
      </c>
      <c r="C51" s="460">
        <v>191826</v>
      </c>
      <c r="D51" s="460">
        <v>14780</v>
      </c>
    </row>
    <row r="52" spans="1:7">
      <c r="A52" s="2011"/>
      <c r="B52" s="673" t="s">
        <v>110</v>
      </c>
      <c r="C52" s="473">
        <v>15</v>
      </c>
      <c r="D52" s="473">
        <v>15</v>
      </c>
    </row>
    <row r="53" spans="1:7">
      <c r="A53" s="2011"/>
      <c r="B53" s="673" t="s">
        <v>121</v>
      </c>
      <c r="C53" s="46">
        <v>36.952498970898496</v>
      </c>
      <c r="D53" s="46">
        <v>37.396428658335147</v>
      </c>
    </row>
    <row r="54" spans="1:7" ht="15.75" thickBot="1">
      <c r="A54" s="2011"/>
      <c r="B54" s="673" t="s">
        <v>112</v>
      </c>
      <c r="C54" s="487">
        <f>1.14*1.64*C53/SQRT(C51)</f>
        <v>0.15773888895449781</v>
      </c>
      <c r="D54" s="487">
        <f>1.14*1.64*D53/SQRT(D51)</f>
        <v>0.57509767470056061</v>
      </c>
      <c r="F54" s="686"/>
      <c r="G54" s="686"/>
    </row>
    <row r="55" spans="1:7" ht="75.75" customHeight="1">
      <c r="A55" s="2017" t="s">
        <v>703</v>
      </c>
      <c r="B55" s="2017"/>
      <c r="C55" s="2017"/>
      <c r="D55" s="2017"/>
    </row>
  </sheetData>
  <mergeCells count="11">
    <mergeCell ref="A25:A30"/>
    <mergeCell ref="A5:D5"/>
    <mergeCell ref="A6:B6"/>
    <mergeCell ref="A7:A12"/>
    <mergeCell ref="A13:A18"/>
    <mergeCell ref="A19:A24"/>
    <mergeCell ref="A31:A36"/>
    <mergeCell ref="A37:A42"/>
    <mergeCell ref="A43:A48"/>
    <mergeCell ref="A49:A54"/>
    <mergeCell ref="A55:D55"/>
  </mergeCells>
  <conditionalFormatting sqref="F12:O12">
    <cfRule type="cellIs" dxfId="150" priority="16" operator="lessThan">
      <formula>0</formula>
    </cfRule>
  </conditionalFormatting>
  <conditionalFormatting sqref="F12:G12">
    <cfRule type="cellIs" dxfId="149" priority="15" operator="lessThan">
      <formula>0</formula>
    </cfRule>
  </conditionalFormatting>
  <conditionalFormatting sqref="F18:G18">
    <cfRule type="cellIs" dxfId="148" priority="14" operator="lessThan">
      <formula>0</formula>
    </cfRule>
  </conditionalFormatting>
  <conditionalFormatting sqref="F18:G18">
    <cfRule type="cellIs" dxfId="147" priority="13" operator="lessThan">
      <formula>0</formula>
    </cfRule>
  </conditionalFormatting>
  <conditionalFormatting sqref="F24:G24">
    <cfRule type="cellIs" dxfId="146" priority="12" operator="lessThan">
      <formula>0</formula>
    </cfRule>
  </conditionalFormatting>
  <conditionalFormatting sqref="F24:G24">
    <cfRule type="cellIs" dxfId="145" priority="11" operator="lessThan">
      <formula>0</formula>
    </cfRule>
  </conditionalFormatting>
  <conditionalFormatting sqref="F30:G30">
    <cfRule type="cellIs" dxfId="144" priority="10" operator="lessThan">
      <formula>0</formula>
    </cfRule>
  </conditionalFormatting>
  <conditionalFormatting sqref="F30:G30">
    <cfRule type="cellIs" dxfId="143" priority="9" operator="lessThan">
      <formula>0</formula>
    </cfRule>
  </conditionalFormatting>
  <conditionalFormatting sqref="F36:G36">
    <cfRule type="cellIs" dxfId="142" priority="8" operator="lessThan">
      <formula>0</formula>
    </cfRule>
  </conditionalFormatting>
  <conditionalFormatting sqref="F36:G36">
    <cfRule type="cellIs" dxfId="141" priority="7" operator="lessThan">
      <formula>0</formula>
    </cfRule>
  </conditionalFormatting>
  <conditionalFormatting sqref="F42:G42">
    <cfRule type="cellIs" dxfId="140" priority="6" operator="lessThan">
      <formula>0</formula>
    </cfRule>
  </conditionalFormatting>
  <conditionalFormatting sqref="F42:G42">
    <cfRule type="cellIs" dxfId="139" priority="5" operator="lessThan">
      <formula>0</formula>
    </cfRule>
  </conditionalFormatting>
  <conditionalFormatting sqref="F48:G48">
    <cfRule type="cellIs" dxfId="138" priority="4" operator="lessThan">
      <formula>0</formula>
    </cfRule>
  </conditionalFormatting>
  <conditionalFormatting sqref="F48:G48">
    <cfRule type="cellIs" dxfId="137" priority="3" operator="lessThan">
      <formula>0</formula>
    </cfRule>
  </conditionalFormatting>
  <conditionalFormatting sqref="F54:G54">
    <cfRule type="cellIs" dxfId="136" priority="2" operator="lessThan">
      <formula>0</formula>
    </cfRule>
  </conditionalFormatting>
  <conditionalFormatting sqref="F54:G54">
    <cfRule type="cellIs" dxfId="135" priority="1" operator="lessThan">
      <formula>0</formula>
    </cfRule>
  </conditionalFormatting>
  <hyperlinks>
    <hyperlink ref="A3" location="Übersicht!A1" display="&lt;&lt; Zurück zur Übersicht"/>
  </hyperlinks>
  <pageMargins left="0.7" right="0.7" top="0.78740157499999996" bottom="0.78740157499999996"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topLeftCell="A34" workbookViewId="0">
      <selection activeCell="A3" sqref="A3"/>
    </sheetView>
  </sheetViews>
  <sheetFormatPr baseColWidth="10" defaultRowHeight="15"/>
  <cols>
    <col min="1" max="1" width="20.7109375" style="467" customWidth="1"/>
    <col min="2" max="2" width="23.28515625" style="467" customWidth="1"/>
    <col min="3" max="16384" width="11.42578125" style="467"/>
  </cols>
  <sheetData>
    <row r="1" spans="1:12" ht="25.5">
      <c r="A1" s="8" t="s">
        <v>1199</v>
      </c>
    </row>
    <row r="2" spans="1:12">
      <c r="A2" s="92"/>
    </row>
    <row r="3" spans="1:12" ht="15.75">
      <c r="A3" s="26" t="s">
        <v>69</v>
      </c>
    </row>
    <row r="5" spans="1:12" ht="15.75" thickBot="1">
      <c r="A5" s="2023" t="s">
        <v>712</v>
      </c>
      <c r="B5" s="2023"/>
      <c r="C5" s="2023"/>
      <c r="D5" s="2023"/>
      <c r="E5" s="2023"/>
      <c r="F5" s="2023"/>
      <c r="G5" s="2023"/>
      <c r="H5" s="2023"/>
      <c r="I5" s="2023"/>
      <c r="J5" s="2023"/>
      <c r="K5" s="2023"/>
      <c r="L5" s="2023"/>
    </row>
    <row r="6" spans="1:12" ht="15.75">
      <c r="A6" s="687"/>
      <c r="B6" s="687"/>
      <c r="C6" s="2024" t="s">
        <v>102</v>
      </c>
      <c r="D6" s="2024" t="s">
        <v>82</v>
      </c>
      <c r="E6" s="2026" t="s">
        <v>408</v>
      </c>
      <c r="F6" s="2026"/>
      <c r="G6" s="2026"/>
      <c r="H6" s="2026"/>
      <c r="I6" s="2026"/>
      <c r="J6" s="2026"/>
      <c r="K6" s="2026"/>
      <c r="L6" s="2026"/>
    </row>
    <row r="7" spans="1:12" ht="25.5" thickBot="1">
      <c r="A7" s="2014"/>
      <c r="B7" s="2014"/>
      <c r="C7" s="2025"/>
      <c r="D7" s="2025"/>
      <c r="E7" s="688" t="s">
        <v>391</v>
      </c>
      <c r="F7" s="688" t="s">
        <v>394</v>
      </c>
      <c r="G7" s="688" t="s">
        <v>77</v>
      </c>
      <c r="H7" s="688" t="s">
        <v>78</v>
      </c>
      <c r="I7" s="688" t="s">
        <v>79</v>
      </c>
      <c r="J7" s="688" t="s">
        <v>99</v>
      </c>
      <c r="K7" s="688" t="s">
        <v>160</v>
      </c>
      <c r="L7" s="688" t="s">
        <v>161</v>
      </c>
    </row>
    <row r="8" spans="1:12">
      <c r="A8" s="2010" t="s">
        <v>677</v>
      </c>
      <c r="B8" s="673" t="s">
        <v>109</v>
      </c>
      <c r="C8" s="45">
        <v>21.652114616883473</v>
      </c>
      <c r="D8" s="45">
        <v>21.734417753127776</v>
      </c>
      <c r="E8" s="45">
        <v>17.2680978743231</v>
      </c>
      <c r="F8" s="45">
        <v>19.186523431593479</v>
      </c>
      <c r="G8" s="45">
        <v>18.151351968590387</v>
      </c>
      <c r="H8" s="45">
        <v>21.345871600504246</v>
      </c>
      <c r="I8" s="45">
        <v>23.90178991039571</v>
      </c>
      <c r="J8" s="45">
        <v>24.743347308768826</v>
      </c>
      <c r="K8" s="45">
        <v>18.534963541484238</v>
      </c>
      <c r="L8" s="45">
        <v>22.755584930102266</v>
      </c>
    </row>
    <row r="9" spans="1:12">
      <c r="A9" s="2011"/>
      <c r="B9" s="673" t="s">
        <v>75</v>
      </c>
      <c r="C9" s="460">
        <v>40765.935159344474</v>
      </c>
      <c r="D9" s="460">
        <v>4892.9207100393342</v>
      </c>
      <c r="E9" s="460">
        <v>224.56445929649416</v>
      </c>
      <c r="F9" s="460">
        <v>833.6272118164153</v>
      </c>
      <c r="G9" s="460">
        <v>441.89454938150226</v>
      </c>
      <c r="H9" s="460">
        <v>485.03413079497017</v>
      </c>
      <c r="I9" s="460">
        <v>1851.4975821240364</v>
      </c>
      <c r="J9" s="460">
        <v>495.54189875860777</v>
      </c>
      <c r="K9" s="460">
        <v>279.05830316764224</v>
      </c>
      <c r="L9" s="460">
        <v>281.7025746996627</v>
      </c>
    </row>
    <row r="10" spans="1:12">
      <c r="A10" s="2011"/>
      <c r="B10" s="673" t="s">
        <v>92</v>
      </c>
      <c r="C10" s="460">
        <v>38102</v>
      </c>
      <c r="D10" s="460">
        <v>2960</v>
      </c>
      <c r="E10" s="460">
        <v>138</v>
      </c>
      <c r="F10" s="460">
        <v>579</v>
      </c>
      <c r="G10" s="460">
        <v>220</v>
      </c>
      <c r="H10" s="460">
        <v>334</v>
      </c>
      <c r="I10" s="460">
        <v>881</v>
      </c>
      <c r="J10" s="460">
        <v>365</v>
      </c>
      <c r="K10" s="460">
        <v>162</v>
      </c>
      <c r="L10" s="460">
        <v>281</v>
      </c>
    </row>
    <row r="11" spans="1:12">
      <c r="A11" s="2011"/>
      <c r="B11" s="673" t="s">
        <v>110</v>
      </c>
      <c r="C11" s="473">
        <v>15</v>
      </c>
      <c r="D11" s="473">
        <v>15</v>
      </c>
      <c r="E11" s="473">
        <v>15</v>
      </c>
      <c r="F11" s="473">
        <v>11</v>
      </c>
      <c r="G11" s="473">
        <v>15</v>
      </c>
      <c r="H11" s="473">
        <v>15</v>
      </c>
      <c r="I11" s="473">
        <v>18</v>
      </c>
      <c r="J11" s="473">
        <v>15</v>
      </c>
      <c r="K11" s="473">
        <v>10</v>
      </c>
      <c r="L11" s="473">
        <v>10</v>
      </c>
    </row>
    <row r="12" spans="1:12">
      <c r="A12" s="2011"/>
      <c r="B12" s="673" t="s">
        <v>121</v>
      </c>
      <c r="C12" s="46">
        <v>24.68007675010422</v>
      </c>
      <c r="D12" s="46">
        <v>27.102475305134725</v>
      </c>
      <c r="E12" s="46">
        <v>16.056168027479746</v>
      </c>
      <c r="F12" s="46">
        <v>22.940222575155182</v>
      </c>
      <c r="G12" s="46">
        <v>16.978823992524539</v>
      </c>
      <c r="H12" s="46">
        <v>15.799893572752563</v>
      </c>
      <c r="I12" s="46">
        <v>22.748534184991303</v>
      </c>
      <c r="J12" s="46">
        <v>33.833282379363382</v>
      </c>
      <c r="K12" s="46">
        <v>23.371481666188842</v>
      </c>
      <c r="L12" s="46">
        <v>63.784070999567732</v>
      </c>
    </row>
    <row r="13" spans="1:12">
      <c r="A13" s="2012"/>
      <c r="B13" s="674" t="s">
        <v>112</v>
      </c>
      <c r="C13" s="487">
        <f>1.14*1.64*C12/SQRT(C10)</f>
        <v>0.23638576440813275</v>
      </c>
      <c r="D13" s="487">
        <f>1.14*1.64*D12/SQRT(D10)</f>
        <v>0.93134760314954423</v>
      </c>
      <c r="E13" s="487">
        <f t="shared" ref="E13:K13" si="0">1.14*1.64*E12/SQRT(E10)</f>
        <v>2.5553539291541196</v>
      </c>
      <c r="F13" s="487">
        <f t="shared" si="0"/>
        <v>1.7824076801122992</v>
      </c>
      <c r="G13" s="487">
        <f t="shared" si="0"/>
        <v>2.1401537048703863</v>
      </c>
      <c r="H13" s="487">
        <f t="shared" si="0"/>
        <v>1.6163284882320041</v>
      </c>
      <c r="I13" s="487">
        <f t="shared" si="0"/>
        <v>1.4328943263379534</v>
      </c>
      <c r="J13" s="487">
        <f t="shared" si="0"/>
        <v>3.3109025675442498</v>
      </c>
      <c r="K13" s="487">
        <f t="shared" si="0"/>
        <v>3.4330287310421426</v>
      </c>
      <c r="L13" s="487">
        <f>1.14*1.64*L12/SQRT(L10)</f>
        <v>7.1139002935353064</v>
      </c>
    </row>
    <row r="14" spans="1:12">
      <c r="A14" s="2010" t="s">
        <v>701</v>
      </c>
      <c r="B14" s="673" t="s">
        <v>109</v>
      </c>
      <c r="C14" s="489">
        <v>18.95839531657176</v>
      </c>
      <c r="D14" s="489">
        <v>19.508237855312391</v>
      </c>
      <c r="E14" s="489">
        <v>17.255541200927748</v>
      </c>
      <c r="F14" s="489">
        <v>16.409403325986791</v>
      </c>
      <c r="G14" s="489">
        <v>21.140698063000695</v>
      </c>
      <c r="H14" s="489">
        <v>18.810556435801608</v>
      </c>
      <c r="I14" s="489">
        <v>20.024538997536304</v>
      </c>
      <c r="J14" s="489">
        <v>18.509548667057096</v>
      </c>
      <c r="K14" s="489">
        <v>25.41094513895662</v>
      </c>
      <c r="L14" s="489">
        <v>24.593878666434463</v>
      </c>
    </row>
    <row r="15" spans="1:12">
      <c r="A15" s="2011"/>
      <c r="B15" s="673" t="s">
        <v>75</v>
      </c>
      <c r="C15" s="460">
        <v>14184.252678974673</v>
      </c>
      <c r="D15" s="460">
        <v>1555.4359112715179</v>
      </c>
      <c r="E15" s="460">
        <v>58.560477372239959</v>
      </c>
      <c r="F15" s="460">
        <v>269.45815601607825</v>
      </c>
      <c r="G15" s="460">
        <v>87.732137473864213</v>
      </c>
      <c r="H15" s="460">
        <v>167.96351377537945</v>
      </c>
      <c r="I15" s="460">
        <v>656.02903212538411</v>
      </c>
      <c r="J15" s="460">
        <v>175.08504510360606</v>
      </c>
      <c r="K15" s="460">
        <v>75.830476848100673</v>
      </c>
      <c r="L15" s="460">
        <v>64.777072556865221</v>
      </c>
    </row>
    <row r="16" spans="1:12">
      <c r="A16" s="2011"/>
      <c r="B16" s="673" t="s">
        <v>92</v>
      </c>
      <c r="C16" s="460">
        <v>16294</v>
      </c>
      <c r="D16" s="460">
        <v>1124</v>
      </c>
      <c r="E16" s="460">
        <v>42</v>
      </c>
      <c r="F16" s="460">
        <v>234</v>
      </c>
      <c r="G16" s="460">
        <v>53</v>
      </c>
      <c r="H16" s="460">
        <v>142</v>
      </c>
      <c r="I16" s="460">
        <v>363</v>
      </c>
      <c r="J16" s="460">
        <v>166</v>
      </c>
      <c r="K16" s="460">
        <v>54</v>
      </c>
      <c r="L16" s="460">
        <v>70</v>
      </c>
    </row>
    <row r="17" spans="1:12">
      <c r="A17" s="2011"/>
      <c r="B17" s="673" t="s">
        <v>110</v>
      </c>
      <c r="C17" s="473">
        <v>14</v>
      </c>
      <c r="D17" s="473">
        <v>15</v>
      </c>
      <c r="E17" s="473">
        <v>15</v>
      </c>
      <c r="F17" s="473">
        <v>13</v>
      </c>
      <c r="G17" s="689">
        <v>12.54</v>
      </c>
      <c r="H17" s="473">
        <v>15</v>
      </c>
      <c r="I17" s="473">
        <v>15</v>
      </c>
      <c r="J17" s="473">
        <v>15</v>
      </c>
      <c r="K17" s="473">
        <v>15</v>
      </c>
      <c r="L17" s="473">
        <v>15</v>
      </c>
    </row>
    <row r="18" spans="1:12">
      <c r="A18" s="2011"/>
      <c r="B18" s="673" t="s">
        <v>121</v>
      </c>
      <c r="C18" s="46">
        <v>21.328832532377099</v>
      </c>
      <c r="D18" s="46">
        <v>19.468808431257294</v>
      </c>
      <c r="E18" s="46">
        <v>11.708720615772052</v>
      </c>
      <c r="F18" s="46">
        <v>13.899027592471207</v>
      </c>
      <c r="G18" s="46">
        <v>22.648872995005171</v>
      </c>
      <c r="H18" s="46">
        <v>19.549574291495514</v>
      </c>
      <c r="I18" s="46">
        <v>18.854216493486394</v>
      </c>
      <c r="J18" s="46">
        <v>20.869477488744689</v>
      </c>
      <c r="K18" s="46">
        <v>20.186944712604195</v>
      </c>
      <c r="L18" s="46">
        <v>34.085472840857477</v>
      </c>
    </row>
    <row r="19" spans="1:12">
      <c r="A19" s="2012"/>
      <c r="B19" s="674" t="s">
        <v>112</v>
      </c>
      <c r="C19" s="487">
        <f>1.14*1.64*C18/SQRT(C16)</f>
        <v>0.31239345597963192</v>
      </c>
      <c r="D19" s="487">
        <f>1.14*1.64*D18/SQRT(D16)</f>
        <v>1.0856876947760401</v>
      </c>
      <c r="E19" s="487">
        <f t="shared" ref="E19:L19" si="1">1.14*1.64*E18/SQRT(E16)</f>
        <v>3.3777966257198577</v>
      </c>
      <c r="F19" s="487">
        <f t="shared" si="1"/>
        <v>1.6987332510765134</v>
      </c>
      <c r="G19" s="487">
        <f t="shared" si="1"/>
        <v>5.8164414542438294</v>
      </c>
      <c r="H19" s="487">
        <f t="shared" si="1"/>
        <v>3.0671981380747551</v>
      </c>
      <c r="I19" s="487">
        <f t="shared" si="1"/>
        <v>1.8501369486488135</v>
      </c>
      <c r="J19" s="487">
        <f t="shared" si="1"/>
        <v>3.028351143570795</v>
      </c>
      <c r="K19" s="487">
        <f t="shared" si="1"/>
        <v>5.13596922867724</v>
      </c>
      <c r="L19" s="487">
        <f t="shared" si="1"/>
        <v>7.6167377431974979</v>
      </c>
    </row>
    <row r="20" spans="1:12">
      <c r="A20" s="2010" t="s">
        <v>679</v>
      </c>
      <c r="B20" s="673" t="s">
        <v>109</v>
      </c>
      <c r="C20" s="489">
        <v>15.352974657669204</v>
      </c>
      <c r="D20" s="489">
        <v>16.398754041177302</v>
      </c>
      <c r="E20" s="489">
        <v>16.3446023842782</v>
      </c>
      <c r="F20" s="489">
        <v>15.283589507511762</v>
      </c>
      <c r="G20" s="489">
        <v>11.960510581430572</v>
      </c>
      <c r="H20" s="489">
        <v>14.788685504660647</v>
      </c>
      <c r="I20" s="489">
        <v>16.997719664703336</v>
      </c>
      <c r="J20" s="489">
        <v>17.585833139673586</v>
      </c>
      <c r="K20" s="489">
        <v>20.866124512648707</v>
      </c>
      <c r="L20" s="489">
        <v>18.427153060733623</v>
      </c>
    </row>
    <row r="21" spans="1:12">
      <c r="A21" s="2011"/>
      <c r="B21" s="673" t="s">
        <v>75</v>
      </c>
      <c r="C21" s="460">
        <v>42857.925760555838</v>
      </c>
      <c r="D21" s="460">
        <v>5380.3534502564899</v>
      </c>
      <c r="E21" s="460">
        <v>338.95317039395542</v>
      </c>
      <c r="F21" s="460">
        <v>864.43584253164772</v>
      </c>
      <c r="G21" s="460">
        <v>419.07892945410822</v>
      </c>
      <c r="H21" s="460">
        <v>457.79876412810091</v>
      </c>
      <c r="I21" s="460">
        <v>2242.2898931705654</v>
      </c>
      <c r="J21" s="460">
        <v>559.42071517330317</v>
      </c>
      <c r="K21" s="460">
        <v>230.16583726373716</v>
      </c>
      <c r="L21" s="460">
        <v>268.21029814107385</v>
      </c>
    </row>
    <row r="22" spans="1:12">
      <c r="A22" s="2011"/>
      <c r="B22" s="673" t="s">
        <v>92</v>
      </c>
      <c r="C22" s="460">
        <v>41527</v>
      </c>
      <c r="D22" s="460">
        <v>3317</v>
      </c>
      <c r="E22" s="460">
        <v>196</v>
      </c>
      <c r="F22" s="460">
        <v>629</v>
      </c>
      <c r="G22" s="460">
        <v>196</v>
      </c>
      <c r="H22" s="460">
        <v>316</v>
      </c>
      <c r="I22" s="460">
        <v>1141</v>
      </c>
      <c r="J22" s="460">
        <v>433</v>
      </c>
      <c r="K22" s="460">
        <v>133</v>
      </c>
      <c r="L22" s="460">
        <v>273</v>
      </c>
    </row>
    <row r="23" spans="1:12">
      <c r="A23" s="2011"/>
      <c r="B23" s="673" t="s">
        <v>110</v>
      </c>
      <c r="C23" s="473">
        <v>10</v>
      </c>
      <c r="D23" s="473">
        <v>10</v>
      </c>
      <c r="E23" s="473">
        <v>10</v>
      </c>
      <c r="F23" s="473">
        <v>10</v>
      </c>
      <c r="G23" s="689">
        <v>9.4499999999999993</v>
      </c>
      <c r="H23" s="473">
        <v>10</v>
      </c>
      <c r="I23" s="473">
        <v>10</v>
      </c>
      <c r="J23" s="473">
        <v>10</v>
      </c>
      <c r="K23" s="473">
        <v>10</v>
      </c>
      <c r="L23" s="473">
        <v>10</v>
      </c>
    </row>
    <row r="24" spans="1:12">
      <c r="A24" s="2011"/>
      <c r="B24" s="673" t="s">
        <v>121</v>
      </c>
      <c r="C24" s="46">
        <v>20.272333709416237</v>
      </c>
      <c r="D24" s="46">
        <v>24.176721541533762</v>
      </c>
      <c r="E24" s="46">
        <v>22.610216859783719</v>
      </c>
      <c r="F24" s="46">
        <v>17.937828499569452</v>
      </c>
      <c r="G24" s="46">
        <v>17.725468564677069</v>
      </c>
      <c r="H24" s="46">
        <v>22.623392460757501</v>
      </c>
      <c r="I24" s="46">
        <v>27.552426171364349</v>
      </c>
      <c r="J24" s="46">
        <v>21.812706159638346</v>
      </c>
      <c r="K24" s="46">
        <v>29.299287066336998</v>
      </c>
      <c r="L24" s="46">
        <v>23.445761286767734</v>
      </c>
    </row>
    <row r="25" spans="1:12">
      <c r="A25" s="2012"/>
      <c r="B25" s="674" t="s">
        <v>112</v>
      </c>
      <c r="C25" s="487">
        <f>1.14*1.64*C24/SQRT(C22)</f>
        <v>0.18598896048523522</v>
      </c>
      <c r="D25" s="487">
        <f>1.14*1.64*D24/SQRT(D22)</f>
        <v>0.78482598197928732</v>
      </c>
      <c r="E25" s="487">
        <f t="shared" ref="E25:L25" si="2">1.14*1.64*E24/SQRT(E22)</f>
        <v>3.0194329600751169</v>
      </c>
      <c r="F25" s="487">
        <f t="shared" si="2"/>
        <v>1.3371903818832467</v>
      </c>
      <c r="G25" s="487">
        <f t="shared" si="2"/>
        <v>2.3671097163228745</v>
      </c>
      <c r="H25" s="487">
        <f t="shared" si="2"/>
        <v>2.3793749640664736</v>
      </c>
      <c r="I25" s="487">
        <f t="shared" si="2"/>
        <v>1.5249855358552467</v>
      </c>
      <c r="J25" s="487">
        <f t="shared" si="2"/>
        <v>1.9598114930542552</v>
      </c>
      <c r="K25" s="487">
        <f t="shared" si="2"/>
        <v>4.749850403980167</v>
      </c>
      <c r="L25" s="487">
        <f t="shared" si="2"/>
        <v>2.6529661868995089</v>
      </c>
    </row>
    <row r="26" spans="1:12">
      <c r="A26" s="2010" t="s">
        <v>702</v>
      </c>
      <c r="B26" s="673" t="s">
        <v>109</v>
      </c>
      <c r="C26" s="489">
        <v>32.068100098444731</v>
      </c>
      <c r="D26" s="489">
        <v>32.538140883410868</v>
      </c>
      <c r="E26" s="675">
        <v>35.542104105844984</v>
      </c>
      <c r="F26" s="489">
        <v>23.496429101748173</v>
      </c>
      <c r="G26" s="675">
        <v>42.715635803311329</v>
      </c>
      <c r="H26" s="675">
        <v>52.298810451591372</v>
      </c>
      <c r="I26" s="489">
        <v>27.168467396426934</v>
      </c>
      <c r="J26" s="489">
        <v>25.843297365739065</v>
      </c>
      <c r="K26" s="489">
        <v>47.930960583981374</v>
      </c>
      <c r="L26" s="675">
        <v>31.660299501958185</v>
      </c>
    </row>
    <row r="27" spans="1:12">
      <c r="A27" s="2011"/>
      <c r="B27" s="673" t="s">
        <v>75</v>
      </c>
      <c r="C27" s="460">
        <v>6811.8219330390202</v>
      </c>
      <c r="D27" s="460">
        <v>760.78128528767718</v>
      </c>
      <c r="E27" s="521">
        <v>22.846105057434919</v>
      </c>
      <c r="F27" s="460">
        <v>115.55748745389185</v>
      </c>
      <c r="G27" s="521">
        <v>65.385478696239389</v>
      </c>
      <c r="H27" s="521">
        <v>68.761574113376994</v>
      </c>
      <c r="I27" s="460">
        <v>266.83076564242361</v>
      </c>
      <c r="J27" s="460">
        <v>102.58383329592436</v>
      </c>
      <c r="K27" s="460">
        <v>72.268234517483293</v>
      </c>
      <c r="L27" s="521">
        <v>46.547806510902603</v>
      </c>
    </row>
    <row r="28" spans="1:12">
      <c r="A28" s="2011"/>
      <c r="B28" s="673" t="s">
        <v>92</v>
      </c>
      <c r="C28" s="460">
        <v>6590</v>
      </c>
      <c r="D28" s="460">
        <v>470</v>
      </c>
      <c r="E28" s="521">
        <v>16</v>
      </c>
      <c r="F28" s="460">
        <v>79</v>
      </c>
      <c r="G28" s="521">
        <v>37</v>
      </c>
      <c r="H28" s="521">
        <v>56</v>
      </c>
      <c r="I28" s="460">
        <v>122</v>
      </c>
      <c r="J28" s="460">
        <v>79</v>
      </c>
      <c r="K28" s="460">
        <v>39</v>
      </c>
      <c r="L28" s="521">
        <v>42</v>
      </c>
    </row>
    <row r="29" spans="1:12">
      <c r="A29" s="2011"/>
      <c r="B29" s="673" t="s">
        <v>110</v>
      </c>
      <c r="C29" s="473">
        <v>18</v>
      </c>
      <c r="D29" s="473">
        <v>15</v>
      </c>
      <c r="E29" s="690">
        <v>20</v>
      </c>
      <c r="F29" s="473">
        <v>15</v>
      </c>
      <c r="G29" s="690">
        <v>10</v>
      </c>
      <c r="H29" s="690">
        <v>15</v>
      </c>
      <c r="I29" s="473">
        <v>20</v>
      </c>
      <c r="J29" s="473">
        <v>15</v>
      </c>
      <c r="K29" s="473">
        <v>20</v>
      </c>
      <c r="L29" s="691">
        <v>8.5</v>
      </c>
    </row>
    <row r="30" spans="1:12">
      <c r="A30" s="2011"/>
      <c r="B30" s="673" t="s">
        <v>121</v>
      </c>
      <c r="C30" s="46">
        <v>51.455142900331019</v>
      </c>
      <c r="D30" s="46">
        <v>55.291545383752634</v>
      </c>
      <c r="E30" s="204">
        <v>43.102300479540354</v>
      </c>
      <c r="F30" s="46">
        <v>21.834690776331648</v>
      </c>
      <c r="G30" s="204">
        <v>78.602588871278002</v>
      </c>
      <c r="H30" s="204">
        <v>113.47582586930638</v>
      </c>
      <c r="I30" s="46">
        <v>28.095495614783349</v>
      </c>
      <c r="J30" s="46">
        <v>30.803524078536213</v>
      </c>
      <c r="K30" s="46">
        <v>64.380621378661331</v>
      </c>
      <c r="L30" s="204">
        <v>78.806467775041767</v>
      </c>
    </row>
    <row r="31" spans="1:12">
      <c r="A31" s="2012"/>
      <c r="B31" s="674" t="s">
        <v>112</v>
      </c>
      <c r="C31" s="480">
        <f>1.14*1.64*C30/SQRT(C28)</f>
        <v>1.1850448322203864</v>
      </c>
      <c r="D31" s="480">
        <f>1.14*1.64*D30/SQRT(D28)</f>
        <v>4.7682443071243181</v>
      </c>
      <c r="E31" s="677">
        <f t="shared" ref="E31:L31" si="3">1.14*1.64*E30/SQRT(E28)</f>
        <v>20.146015244137157</v>
      </c>
      <c r="F31" s="480">
        <f t="shared" si="3"/>
        <v>4.5928493413579874</v>
      </c>
      <c r="G31" s="677">
        <f t="shared" si="3"/>
        <v>24.159318964328623</v>
      </c>
      <c r="H31" s="677">
        <f t="shared" si="3"/>
        <v>28.350324751162585</v>
      </c>
      <c r="I31" s="480">
        <f t="shared" si="3"/>
        <v>4.7556017879056345</v>
      </c>
      <c r="J31" s="480">
        <f t="shared" si="3"/>
        <v>6.4794114432326628</v>
      </c>
      <c r="K31" s="480">
        <f t="shared" si="3"/>
        <v>19.273986918877231</v>
      </c>
      <c r="L31" s="677">
        <f t="shared" si="3"/>
        <v>22.734526655018708</v>
      </c>
    </row>
    <row r="32" spans="1:12">
      <c r="A32" s="2010" t="s">
        <v>681</v>
      </c>
      <c r="B32" s="673" t="s">
        <v>109</v>
      </c>
      <c r="C32" s="489">
        <v>32.594736037029961</v>
      </c>
      <c r="D32" s="489">
        <v>34.474805196594851</v>
      </c>
      <c r="E32" s="489">
        <v>32.468074907413651</v>
      </c>
      <c r="F32" s="489">
        <v>32.792033323318471</v>
      </c>
      <c r="G32" s="489">
        <v>33.159828143805832</v>
      </c>
      <c r="H32" s="489">
        <v>38.046818890549787</v>
      </c>
      <c r="I32" s="489">
        <v>34.719952570502649</v>
      </c>
      <c r="J32" s="489">
        <v>34.616308530441394</v>
      </c>
      <c r="K32" s="489">
        <v>31.662131093159864</v>
      </c>
      <c r="L32" s="489">
        <v>37.456021605362729</v>
      </c>
    </row>
    <row r="33" spans="1:12">
      <c r="A33" s="2011"/>
      <c r="B33" s="673" t="s">
        <v>75</v>
      </c>
      <c r="C33" s="460">
        <v>73951.484150869452</v>
      </c>
      <c r="D33" s="460">
        <v>9201.8136535367357</v>
      </c>
      <c r="E33" s="460">
        <v>520.89044315712204</v>
      </c>
      <c r="F33" s="460">
        <v>1494.5851903672744</v>
      </c>
      <c r="G33" s="460">
        <v>659.16512708973835</v>
      </c>
      <c r="H33" s="460">
        <v>855.28350085795853</v>
      </c>
      <c r="I33" s="460">
        <v>3824.3351359115431</v>
      </c>
      <c r="J33" s="460">
        <v>1000.6298104245885</v>
      </c>
      <c r="K33" s="460">
        <v>385.2244067243293</v>
      </c>
      <c r="L33" s="460">
        <v>461.70003900418402</v>
      </c>
    </row>
    <row r="34" spans="1:12">
      <c r="A34" s="2011"/>
      <c r="B34" s="673" t="s">
        <v>92</v>
      </c>
      <c r="C34" s="460">
        <v>75194</v>
      </c>
      <c r="D34" s="460">
        <v>5944</v>
      </c>
      <c r="E34" s="460">
        <v>325</v>
      </c>
      <c r="F34" s="460">
        <v>1121</v>
      </c>
      <c r="G34" s="460">
        <v>343</v>
      </c>
      <c r="H34" s="460">
        <v>622</v>
      </c>
      <c r="I34" s="460">
        <v>2014</v>
      </c>
      <c r="J34" s="460">
        <v>776</v>
      </c>
      <c r="K34" s="460">
        <v>250</v>
      </c>
      <c r="L34" s="460">
        <v>493</v>
      </c>
    </row>
    <row r="35" spans="1:12">
      <c r="A35" s="2011"/>
      <c r="B35" s="673" t="s">
        <v>110</v>
      </c>
      <c r="C35" s="473">
        <v>15</v>
      </c>
      <c r="D35" s="473">
        <v>18</v>
      </c>
      <c r="E35" s="473">
        <v>15</v>
      </c>
      <c r="F35" s="473">
        <v>15</v>
      </c>
      <c r="G35" s="473">
        <v>18</v>
      </c>
      <c r="H35" s="473">
        <v>20</v>
      </c>
      <c r="I35" s="473">
        <v>20</v>
      </c>
      <c r="J35" s="473">
        <v>20</v>
      </c>
      <c r="K35" s="473">
        <v>15</v>
      </c>
      <c r="L35" s="473">
        <v>15</v>
      </c>
    </row>
    <row r="36" spans="1:12">
      <c r="A36" s="2011"/>
      <c r="B36" s="673" t="s">
        <v>121</v>
      </c>
      <c r="C36" s="46">
        <v>48.109893169916532</v>
      </c>
      <c r="D36" s="46">
        <v>47.266830704457909</v>
      </c>
      <c r="E36" s="46">
        <v>52.075124276259729</v>
      </c>
      <c r="F36" s="46">
        <v>45.172571614553931</v>
      </c>
      <c r="G36" s="46">
        <v>42.206673674987371</v>
      </c>
      <c r="H36" s="46">
        <v>51.566236465740523</v>
      </c>
      <c r="I36" s="46">
        <v>47.750423060101006</v>
      </c>
      <c r="J36" s="46">
        <v>45.793016952175734</v>
      </c>
      <c r="K36" s="46">
        <v>40.626385828406427</v>
      </c>
      <c r="L36" s="46">
        <v>50.622258631674022</v>
      </c>
    </row>
    <row r="37" spans="1:12">
      <c r="A37" s="2012"/>
      <c r="B37" s="674" t="s">
        <v>112</v>
      </c>
      <c r="C37" s="487">
        <f>1.14*1.64*C36/SQRT(C34)</f>
        <v>0.32801333355334417</v>
      </c>
      <c r="D37" s="487">
        <f>1.14*1.64*D36/SQRT(D34)</f>
        <v>1.1462141944077497</v>
      </c>
      <c r="E37" s="487">
        <f t="shared" ref="E37:L37" si="4">1.14*1.64*E36/SQRT(E34)</f>
        <v>5.4005418261242841</v>
      </c>
      <c r="F37" s="487">
        <f t="shared" si="4"/>
        <v>2.5224392070213546</v>
      </c>
      <c r="G37" s="487">
        <f t="shared" si="4"/>
        <v>4.2607177549019655</v>
      </c>
      <c r="H37" s="487">
        <f t="shared" si="4"/>
        <v>3.8656180710039725</v>
      </c>
      <c r="I37" s="487">
        <f t="shared" si="4"/>
        <v>1.9892812535763407</v>
      </c>
      <c r="J37" s="487">
        <f t="shared" si="4"/>
        <v>3.0733859076154473</v>
      </c>
      <c r="K37" s="487">
        <f t="shared" si="4"/>
        <v>4.8038217454152532</v>
      </c>
      <c r="L37" s="487">
        <f t="shared" si="4"/>
        <v>4.2625232225323577</v>
      </c>
    </row>
    <row r="38" spans="1:12">
      <c r="A38" s="2010" t="s">
        <v>682</v>
      </c>
      <c r="B38" s="673" t="s">
        <v>109</v>
      </c>
      <c r="C38" s="489">
        <v>16.37891069850556</v>
      </c>
      <c r="D38" s="489">
        <v>16.03582015148892</v>
      </c>
      <c r="E38" s="489">
        <v>9.4641752844547877</v>
      </c>
      <c r="F38" s="489">
        <v>21.320132131694937</v>
      </c>
      <c r="G38" s="489">
        <v>11.961137624298454</v>
      </c>
      <c r="H38" s="489">
        <v>15.020887688789809</v>
      </c>
      <c r="I38" s="489">
        <v>17.708386053159355</v>
      </c>
      <c r="J38" s="489">
        <v>17.376407331164895</v>
      </c>
      <c r="K38" s="489">
        <v>11.354398627522752</v>
      </c>
      <c r="L38" s="489">
        <v>16.365059201586089</v>
      </c>
    </row>
    <row r="39" spans="1:12">
      <c r="A39" s="2011"/>
      <c r="B39" s="673" t="s">
        <v>75</v>
      </c>
      <c r="C39" s="460">
        <v>11722.813234184929</v>
      </c>
      <c r="D39" s="460">
        <v>1263.8489408218145</v>
      </c>
      <c r="E39" s="460">
        <v>149.61978563696024</v>
      </c>
      <c r="F39" s="460">
        <v>236.61782256958716</v>
      </c>
      <c r="G39" s="460">
        <v>143.08642773081465</v>
      </c>
      <c r="H39" s="460">
        <v>107.62320658044553</v>
      </c>
      <c r="I39" s="460">
        <v>378.05941339874266</v>
      </c>
      <c r="J39" s="460">
        <v>119.35127364538087</v>
      </c>
      <c r="K39" s="460">
        <v>81.788779675807675</v>
      </c>
      <c r="L39" s="460">
        <v>47.702231584075506</v>
      </c>
    </row>
    <row r="40" spans="1:12">
      <c r="A40" s="2011"/>
      <c r="B40" s="673" t="s">
        <v>92</v>
      </c>
      <c r="C40" s="460">
        <v>12204</v>
      </c>
      <c r="D40" s="460">
        <v>807</v>
      </c>
      <c r="E40" s="460">
        <v>95</v>
      </c>
      <c r="F40" s="460">
        <v>186</v>
      </c>
      <c r="G40" s="460">
        <v>62</v>
      </c>
      <c r="H40" s="460">
        <v>70</v>
      </c>
      <c r="I40" s="460">
        <v>214</v>
      </c>
      <c r="J40" s="460">
        <v>88</v>
      </c>
      <c r="K40" s="460">
        <v>35</v>
      </c>
      <c r="L40" s="460">
        <v>57</v>
      </c>
    </row>
    <row r="41" spans="1:12">
      <c r="A41" s="2011"/>
      <c r="B41" s="673" t="s">
        <v>110</v>
      </c>
      <c r="C41" s="473">
        <v>10</v>
      </c>
      <c r="D41" s="473">
        <v>10</v>
      </c>
      <c r="E41" s="473">
        <v>5</v>
      </c>
      <c r="F41" s="473">
        <v>13</v>
      </c>
      <c r="G41" s="473">
        <v>10</v>
      </c>
      <c r="H41" s="473">
        <v>10</v>
      </c>
      <c r="I41" s="689">
        <v>14.18</v>
      </c>
      <c r="J41" s="689">
        <v>11.34</v>
      </c>
      <c r="K41" s="473">
        <v>10</v>
      </c>
      <c r="L41" s="473">
        <v>10</v>
      </c>
    </row>
    <row r="42" spans="1:12">
      <c r="A42" s="2011"/>
      <c r="B42" s="673" t="s">
        <v>121</v>
      </c>
      <c r="C42" s="46">
        <v>22.841401335585584</v>
      </c>
      <c r="D42" s="46">
        <v>18.441458833923612</v>
      </c>
      <c r="E42" s="46">
        <v>11.544241756573559</v>
      </c>
      <c r="F42" s="46">
        <v>25.092616814769819</v>
      </c>
      <c r="G42" s="46">
        <v>8.309370843333939</v>
      </c>
      <c r="H42" s="46">
        <v>16.868814770345391</v>
      </c>
      <c r="I42" s="46">
        <v>18.208242386715551</v>
      </c>
      <c r="J42" s="46">
        <v>18.617126818415503</v>
      </c>
      <c r="K42" s="46">
        <v>10.999848891318379</v>
      </c>
      <c r="L42" s="46">
        <v>23.92677258772628</v>
      </c>
    </row>
    <row r="43" spans="1:12">
      <c r="A43" s="2012"/>
      <c r="B43" s="674" t="s">
        <v>112</v>
      </c>
      <c r="C43" s="487">
        <f>1.14*1.64*C42/SQRT(C40)</f>
        <v>0.38656305474579233</v>
      </c>
      <c r="D43" s="487">
        <f>1.14*1.64*D42/SQRT(D40)</f>
        <v>1.2136884121882048</v>
      </c>
      <c r="E43" s="487">
        <f t="shared" ref="E43:L43" si="5">1.14*1.64*E42/SQRT(E40)</f>
        <v>2.2143808132757878</v>
      </c>
      <c r="F43" s="487">
        <f t="shared" si="5"/>
        <v>3.4398395210749997</v>
      </c>
      <c r="G43" s="487">
        <f t="shared" si="5"/>
        <v>1.9729723385178604</v>
      </c>
      <c r="H43" s="487">
        <f t="shared" si="5"/>
        <v>3.7695043499670842</v>
      </c>
      <c r="I43" s="487">
        <f t="shared" si="5"/>
        <v>2.3270720970841214</v>
      </c>
      <c r="J43" s="487">
        <f t="shared" si="5"/>
        <v>3.7103939268935844</v>
      </c>
      <c r="K43" s="487">
        <f t="shared" si="5"/>
        <v>3.4761731148314627</v>
      </c>
      <c r="L43" s="487">
        <f t="shared" si="5"/>
        <v>5.9250960287328249</v>
      </c>
    </row>
    <row r="44" spans="1:12">
      <c r="A44" s="2010" t="s">
        <v>538</v>
      </c>
      <c r="B44" s="673" t="s">
        <v>109</v>
      </c>
      <c r="C44" s="489">
        <v>33.797656819066532</v>
      </c>
      <c r="D44" s="489">
        <v>31.250910071823281</v>
      </c>
      <c r="E44" s="675">
        <v>28.656504839010339</v>
      </c>
      <c r="F44" s="489">
        <v>38.353848081976615</v>
      </c>
      <c r="G44" s="675">
        <v>24.81815924302137</v>
      </c>
      <c r="H44" s="675">
        <v>62.896745110867343</v>
      </c>
      <c r="I44" s="489">
        <v>17.239684324502043</v>
      </c>
      <c r="J44" s="675">
        <v>63.841388340530912</v>
      </c>
      <c r="K44" s="489">
        <v>17.780596238555251</v>
      </c>
      <c r="L44" s="675">
        <v>36.16271869072947</v>
      </c>
    </row>
    <row r="45" spans="1:12" ht="14.45" customHeight="1">
      <c r="A45" s="2011"/>
      <c r="B45" s="673" t="s">
        <v>75</v>
      </c>
      <c r="C45" s="460">
        <v>1928.6730151849861</v>
      </c>
      <c r="D45" s="460">
        <v>256.54084398308981</v>
      </c>
      <c r="E45" s="521">
        <v>13.00572928841326</v>
      </c>
      <c r="F45" s="460">
        <v>61.704607869796838</v>
      </c>
      <c r="G45" s="521">
        <v>12.717418594483169</v>
      </c>
      <c r="H45" s="521">
        <v>19.170439737111199</v>
      </c>
      <c r="I45" s="460">
        <v>106.12788428668723</v>
      </c>
      <c r="J45" s="521">
        <v>21.378552296113472</v>
      </c>
      <c r="K45" s="460">
        <v>13.565154945686569</v>
      </c>
      <c r="L45" s="521">
        <v>8.8710569647980204</v>
      </c>
    </row>
    <row r="46" spans="1:12" ht="14.45" customHeight="1">
      <c r="A46" s="2011"/>
      <c r="B46" s="673" t="s">
        <v>92</v>
      </c>
      <c r="C46" s="460">
        <v>1915</v>
      </c>
      <c r="D46" s="460">
        <v>158</v>
      </c>
      <c r="E46" s="521">
        <v>7</v>
      </c>
      <c r="F46" s="460">
        <v>39</v>
      </c>
      <c r="G46" s="521">
        <v>8</v>
      </c>
      <c r="H46" s="521">
        <v>10</v>
      </c>
      <c r="I46" s="460">
        <v>54</v>
      </c>
      <c r="J46" s="521">
        <v>17</v>
      </c>
      <c r="K46" s="460">
        <v>9</v>
      </c>
      <c r="L46" s="521">
        <v>14</v>
      </c>
    </row>
    <row r="47" spans="1:12" ht="14.45" customHeight="1">
      <c r="A47" s="2011"/>
      <c r="B47" s="673" t="s">
        <v>110</v>
      </c>
      <c r="C47" s="473">
        <v>15</v>
      </c>
      <c r="D47" s="473">
        <v>15</v>
      </c>
      <c r="E47" s="690">
        <v>30</v>
      </c>
      <c r="F47" s="473">
        <v>25</v>
      </c>
      <c r="G47" s="690">
        <v>5</v>
      </c>
      <c r="H47" s="690">
        <v>65</v>
      </c>
      <c r="I47" s="473">
        <v>10</v>
      </c>
      <c r="J47" s="690">
        <v>25</v>
      </c>
      <c r="K47" s="473">
        <v>15</v>
      </c>
      <c r="L47" s="691">
        <v>10.89</v>
      </c>
    </row>
    <row r="48" spans="1:12" ht="14.45" customHeight="1">
      <c r="A48" s="2011"/>
      <c r="B48" s="673" t="s">
        <v>121</v>
      </c>
      <c r="C48" s="46">
        <v>63.37979882021974</v>
      </c>
      <c r="D48" s="46">
        <v>43.937387410410309</v>
      </c>
      <c r="E48" s="204">
        <v>31.064872927163229</v>
      </c>
      <c r="F48" s="46">
        <v>41.927984485832951</v>
      </c>
      <c r="G48" s="204">
        <v>41.274264078763103</v>
      </c>
      <c r="H48" s="204">
        <v>56.639613758907217</v>
      </c>
      <c r="I48" s="46">
        <v>23.745634654946848</v>
      </c>
      <c r="J48" s="204">
        <v>85.195750611917106</v>
      </c>
      <c r="K48" s="46">
        <v>11.975682281406835</v>
      </c>
      <c r="L48" s="204">
        <v>48.650970603930759</v>
      </c>
    </row>
    <row r="49" spans="1:12" ht="14.45" customHeight="1" thickBot="1">
      <c r="A49" s="2011"/>
      <c r="B49" s="673" t="s">
        <v>112</v>
      </c>
      <c r="C49" s="480">
        <f>1.14*1.64*C48/SQRT(C46)</f>
        <v>2.7077911629196487</v>
      </c>
      <c r="D49" s="480">
        <f>1.14*1.64*D48/SQRT(D46)</f>
        <v>6.5351323202304687</v>
      </c>
      <c r="E49" s="677">
        <f t="shared" ref="E49:L49" si="6">1.14*1.64*E48/SQRT(E46)</f>
        <v>21.951755700445908</v>
      </c>
      <c r="F49" s="480">
        <f t="shared" si="6"/>
        <v>12.552215359367116</v>
      </c>
      <c r="G49" s="677">
        <f t="shared" si="6"/>
        <v>27.282429674966448</v>
      </c>
      <c r="H49" s="677">
        <f t="shared" si="6"/>
        <v>33.486440238146102</v>
      </c>
      <c r="I49" s="480">
        <f t="shared" si="6"/>
        <v>6.0413723146064937</v>
      </c>
      <c r="J49" s="677">
        <f t="shared" si="6"/>
        <v>38.631553447088571</v>
      </c>
      <c r="K49" s="480">
        <f t="shared" si="6"/>
        <v>7.4632451977727383</v>
      </c>
      <c r="L49" s="677">
        <f t="shared" si="6"/>
        <v>24.30950919307255</v>
      </c>
    </row>
    <row r="50" spans="1:12">
      <c r="A50" s="2013" t="s">
        <v>696</v>
      </c>
      <c r="B50" s="678" t="s">
        <v>109</v>
      </c>
      <c r="C50" s="463">
        <v>24.42809210604285</v>
      </c>
      <c r="D50" s="463">
        <v>25.531769592343345</v>
      </c>
      <c r="E50" s="463">
        <v>22.538752180014772</v>
      </c>
      <c r="F50" s="463">
        <v>23.933197544493733</v>
      </c>
      <c r="G50" s="463">
        <v>22.725324781299445</v>
      </c>
      <c r="H50" s="463">
        <v>27.406348049583194</v>
      </c>
      <c r="I50" s="463">
        <v>26.172086794041764</v>
      </c>
      <c r="J50" s="463">
        <v>26.705001732886544</v>
      </c>
      <c r="K50" s="463">
        <v>25.250609869365643</v>
      </c>
      <c r="L50" s="463">
        <v>27.820335583950293</v>
      </c>
    </row>
    <row r="51" spans="1:12" ht="14.45" customHeight="1">
      <c r="A51" s="2011"/>
      <c r="B51" s="673" t="s">
        <v>75</v>
      </c>
      <c r="C51" s="460">
        <v>192222.90593214807</v>
      </c>
      <c r="D51" s="460">
        <v>23311.694795196458</v>
      </c>
      <c r="E51" s="460">
        <v>1328.440170202623</v>
      </c>
      <c r="F51" s="460">
        <v>3875.9863186246771</v>
      </c>
      <c r="G51" s="460">
        <v>1829.0600684207532</v>
      </c>
      <c r="H51" s="460">
        <v>2161.6351299873431</v>
      </c>
      <c r="I51" s="460">
        <v>9325.1697066593188</v>
      </c>
      <c r="J51" s="460">
        <v>2473.9911286975257</v>
      </c>
      <c r="K51" s="460">
        <v>1137.9011931427895</v>
      </c>
      <c r="L51" s="460">
        <v>1179.5110794615618</v>
      </c>
    </row>
    <row r="52" spans="1:12" ht="14.45" customHeight="1">
      <c r="A52" s="2011"/>
      <c r="B52" s="673" t="s">
        <v>92</v>
      </c>
      <c r="C52" s="460">
        <v>191826</v>
      </c>
      <c r="D52" s="460">
        <v>14780</v>
      </c>
      <c r="E52" s="460">
        <v>819</v>
      </c>
      <c r="F52" s="460">
        <v>2867</v>
      </c>
      <c r="G52" s="460">
        <v>919</v>
      </c>
      <c r="H52" s="460">
        <v>1550</v>
      </c>
      <c r="I52" s="460">
        <v>4789</v>
      </c>
      <c r="J52" s="460">
        <v>1924</v>
      </c>
      <c r="K52" s="460">
        <v>682</v>
      </c>
      <c r="L52" s="460">
        <v>1230</v>
      </c>
    </row>
    <row r="53" spans="1:12" ht="14.45" customHeight="1">
      <c r="A53" s="2011"/>
      <c r="B53" s="673" t="s">
        <v>110</v>
      </c>
      <c r="C53" s="473">
        <v>15</v>
      </c>
      <c r="D53" s="473">
        <v>15</v>
      </c>
      <c r="E53" s="473">
        <v>10</v>
      </c>
      <c r="F53" s="473">
        <v>15</v>
      </c>
      <c r="G53" s="473">
        <v>12</v>
      </c>
      <c r="H53" s="473">
        <v>15</v>
      </c>
      <c r="I53" s="473">
        <v>15</v>
      </c>
      <c r="J53" s="473">
        <v>15</v>
      </c>
      <c r="K53" s="473">
        <v>15</v>
      </c>
      <c r="L53" s="473">
        <v>13</v>
      </c>
    </row>
    <row r="54" spans="1:12" ht="14.45" customHeight="1">
      <c r="A54" s="2011"/>
      <c r="B54" s="673" t="s">
        <v>121</v>
      </c>
      <c r="C54" s="46">
        <v>36.952498970898496</v>
      </c>
      <c r="D54" s="46">
        <v>37.396428658335147</v>
      </c>
      <c r="E54" s="46">
        <v>37.051027863909916</v>
      </c>
      <c r="F54" s="46">
        <v>33.527203560226312</v>
      </c>
      <c r="G54" s="46">
        <v>33.695356828707752</v>
      </c>
      <c r="H54" s="46">
        <v>42.6727388591787</v>
      </c>
      <c r="I54" s="46">
        <v>36.675619464653806</v>
      </c>
      <c r="J54" s="46">
        <v>37.361048436781807</v>
      </c>
      <c r="K54" s="46">
        <v>35.176868523908858</v>
      </c>
      <c r="L54" s="46">
        <v>50.064022918729115</v>
      </c>
    </row>
    <row r="55" spans="1:12" ht="14.45" customHeight="1" thickBot="1">
      <c r="A55" s="2022"/>
      <c r="B55" s="692" t="s">
        <v>112</v>
      </c>
      <c r="C55" s="693">
        <f>1.14*1.64*C54/SQRT(C52)</f>
        <v>0.15773888895449781</v>
      </c>
      <c r="D55" s="693">
        <f>1.14*1.64*D54/SQRT(D52)</f>
        <v>0.57509767470056061</v>
      </c>
      <c r="E55" s="693">
        <f t="shared" ref="E55:L55" si="7">1.14*1.64*E54/SQRT(E52)</f>
        <v>2.4205107128935821</v>
      </c>
      <c r="F55" s="693">
        <f t="shared" si="7"/>
        <v>1.1706637869116536</v>
      </c>
      <c r="G55" s="693">
        <f t="shared" si="7"/>
        <v>2.0780739753943256</v>
      </c>
      <c r="H55" s="693">
        <f t="shared" si="7"/>
        <v>2.0264382217456953</v>
      </c>
      <c r="I55" s="693">
        <f t="shared" si="7"/>
        <v>0.99084047498322603</v>
      </c>
      <c r="J55" s="693">
        <f t="shared" si="7"/>
        <v>1.5924478563767341</v>
      </c>
      <c r="K55" s="693">
        <f t="shared" si="7"/>
        <v>2.5183360799480523</v>
      </c>
      <c r="L55" s="693">
        <f t="shared" si="7"/>
        <v>2.6688360066036845</v>
      </c>
    </row>
    <row r="56" spans="1:12" ht="60.95" customHeight="1" thickTop="1">
      <c r="A56" s="2008" t="s">
        <v>703</v>
      </c>
      <c r="B56" s="2008"/>
      <c r="C56" s="2008"/>
      <c r="D56" s="2008"/>
      <c r="E56" s="2008"/>
      <c r="F56" s="2008"/>
      <c r="G56" s="2008"/>
      <c r="H56" s="2008"/>
      <c r="I56" s="2008"/>
      <c r="J56" s="2008"/>
      <c r="K56" s="2008"/>
      <c r="L56" s="2008"/>
    </row>
    <row r="57" spans="1:12">
      <c r="A57" s="504" t="s">
        <v>347</v>
      </c>
    </row>
    <row r="58" spans="1:12">
      <c r="A58" s="505" t="s">
        <v>348</v>
      </c>
    </row>
  </sheetData>
  <mergeCells count="14">
    <mergeCell ref="A8:A13"/>
    <mergeCell ref="A5:L5"/>
    <mergeCell ref="C6:C7"/>
    <mergeCell ref="D6:D7"/>
    <mergeCell ref="E6:L6"/>
    <mergeCell ref="A7:B7"/>
    <mergeCell ref="A50:A55"/>
    <mergeCell ref="A56:L56"/>
    <mergeCell ref="A14:A19"/>
    <mergeCell ref="A20:A25"/>
    <mergeCell ref="A26:A31"/>
    <mergeCell ref="A32:A37"/>
    <mergeCell ref="A38:A43"/>
    <mergeCell ref="A44:A49"/>
  </mergeCells>
  <hyperlinks>
    <hyperlink ref="A3" location="Übersicht!A1" display="&lt;&lt; Zurück zur Übersicht"/>
  </hyperlinks>
  <pageMargins left="0.7" right="0.7" top="0.78740157499999996" bottom="0.78740157499999996"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topLeftCell="A64" workbookViewId="0">
      <selection activeCell="A3" sqref="A3"/>
    </sheetView>
  </sheetViews>
  <sheetFormatPr baseColWidth="10" defaultRowHeight="15"/>
  <cols>
    <col min="1" max="1" width="26" style="467" customWidth="1"/>
    <col min="2" max="2" width="27.140625" style="467" customWidth="1"/>
    <col min="3" max="16384" width="11.42578125" style="467"/>
  </cols>
  <sheetData>
    <row r="1" spans="1:10" ht="25.5">
      <c r="A1" s="8" t="s">
        <v>445</v>
      </c>
    </row>
    <row r="2" spans="1:10">
      <c r="A2" s="20"/>
    </row>
    <row r="3" spans="1:10" ht="15.75">
      <c r="A3" s="26" t="s">
        <v>69</v>
      </c>
    </row>
    <row r="5" spans="1:10" ht="15.75" thickBot="1">
      <c r="A5" s="2033" t="s">
        <v>713</v>
      </c>
      <c r="B5" s="2033"/>
      <c r="C5" s="2033"/>
      <c r="D5" s="2033"/>
      <c r="E5" s="2033"/>
      <c r="F5" s="2033"/>
      <c r="G5" s="2033"/>
      <c r="H5" s="2033"/>
    </row>
    <row r="6" spans="1:10" ht="15.75">
      <c r="A6" s="694"/>
      <c r="B6" s="694"/>
      <c r="C6" s="2031" t="s">
        <v>102</v>
      </c>
      <c r="D6" s="2031" t="s">
        <v>82</v>
      </c>
      <c r="E6" s="2009" t="s">
        <v>94</v>
      </c>
      <c r="F6" s="2009"/>
      <c r="G6" s="2009"/>
      <c r="H6" s="2009"/>
    </row>
    <row r="7" spans="1:10" ht="15.75" thickBot="1">
      <c r="A7" s="2028"/>
      <c r="B7" s="2028"/>
      <c r="C7" s="2032"/>
      <c r="D7" s="2032"/>
      <c r="E7" s="688" t="s">
        <v>95</v>
      </c>
      <c r="F7" s="688" t="s">
        <v>96</v>
      </c>
      <c r="G7" s="688" t="s">
        <v>98</v>
      </c>
      <c r="H7" s="688" t="s">
        <v>99</v>
      </c>
    </row>
    <row r="8" spans="1:10">
      <c r="A8" s="2010" t="s">
        <v>677</v>
      </c>
      <c r="B8" s="673" t="s">
        <v>109</v>
      </c>
      <c r="C8" s="45">
        <v>21.652114616883473</v>
      </c>
      <c r="D8" s="45">
        <v>21.734417753127776</v>
      </c>
      <c r="E8" s="45">
        <v>23.928932527948401</v>
      </c>
      <c r="F8" s="45">
        <v>19.400744516528604</v>
      </c>
      <c r="G8" s="45">
        <v>19.10429809695275</v>
      </c>
      <c r="H8" s="45">
        <v>23.089100618860467</v>
      </c>
    </row>
    <row r="9" spans="1:10">
      <c r="A9" s="2011"/>
      <c r="B9" s="673" t="s">
        <v>75</v>
      </c>
      <c r="C9" s="460">
        <v>40765.935159344474</v>
      </c>
      <c r="D9" s="460">
        <v>4892.9207100393342</v>
      </c>
      <c r="E9" s="460">
        <v>1893.8222702277217</v>
      </c>
      <c r="F9" s="460">
        <v>515.9188034332899</v>
      </c>
      <c r="G9" s="460">
        <v>93.628926637073278</v>
      </c>
      <c r="H9" s="460">
        <v>427.05372898330711</v>
      </c>
    </row>
    <row r="10" spans="1:10">
      <c r="A10" s="2011"/>
      <c r="B10" s="673" t="s">
        <v>92</v>
      </c>
      <c r="C10" s="460">
        <v>38102</v>
      </c>
      <c r="D10" s="460">
        <v>2960</v>
      </c>
      <c r="E10" s="460">
        <v>903</v>
      </c>
      <c r="F10" s="460">
        <v>379</v>
      </c>
      <c r="G10" s="460">
        <v>139</v>
      </c>
      <c r="H10" s="460">
        <v>361</v>
      </c>
    </row>
    <row r="11" spans="1:10">
      <c r="A11" s="2011"/>
      <c r="B11" s="673" t="s">
        <v>110</v>
      </c>
      <c r="C11" s="473">
        <v>15</v>
      </c>
      <c r="D11" s="473">
        <v>15</v>
      </c>
      <c r="E11" s="473">
        <v>19</v>
      </c>
      <c r="F11" s="473">
        <v>14</v>
      </c>
      <c r="G11" s="473">
        <v>10</v>
      </c>
      <c r="H11" s="473">
        <v>15</v>
      </c>
    </row>
    <row r="12" spans="1:10">
      <c r="A12" s="2011"/>
      <c r="B12" s="673" t="s">
        <v>121</v>
      </c>
      <c r="C12" s="46">
        <v>24.68007675010422</v>
      </c>
      <c r="D12" s="46">
        <v>27.102475305134725</v>
      </c>
      <c r="E12" s="46">
        <v>22.732567674589916</v>
      </c>
      <c r="F12" s="46">
        <v>25.142927556917716</v>
      </c>
      <c r="G12" s="46">
        <v>21.404518480680697</v>
      </c>
      <c r="H12" s="46">
        <v>40.084716856866542</v>
      </c>
    </row>
    <row r="13" spans="1:10">
      <c r="A13" s="2012"/>
      <c r="B13" s="674" t="s">
        <v>112</v>
      </c>
      <c r="C13" s="487">
        <f>1.14*1.64*C12/SQRT(C10)</f>
        <v>0.23638576440813275</v>
      </c>
      <c r="D13" s="487">
        <f>1.14*1.64*D12/SQRT(D10)</f>
        <v>0.93134760314954423</v>
      </c>
      <c r="E13" s="487">
        <f t="shared" ref="E13:H13" si="0">1.14*1.64*E12/SQRT(E10)</f>
        <v>1.4143383479921465</v>
      </c>
      <c r="F13" s="487">
        <f t="shared" si="0"/>
        <v>2.4145985665086469</v>
      </c>
      <c r="G13" s="487">
        <f t="shared" si="0"/>
        <v>3.3942729379981569</v>
      </c>
      <c r="H13" s="487">
        <f t="shared" si="0"/>
        <v>3.9443361387156668</v>
      </c>
      <c r="J13" s="695">
        <f>I8-2*I13</f>
        <v>0</v>
      </c>
    </row>
    <row r="14" spans="1:10">
      <c r="A14" s="2010" t="s">
        <v>701</v>
      </c>
      <c r="B14" s="673" t="s">
        <v>109</v>
      </c>
      <c r="C14" s="489">
        <v>18.95839531657176</v>
      </c>
      <c r="D14" s="489">
        <v>19.508237855312391</v>
      </c>
      <c r="E14" s="489">
        <v>19.66493292289794</v>
      </c>
      <c r="F14" s="489">
        <v>18.073440860620032</v>
      </c>
      <c r="G14" s="489">
        <v>16.735868943766718</v>
      </c>
      <c r="H14" s="489">
        <v>16.976449729979496</v>
      </c>
    </row>
    <row r="15" spans="1:10">
      <c r="A15" s="2011"/>
      <c r="B15" s="673" t="s">
        <v>75</v>
      </c>
      <c r="C15" s="460">
        <v>14184.252678974673</v>
      </c>
      <c r="D15" s="460">
        <v>1555.4359112715179</v>
      </c>
      <c r="E15" s="460">
        <v>646.63198375418312</v>
      </c>
      <c r="F15" s="460">
        <v>117.70489367530769</v>
      </c>
      <c r="G15" s="460">
        <v>26.442860305139696</v>
      </c>
      <c r="H15" s="460">
        <v>145.7664131678689</v>
      </c>
    </row>
    <row r="16" spans="1:10">
      <c r="A16" s="2011"/>
      <c r="B16" s="673" t="s">
        <v>92</v>
      </c>
      <c r="C16" s="460">
        <v>16294</v>
      </c>
      <c r="D16" s="460">
        <v>1124</v>
      </c>
      <c r="E16" s="460">
        <v>369</v>
      </c>
      <c r="F16" s="460">
        <v>116</v>
      </c>
      <c r="G16" s="460">
        <v>34</v>
      </c>
      <c r="H16" s="460">
        <v>156</v>
      </c>
    </row>
    <row r="17" spans="1:8">
      <c r="A17" s="2011"/>
      <c r="B17" s="673" t="s">
        <v>110</v>
      </c>
      <c r="C17" s="473">
        <v>14</v>
      </c>
      <c r="D17" s="473">
        <v>15</v>
      </c>
      <c r="E17" s="473">
        <v>15</v>
      </c>
      <c r="F17" s="473">
        <v>15</v>
      </c>
      <c r="G17" s="473">
        <v>6.2663973063408971</v>
      </c>
      <c r="H17" s="473">
        <v>10</v>
      </c>
    </row>
    <row r="18" spans="1:8">
      <c r="A18" s="2011"/>
      <c r="B18" s="673" t="s">
        <v>121</v>
      </c>
      <c r="C18" s="46">
        <v>21.328832532377099</v>
      </c>
      <c r="D18" s="46">
        <v>19.468808431257294</v>
      </c>
      <c r="E18" s="46">
        <v>18.472857691075706</v>
      </c>
      <c r="F18" s="46">
        <v>14.156637322553257</v>
      </c>
      <c r="G18" s="46">
        <v>24.620057019235862</v>
      </c>
      <c r="H18" s="46">
        <v>22.126621348347328</v>
      </c>
    </row>
    <row r="19" spans="1:8">
      <c r="A19" s="2012"/>
      <c r="B19" s="674" t="s">
        <v>112</v>
      </c>
      <c r="C19" s="487">
        <f>1.14*1.64*C18/SQRT(C16)</f>
        <v>0.31239345597963192</v>
      </c>
      <c r="D19" s="487">
        <f>1.14*1.64*D18/SQRT(D16)</f>
        <v>1.0856876947760401</v>
      </c>
      <c r="E19" s="487">
        <f t="shared" ref="E19:H19" si="1">1.14*1.64*E18/SQRT(E16)</f>
        <v>1.7979168428088945</v>
      </c>
      <c r="F19" s="487">
        <f t="shared" si="1"/>
        <v>2.4574223896713971</v>
      </c>
      <c r="G19" s="487">
        <f t="shared" si="1"/>
        <v>7.8940213250352258</v>
      </c>
      <c r="H19" s="487">
        <f t="shared" si="1"/>
        <v>3.3120852307302133</v>
      </c>
    </row>
    <row r="20" spans="1:8">
      <c r="A20" s="2010" t="s">
        <v>679</v>
      </c>
      <c r="B20" s="673" t="s">
        <v>109</v>
      </c>
      <c r="C20" s="489">
        <v>15.352974657669204</v>
      </c>
      <c r="D20" s="489">
        <v>16.398754041177302</v>
      </c>
      <c r="E20" s="489">
        <v>16.968039060508211</v>
      </c>
      <c r="F20" s="489">
        <v>15.382903524665032</v>
      </c>
      <c r="G20" s="489">
        <v>12.650198888336202</v>
      </c>
      <c r="H20" s="489">
        <v>15.2553134338671</v>
      </c>
    </row>
    <row r="21" spans="1:8">
      <c r="A21" s="2011"/>
      <c r="B21" s="673" t="s">
        <v>75</v>
      </c>
      <c r="C21" s="460">
        <v>42857.925760555838</v>
      </c>
      <c r="D21" s="460">
        <v>5380.3534502564899</v>
      </c>
      <c r="E21" s="460">
        <v>2230.7991691940597</v>
      </c>
      <c r="F21" s="460">
        <v>585.78840961917876</v>
      </c>
      <c r="G21" s="460">
        <v>90.915379113178361</v>
      </c>
      <c r="H21" s="460">
        <v>466.22432377077979</v>
      </c>
    </row>
    <row r="22" spans="1:8">
      <c r="A22" s="2011"/>
      <c r="B22" s="673" t="s">
        <v>92</v>
      </c>
      <c r="C22" s="460">
        <v>41527</v>
      </c>
      <c r="D22" s="460">
        <v>3317</v>
      </c>
      <c r="E22" s="460">
        <v>1146</v>
      </c>
      <c r="F22" s="460">
        <v>459</v>
      </c>
      <c r="G22" s="460">
        <v>141</v>
      </c>
      <c r="H22" s="460">
        <v>413</v>
      </c>
    </row>
    <row r="23" spans="1:8">
      <c r="A23" s="2011"/>
      <c r="B23" s="673" t="s">
        <v>110</v>
      </c>
      <c r="C23" s="473">
        <v>10</v>
      </c>
      <c r="D23" s="473">
        <v>10</v>
      </c>
      <c r="E23" s="473">
        <v>16.968039060508225</v>
      </c>
      <c r="F23" s="473">
        <v>10</v>
      </c>
      <c r="G23" s="473">
        <v>6.6859706425706946</v>
      </c>
      <c r="H23" s="473">
        <v>10</v>
      </c>
    </row>
    <row r="24" spans="1:8">
      <c r="A24" s="2011"/>
      <c r="B24" s="673" t="s">
        <v>121</v>
      </c>
      <c r="C24" s="46">
        <v>20.272333709416237</v>
      </c>
      <c r="D24" s="46">
        <v>24.176721541533762</v>
      </c>
      <c r="E24" s="46">
        <v>27.506570666177666</v>
      </c>
      <c r="F24" s="46">
        <v>17.835226408592337</v>
      </c>
      <c r="G24" s="46">
        <v>16.620240730411336</v>
      </c>
      <c r="H24" s="46">
        <v>16.293621374509076</v>
      </c>
    </row>
    <row r="25" spans="1:8">
      <c r="A25" s="2012"/>
      <c r="B25" s="674" t="s">
        <v>112</v>
      </c>
      <c r="C25" s="487">
        <f>1.14*1.64*C24/SQRT(C22)</f>
        <v>0.18598896048523522</v>
      </c>
      <c r="D25" s="487">
        <f>1.14*1.64*D24/SQRT(D22)</f>
        <v>0.78482598197928732</v>
      </c>
      <c r="E25" s="487">
        <f t="shared" ref="E25:H25" si="2">1.14*1.64*E24/SQRT(E22)</f>
        <v>1.5191226511981897</v>
      </c>
      <c r="F25" s="487">
        <f t="shared" si="2"/>
        <v>1.5563991446600061</v>
      </c>
      <c r="G25" s="487">
        <f t="shared" si="2"/>
        <v>2.6168356816582428</v>
      </c>
      <c r="H25" s="487">
        <f t="shared" si="2"/>
        <v>1.4989643139547415</v>
      </c>
    </row>
    <row r="26" spans="1:8">
      <c r="A26" s="2010" t="s">
        <v>702</v>
      </c>
      <c r="B26" s="673" t="s">
        <v>109</v>
      </c>
      <c r="C26" s="489">
        <v>32.068100098444731</v>
      </c>
      <c r="D26" s="489">
        <v>32.538140883410868</v>
      </c>
      <c r="E26" s="489">
        <v>25.872101813950554</v>
      </c>
      <c r="F26" s="489">
        <v>20.878525631194549</v>
      </c>
      <c r="G26" s="675">
        <v>17.351702111807601</v>
      </c>
      <c r="H26" s="675">
        <v>23.448845361718622</v>
      </c>
    </row>
    <row r="27" spans="1:8">
      <c r="A27" s="2011"/>
      <c r="B27" s="673" t="s">
        <v>75</v>
      </c>
      <c r="C27" s="460">
        <v>6811.8219330390202</v>
      </c>
      <c r="D27" s="460">
        <v>760.78128528767718</v>
      </c>
      <c r="E27" s="460">
        <v>248.1787223981971</v>
      </c>
      <c r="F27" s="460">
        <v>56.107264462955399</v>
      </c>
      <c r="G27" s="521">
        <v>13.007111527793217</v>
      </c>
      <c r="H27" s="521">
        <v>78.578041181703654</v>
      </c>
    </row>
    <row r="28" spans="1:8">
      <c r="A28" s="2011"/>
      <c r="B28" s="673" t="s">
        <v>92</v>
      </c>
      <c r="C28" s="460">
        <v>6590</v>
      </c>
      <c r="D28" s="460">
        <v>470</v>
      </c>
      <c r="E28" s="460">
        <v>121</v>
      </c>
      <c r="F28" s="460">
        <v>48</v>
      </c>
      <c r="G28" s="521">
        <v>21</v>
      </c>
      <c r="H28" s="521">
        <v>63</v>
      </c>
    </row>
    <row r="29" spans="1:8">
      <c r="A29" s="2011"/>
      <c r="B29" s="673" t="s">
        <v>110</v>
      </c>
      <c r="C29" s="473">
        <v>18</v>
      </c>
      <c r="D29" s="473">
        <v>15</v>
      </c>
      <c r="E29" s="473">
        <v>20</v>
      </c>
      <c r="F29" s="473">
        <v>15</v>
      </c>
      <c r="G29" s="690">
        <v>6.9292544834576724</v>
      </c>
      <c r="H29" s="690">
        <v>14.652894105354662</v>
      </c>
    </row>
    <row r="30" spans="1:8">
      <c r="A30" s="2011"/>
      <c r="B30" s="673" t="s">
        <v>121</v>
      </c>
      <c r="C30" s="46">
        <v>51.455142900331019</v>
      </c>
      <c r="D30" s="46">
        <v>55.291545383752634</v>
      </c>
      <c r="E30" s="46">
        <v>23.253349163221891</v>
      </c>
      <c r="F30" s="46">
        <v>23.060556762419186</v>
      </c>
      <c r="G30" s="204">
        <v>24.325019823634211</v>
      </c>
      <c r="H30" s="204">
        <v>59.035919894986307</v>
      </c>
    </row>
    <row r="31" spans="1:8">
      <c r="A31" s="2012"/>
      <c r="B31" s="674" t="s">
        <v>112</v>
      </c>
      <c r="C31" s="480">
        <f>1.14*1.64*C30/SQRT(C28)</f>
        <v>1.1850448322203864</v>
      </c>
      <c r="D31" s="480">
        <f>1.14*1.64*D30/SQRT(D28)</f>
        <v>4.7682443071243181</v>
      </c>
      <c r="E31" s="480">
        <f t="shared" ref="E31:H31" si="3">1.14*1.64*E30/SQRT(E28)</f>
        <v>3.9522237814145127</v>
      </c>
      <c r="F31" s="480">
        <f t="shared" si="3"/>
        <v>6.2229723190877611</v>
      </c>
      <c r="G31" s="677">
        <f t="shared" si="3"/>
        <v>9.9241256641598721</v>
      </c>
      <c r="H31" s="677">
        <f t="shared" si="3"/>
        <v>13.905760955194053</v>
      </c>
    </row>
    <row r="32" spans="1:8">
      <c r="A32" s="2010" t="s">
        <v>681</v>
      </c>
      <c r="B32" s="673" t="s">
        <v>109</v>
      </c>
      <c r="C32" s="489">
        <v>32.594736037029961</v>
      </c>
      <c r="D32" s="489">
        <v>34.474805196594851</v>
      </c>
      <c r="E32" s="489">
        <v>34.709496712806938</v>
      </c>
      <c r="F32" s="489">
        <v>32.974834409336388</v>
      </c>
      <c r="G32" s="489">
        <v>36.391416230684413</v>
      </c>
      <c r="H32" s="489">
        <v>34.862808981066387</v>
      </c>
    </row>
    <row r="33" spans="1:8">
      <c r="A33" s="2011"/>
      <c r="B33" s="673" t="s">
        <v>75</v>
      </c>
      <c r="C33" s="460">
        <v>73951.484150869452</v>
      </c>
      <c r="D33" s="460">
        <v>9201.8136535367357</v>
      </c>
      <c r="E33" s="460">
        <v>3893.3710994345961</v>
      </c>
      <c r="F33" s="460">
        <v>959.63661077628024</v>
      </c>
      <c r="G33" s="460">
        <v>156.94222195133364</v>
      </c>
      <c r="H33" s="460">
        <v>826.32333544129278</v>
      </c>
    </row>
    <row r="34" spans="1:8">
      <c r="A34" s="2011"/>
      <c r="B34" s="673" t="s">
        <v>92</v>
      </c>
      <c r="C34" s="460">
        <v>75194</v>
      </c>
      <c r="D34" s="460">
        <v>5944</v>
      </c>
      <c r="E34" s="460">
        <v>2066</v>
      </c>
      <c r="F34" s="460">
        <v>778</v>
      </c>
      <c r="G34" s="460">
        <v>255</v>
      </c>
      <c r="H34" s="460">
        <v>736</v>
      </c>
    </row>
    <row r="35" spans="1:8">
      <c r="A35" s="2011"/>
      <c r="B35" s="673" t="s">
        <v>110</v>
      </c>
      <c r="C35" s="473">
        <v>15</v>
      </c>
      <c r="D35" s="473">
        <v>18</v>
      </c>
      <c r="E35" s="473">
        <v>19</v>
      </c>
      <c r="F35" s="473">
        <v>15</v>
      </c>
      <c r="G35" s="473">
        <v>15</v>
      </c>
      <c r="H35" s="473">
        <v>18</v>
      </c>
    </row>
    <row r="36" spans="1:8">
      <c r="A36" s="2011"/>
      <c r="B36" s="673" t="s">
        <v>121</v>
      </c>
      <c r="C36" s="46">
        <v>48.109893169916532</v>
      </c>
      <c r="D36" s="46">
        <v>47.266830704457909</v>
      </c>
      <c r="E36" s="46">
        <v>48.191993466718891</v>
      </c>
      <c r="F36" s="46">
        <v>45.525838601667907</v>
      </c>
      <c r="G36" s="46">
        <v>45.387866498366193</v>
      </c>
      <c r="H36" s="46">
        <v>48.907444411563063</v>
      </c>
    </row>
    <row r="37" spans="1:8">
      <c r="A37" s="2012"/>
      <c r="B37" s="674" t="s">
        <v>112</v>
      </c>
      <c r="C37" s="487">
        <f>1.14*1.64*C36/SQRT(C34)</f>
        <v>0.32801333355334417</v>
      </c>
      <c r="D37" s="487">
        <f>1.14*1.64*D36/SQRT(D34)</f>
        <v>1.1462141944077497</v>
      </c>
      <c r="E37" s="487">
        <f t="shared" ref="E37:H37" si="4">1.14*1.64*E36/SQRT(E34)</f>
        <v>1.9822500254560842</v>
      </c>
      <c r="F37" s="487">
        <f t="shared" si="4"/>
        <v>3.0515244587235633</v>
      </c>
      <c r="G37" s="487">
        <f t="shared" si="4"/>
        <v>5.3139611861969938</v>
      </c>
      <c r="H37" s="487">
        <f t="shared" si="4"/>
        <v>3.3704257349376396</v>
      </c>
    </row>
    <row r="38" spans="1:8">
      <c r="A38" s="2010" t="s">
        <v>682</v>
      </c>
      <c r="B38" s="673" t="s">
        <v>109</v>
      </c>
      <c r="C38" s="489">
        <v>16.37891069850556</v>
      </c>
      <c r="D38" s="489">
        <v>16.03582015148892</v>
      </c>
      <c r="E38" s="489">
        <v>17.329899501561741</v>
      </c>
      <c r="F38" s="489">
        <v>17.049010426171201</v>
      </c>
      <c r="G38" s="489">
        <v>15.964580600038147</v>
      </c>
      <c r="H38" s="489">
        <v>19.059047317813082</v>
      </c>
    </row>
    <row r="39" spans="1:8">
      <c r="A39" s="2011"/>
      <c r="B39" s="673" t="s">
        <v>75</v>
      </c>
      <c r="C39" s="460">
        <v>11722.813234184929</v>
      </c>
      <c r="D39" s="460">
        <v>1263.8489408218145</v>
      </c>
      <c r="E39" s="460">
        <v>390.24165534925947</v>
      </c>
      <c r="F39" s="460">
        <v>172.89580611598839</v>
      </c>
      <c r="G39" s="460">
        <v>25.352592618393221</v>
      </c>
      <c r="H39" s="460">
        <v>88.662683540752184</v>
      </c>
    </row>
    <row r="40" spans="1:8">
      <c r="A40" s="2011"/>
      <c r="B40" s="673" t="s">
        <v>92</v>
      </c>
      <c r="C40" s="460">
        <v>12204</v>
      </c>
      <c r="D40" s="460">
        <v>807</v>
      </c>
      <c r="E40" s="460">
        <v>224</v>
      </c>
      <c r="F40" s="460">
        <v>135</v>
      </c>
      <c r="G40" s="460">
        <v>38</v>
      </c>
      <c r="H40" s="460">
        <v>79</v>
      </c>
    </row>
    <row r="41" spans="1:8">
      <c r="A41" s="2011"/>
      <c r="B41" s="673" t="s">
        <v>110</v>
      </c>
      <c r="C41" s="473">
        <v>10</v>
      </c>
      <c r="D41" s="473">
        <v>10</v>
      </c>
      <c r="E41" s="473">
        <v>14</v>
      </c>
      <c r="F41" s="473">
        <v>13</v>
      </c>
      <c r="G41" s="473">
        <v>10</v>
      </c>
      <c r="H41" s="473">
        <v>10</v>
      </c>
    </row>
    <row r="42" spans="1:8">
      <c r="A42" s="2011"/>
      <c r="B42" s="673" t="s">
        <v>121</v>
      </c>
      <c r="C42" s="46">
        <v>22.841401335585584</v>
      </c>
      <c r="D42" s="46">
        <v>18.441458833923612</v>
      </c>
      <c r="E42" s="46">
        <v>17.970502943620716</v>
      </c>
      <c r="F42" s="46">
        <v>17.114917856172507</v>
      </c>
      <c r="G42" s="46">
        <v>19.041915190260415</v>
      </c>
      <c r="H42" s="46">
        <v>21.447931458159047</v>
      </c>
    </row>
    <row r="43" spans="1:8">
      <c r="A43" s="2012"/>
      <c r="B43" s="674" t="s">
        <v>112</v>
      </c>
      <c r="C43" s="487">
        <f>1.14*1.64*C42/SQRT(C40)</f>
        <v>0.38656305474579233</v>
      </c>
      <c r="D43" s="487">
        <f>1.14*1.64*D42/SQRT(D40)</f>
        <v>1.2136884121882048</v>
      </c>
      <c r="E43" s="487">
        <f t="shared" ref="E43:H43" si="5">1.14*1.64*E42/SQRT(E40)</f>
        <v>2.2448375699866787</v>
      </c>
      <c r="F43" s="487">
        <f t="shared" si="5"/>
        <v>2.7539536978415629</v>
      </c>
      <c r="G43" s="487">
        <f t="shared" si="5"/>
        <v>5.7752066331956966</v>
      </c>
      <c r="H43" s="487">
        <f t="shared" si="5"/>
        <v>4.5114958979806907</v>
      </c>
    </row>
    <row r="44" spans="1:8">
      <c r="A44" s="2010" t="s">
        <v>538</v>
      </c>
      <c r="B44" s="673" t="s">
        <v>109</v>
      </c>
      <c r="C44" s="489">
        <v>33.797656819066532</v>
      </c>
      <c r="D44" s="489">
        <v>31.250910071823281</v>
      </c>
      <c r="E44" s="489">
        <v>18.301853811158601</v>
      </c>
      <c r="F44" s="489">
        <v>28.824052269534373</v>
      </c>
      <c r="G44" s="489">
        <v>25.411628702979481</v>
      </c>
      <c r="H44" s="675">
        <v>71.694291486516207</v>
      </c>
    </row>
    <row r="45" spans="1:8">
      <c r="A45" s="2011"/>
      <c r="B45" s="673" t="s">
        <v>75</v>
      </c>
      <c r="C45" s="460">
        <v>1928.6730151849861</v>
      </c>
      <c r="D45" s="460">
        <v>256.54084398308981</v>
      </c>
      <c r="E45" s="460">
        <v>97.629755700414975</v>
      </c>
      <c r="F45" s="460">
        <v>32.935818423576315</v>
      </c>
      <c r="G45" s="460">
        <v>6.019573558724221</v>
      </c>
      <c r="H45" s="521">
        <v>20.367960151203821</v>
      </c>
    </row>
    <row r="46" spans="1:8">
      <c r="A46" s="2011"/>
      <c r="B46" s="673" t="s">
        <v>92</v>
      </c>
      <c r="C46" s="460">
        <v>1915</v>
      </c>
      <c r="D46" s="460">
        <v>158</v>
      </c>
      <c r="E46" s="460">
        <v>50</v>
      </c>
      <c r="F46" s="460">
        <v>27</v>
      </c>
      <c r="G46" s="460">
        <v>12</v>
      </c>
      <c r="H46" s="521">
        <v>16</v>
      </c>
    </row>
    <row r="47" spans="1:8">
      <c r="A47" s="2011"/>
      <c r="B47" s="673" t="s">
        <v>110</v>
      </c>
      <c r="C47" s="473">
        <v>15</v>
      </c>
      <c r="D47" s="473">
        <v>15</v>
      </c>
      <c r="E47" s="473">
        <v>10</v>
      </c>
      <c r="F47" s="473">
        <v>25</v>
      </c>
      <c r="G47" s="473">
        <v>15.728406175068924</v>
      </c>
      <c r="H47" s="690">
        <v>25</v>
      </c>
    </row>
    <row r="48" spans="1:8">
      <c r="A48" s="2011"/>
      <c r="B48" s="673" t="s">
        <v>121</v>
      </c>
      <c r="C48" s="46">
        <v>63.37979882021974</v>
      </c>
      <c r="D48" s="46">
        <v>43.937387410410309</v>
      </c>
      <c r="E48" s="46">
        <v>24.479210186164941</v>
      </c>
      <c r="F48" s="46">
        <v>23.761871660211536</v>
      </c>
      <c r="G48" s="46">
        <v>22.418957672764083</v>
      </c>
      <c r="H48" s="204">
        <v>88.481465747938714</v>
      </c>
    </row>
    <row r="49" spans="1:15" ht="15.75" thickBot="1">
      <c r="A49" s="2011"/>
      <c r="B49" s="673" t="s">
        <v>112</v>
      </c>
      <c r="C49" s="480">
        <f>1.14*1.64*C48/SQRT(C46)</f>
        <v>2.7077911629196487</v>
      </c>
      <c r="D49" s="480">
        <f>1.14*1.64*D48/SQRT(D46)</f>
        <v>6.5351323202304687</v>
      </c>
      <c r="E49" s="480">
        <f t="shared" ref="E49:H49" si="6">1.14*1.64*E48/SQRT(E46)</f>
        <v>6.4723366515106271</v>
      </c>
      <c r="F49" s="480">
        <f t="shared" si="6"/>
        <v>8.5496328132712431</v>
      </c>
      <c r="G49" s="480">
        <f t="shared" si="6"/>
        <v>12.099669097995829</v>
      </c>
      <c r="H49" s="677">
        <f t="shared" si="6"/>
        <v>41.356237090586546</v>
      </c>
    </row>
    <row r="50" spans="1:15" ht="14.45" customHeight="1">
      <c r="A50" s="2013" t="s">
        <v>696</v>
      </c>
      <c r="B50" s="678" t="s">
        <v>109</v>
      </c>
      <c r="C50" s="463">
        <v>24.42809210604285</v>
      </c>
      <c r="D50" s="463">
        <v>25.531769592343345</v>
      </c>
      <c r="E50" s="463">
        <v>26.167581273276976</v>
      </c>
      <c r="F50" s="463">
        <v>23.7035244316288</v>
      </c>
      <c r="G50" s="463">
        <v>23.953201916208489</v>
      </c>
      <c r="H50" s="463">
        <v>25.93692180099713</v>
      </c>
    </row>
    <row r="51" spans="1:15" ht="14.65" customHeight="1">
      <c r="A51" s="2011"/>
      <c r="B51" s="673" t="s">
        <v>75</v>
      </c>
      <c r="C51" s="460">
        <v>192222.90593214807</v>
      </c>
      <c r="D51" s="460">
        <v>23311.694795196458</v>
      </c>
      <c r="E51" s="460">
        <v>9400.6746560583761</v>
      </c>
      <c r="F51" s="460">
        <v>2440.9876065065714</v>
      </c>
      <c r="G51" s="460">
        <v>412.30866571163529</v>
      </c>
      <c r="H51" s="460">
        <v>2052.9764862369066</v>
      </c>
    </row>
    <row r="52" spans="1:15">
      <c r="A52" s="2011"/>
      <c r="B52" s="673" t="s">
        <v>92</v>
      </c>
      <c r="C52" s="460">
        <v>191826</v>
      </c>
      <c r="D52" s="460">
        <v>14780</v>
      </c>
      <c r="E52" s="460">
        <v>4879</v>
      </c>
      <c r="F52" s="460">
        <v>1942</v>
      </c>
      <c r="G52" s="460">
        <v>640</v>
      </c>
      <c r="H52" s="460">
        <v>1824</v>
      </c>
    </row>
    <row r="53" spans="1:15">
      <c r="A53" s="2011"/>
      <c r="B53" s="673" t="s">
        <v>110</v>
      </c>
      <c r="C53" s="473">
        <v>15</v>
      </c>
      <c r="D53" s="473">
        <v>15</v>
      </c>
      <c r="E53" s="473">
        <v>15</v>
      </c>
      <c r="F53" s="473">
        <v>15</v>
      </c>
      <c r="G53" s="473">
        <v>10</v>
      </c>
      <c r="H53" s="473">
        <v>15</v>
      </c>
    </row>
    <row r="54" spans="1:15">
      <c r="A54" s="2011"/>
      <c r="B54" s="673" t="s">
        <v>121</v>
      </c>
      <c r="C54" s="46">
        <v>36.952498970898496</v>
      </c>
      <c r="D54" s="46">
        <v>37.396428658335147</v>
      </c>
      <c r="E54" s="46">
        <v>36.885998086081003</v>
      </c>
      <c r="F54" s="46">
        <v>33.661713929682584</v>
      </c>
      <c r="G54" s="46">
        <v>33.590107953759272</v>
      </c>
      <c r="H54" s="46">
        <v>41.28173472547612</v>
      </c>
    </row>
    <row r="55" spans="1:15" ht="15.75" thickBot="1">
      <c r="A55" s="2022"/>
      <c r="B55" s="692" t="s">
        <v>112</v>
      </c>
      <c r="C55" s="693">
        <f>1.14*1.64*C54/SQRT(C52)</f>
        <v>0.15773888895449781</v>
      </c>
      <c r="D55" s="693">
        <f>1.14*1.64*D54/SQRT(D52)</f>
        <v>0.57509767470056061</v>
      </c>
      <c r="E55" s="693">
        <f t="shared" ref="E55:H55" si="7">1.14*1.64*E54/SQRT(E52)</f>
        <v>0.98729020807876533</v>
      </c>
      <c r="F55" s="693">
        <f t="shared" si="7"/>
        <v>1.4281055648764927</v>
      </c>
      <c r="G55" s="693">
        <f t="shared" si="7"/>
        <v>2.4823905654051761</v>
      </c>
      <c r="H55" s="693">
        <f t="shared" si="7"/>
        <v>1.8071500793783779</v>
      </c>
    </row>
    <row r="56" spans="1:15" ht="67.5" customHeight="1" thickTop="1">
      <c r="A56" s="2029" t="s">
        <v>703</v>
      </c>
      <c r="B56" s="2029"/>
      <c r="C56" s="2029"/>
      <c r="D56" s="2029"/>
      <c r="E56" s="2029"/>
      <c r="F56" s="2029"/>
      <c r="G56" s="2029"/>
      <c r="H56" s="2029"/>
      <c r="I56" s="696"/>
    </row>
    <row r="57" spans="1:15">
      <c r="A57" s="504" t="s">
        <v>347</v>
      </c>
    </row>
    <row r="58" spans="1:15">
      <c r="A58" s="505" t="s">
        <v>348</v>
      </c>
    </row>
    <row r="61" spans="1:15">
      <c r="A61" s="2030" t="s">
        <v>714</v>
      </c>
      <c r="B61" s="2030"/>
      <c r="C61" s="2030"/>
      <c r="D61" s="2030"/>
      <c r="E61" s="2030"/>
      <c r="F61" s="2030"/>
      <c r="G61" s="2030"/>
      <c r="H61" s="2030"/>
      <c r="I61" s="2030"/>
    </row>
    <row r="62" spans="1:15" ht="15.75">
      <c r="A62" s="694"/>
      <c r="B62" s="694"/>
      <c r="C62" s="2031" t="s">
        <v>102</v>
      </c>
      <c r="D62" s="2031" t="s">
        <v>82</v>
      </c>
      <c r="E62" s="1976" t="s">
        <v>94</v>
      </c>
      <c r="F62" s="1976"/>
      <c r="G62" s="1976"/>
      <c r="H62" s="1976"/>
      <c r="I62" s="1976"/>
    </row>
    <row r="63" spans="1:15" ht="15.75" thickBot="1">
      <c r="A63" s="2028"/>
      <c r="B63" s="2028"/>
      <c r="C63" s="2032"/>
      <c r="D63" s="2032"/>
      <c r="E63" s="688" t="s">
        <v>95</v>
      </c>
      <c r="F63" s="688" t="s">
        <v>96</v>
      </c>
      <c r="G63" s="688" t="s">
        <v>98</v>
      </c>
      <c r="H63" s="688" t="s">
        <v>99</v>
      </c>
      <c r="I63" s="688" t="s">
        <v>97</v>
      </c>
    </row>
    <row r="64" spans="1:15">
      <c r="A64" s="2010" t="s">
        <v>677</v>
      </c>
      <c r="B64" s="673" t="s">
        <v>109</v>
      </c>
      <c r="C64" s="45">
        <v>21.652114616883473</v>
      </c>
      <c r="D64" s="45">
        <v>21.734417753127776</v>
      </c>
      <c r="E64" s="45">
        <v>23.555642783940815</v>
      </c>
      <c r="F64" s="45">
        <v>18.623638761213197</v>
      </c>
      <c r="G64" s="45">
        <v>19.040140906555269</v>
      </c>
      <c r="H64" s="45">
        <v>24.162815957697397</v>
      </c>
      <c r="I64" s="45">
        <v>20.237819908283949</v>
      </c>
      <c r="K64" s="697"/>
      <c r="L64" s="697"/>
      <c r="M64" s="697"/>
      <c r="N64" s="697"/>
      <c r="O64" s="697"/>
    </row>
    <row r="65" spans="1:15">
      <c r="A65" s="2011"/>
      <c r="B65" s="673" t="s">
        <v>75</v>
      </c>
      <c r="C65" s="460">
        <v>40765.935159344474</v>
      </c>
      <c r="D65" s="460">
        <v>4892.9207100393342</v>
      </c>
      <c r="E65" s="460">
        <v>1730.1119444778703</v>
      </c>
      <c r="F65" s="460">
        <v>470.87716995832778</v>
      </c>
      <c r="G65" s="460">
        <v>145.15224039025452</v>
      </c>
      <c r="H65" s="460">
        <v>478.13254445131685</v>
      </c>
      <c r="I65" s="460">
        <v>158.37919416128577</v>
      </c>
      <c r="K65" s="460"/>
      <c r="L65" s="460"/>
      <c r="M65" s="460"/>
      <c r="N65" s="460"/>
      <c r="O65" s="460"/>
    </row>
    <row r="66" spans="1:15">
      <c r="A66" s="2011"/>
      <c r="B66" s="673" t="s">
        <v>92</v>
      </c>
      <c r="C66" s="460">
        <v>38102</v>
      </c>
      <c r="D66" s="460">
        <v>2960</v>
      </c>
      <c r="E66" s="460">
        <v>813</v>
      </c>
      <c r="F66" s="460">
        <v>343</v>
      </c>
      <c r="G66" s="460">
        <v>207</v>
      </c>
      <c r="H66" s="460">
        <v>362</v>
      </c>
      <c r="I66" s="460">
        <v>166</v>
      </c>
      <c r="K66" s="460"/>
      <c r="L66" s="460"/>
      <c r="M66" s="460"/>
      <c r="N66" s="460"/>
      <c r="O66" s="460"/>
    </row>
    <row r="67" spans="1:15">
      <c r="A67" s="2011"/>
      <c r="B67" s="673" t="s">
        <v>121</v>
      </c>
      <c r="C67" s="46">
        <v>24.68007675010422</v>
      </c>
      <c r="D67" s="46">
        <v>27.102475305134725</v>
      </c>
      <c r="E67" s="46">
        <v>22.820518315499541</v>
      </c>
      <c r="F67" s="46">
        <v>21.888688096283708</v>
      </c>
      <c r="G67" s="46">
        <v>42.609638470415298</v>
      </c>
      <c r="H67" s="46">
        <v>29.962367985032571</v>
      </c>
      <c r="I67" s="46">
        <v>15.623194974536096</v>
      </c>
    </row>
    <row r="68" spans="1:15">
      <c r="A68" s="2012"/>
      <c r="B68" s="674" t="s">
        <v>112</v>
      </c>
      <c r="C68" s="487">
        <f>1.14*1.64*C67/SQRT(C66)</f>
        <v>0.23638576440813275</v>
      </c>
      <c r="D68" s="487">
        <f>1.14*1.64*D67/SQRT(D66)</f>
        <v>0.93134760314954423</v>
      </c>
      <c r="E68" s="487">
        <f t="shared" ref="E68:I68" si="8">1.14*1.64*E67/SQRT(E66)</f>
        <v>1.4963353320244848</v>
      </c>
      <c r="F68" s="487">
        <f t="shared" si="8"/>
        <v>2.2096392319733118</v>
      </c>
      <c r="G68" s="487">
        <f t="shared" si="8"/>
        <v>5.5369598714386061</v>
      </c>
      <c r="H68" s="487">
        <f t="shared" si="8"/>
        <v>2.9442219600813107</v>
      </c>
      <c r="I68" s="487">
        <f t="shared" si="8"/>
        <v>2.2670677975949536</v>
      </c>
    </row>
    <row r="69" spans="1:15">
      <c r="A69" s="2010" t="s">
        <v>701</v>
      </c>
      <c r="B69" s="673" t="s">
        <v>109</v>
      </c>
      <c r="C69" s="489">
        <v>18.95839531657176</v>
      </c>
      <c r="D69" s="489">
        <v>19.508237855312391</v>
      </c>
      <c r="E69" s="489">
        <v>19.849253916299435</v>
      </c>
      <c r="F69" s="489">
        <v>18.024048604976503</v>
      </c>
      <c r="G69" s="489">
        <v>15.529334542424829</v>
      </c>
      <c r="H69" s="489">
        <v>17.202476916042766</v>
      </c>
      <c r="I69" s="489">
        <v>18.642428893969711</v>
      </c>
      <c r="K69" s="697"/>
      <c r="L69" s="697"/>
      <c r="M69" s="697"/>
      <c r="N69" s="697"/>
      <c r="O69" s="697"/>
    </row>
    <row r="70" spans="1:15">
      <c r="A70" s="2011"/>
      <c r="B70" s="673" t="s">
        <v>75</v>
      </c>
      <c r="C70" s="460">
        <v>14184.252678974673</v>
      </c>
      <c r="D70" s="460">
        <v>1555.4359112715179</v>
      </c>
      <c r="E70" s="460">
        <v>563.32496700777915</v>
      </c>
      <c r="F70" s="460">
        <v>114.87130447481522</v>
      </c>
      <c r="G70" s="460">
        <v>37.854946882034319</v>
      </c>
      <c r="H70" s="460">
        <v>161.71048085689549</v>
      </c>
      <c r="I70" s="460">
        <v>59.539125067607777</v>
      </c>
      <c r="K70" s="460"/>
      <c r="L70" s="460"/>
      <c r="M70" s="460"/>
      <c r="N70" s="460"/>
      <c r="O70" s="460"/>
    </row>
    <row r="71" spans="1:15">
      <c r="A71" s="2011"/>
      <c r="B71" s="673" t="s">
        <v>92</v>
      </c>
      <c r="C71" s="460">
        <v>16294</v>
      </c>
      <c r="D71" s="460">
        <v>1124</v>
      </c>
      <c r="E71" s="460">
        <v>323</v>
      </c>
      <c r="F71" s="460">
        <v>112</v>
      </c>
      <c r="G71" s="460">
        <v>58</v>
      </c>
      <c r="H71" s="460">
        <v>158</v>
      </c>
      <c r="I71" s="460">
        <v>74</v>
      </c>
      <c r="K71" s="460"/>
      <c r="L71" s="460"/>
      <c r="M71" s="460"/>
      <c r="N71" s="460"/>
      <c r="O71" s="460"/>
    </row>
    <row r="72" spans="1:15">
      <c r="A72" s="2011"/>
      <c r="B72" s="673" t="s">
        <v>121</v>
      </c>
      <c r="C72" s="46">
        <v>21.328832532377099</v>
      </c>
      <c r="D72" s="46">
        <v>19.468808431257294</v>
      </c>
      <c r="E72" s="46">
        <v>19.133667510851495</v>
      </c>
      <c r="F72" s="46">
        <v>14.211233980422824</v>
      </c>
      <c r="G72" s="46">
        <v>22.054779867720374</v>
      </c>
      <c r="H72" s="46">
        <v>21.389564026838155</v>
      </c>
      <c r="I72" s="46">
        <v>19.18748745919903</v>
      </c>
    </row>
    <row r="73" spans="1:15">
      <c r="A73" s="2012"/>
      <c r="B73" s="674" t="s">
        <v>112</v>
      </c>
      <c r="C73" s="487">
        <f>1.14*1.64*C72/SQRT(C71)</f>
        <v>0.31239345597963192</v>
      </c>
      <c r="D73" s="487">
        <f>1.14*1.64*D72/SQRT(D71)</f>
        <v>1.0856876947760401</v>
      </c>
      <c r="E73" s="487">
        <f t="shared" ref="E73:I73" si="9">1.14*1.64*E72/SQRT(E71)</f>
        <v>1.9904242816294397</v>
      </c>
      <c r="F73" s="487">
        <f t="shared" si="9"/>
        <v>2.5105650461822515</v>
      </c>
      <c r="G73" s="487">
        <f t="shared" si="9"/>
        <v>5.4142390887330141</v>
      </c>
      <c r="H73" s="487">
        <f t="shared" si="9"/>
        <v>3.1814279233705491</v>
      </c>
      <c r="I73" s="487">
        <f t="shared" si="9"/>
        <v>4.1701430067002301</v>
      </c>
    </row>
    <row r="74" spans="1:15">
      <c r="A74" s="2010" t="s">
        <v>679</v>
      </c>
      <c r="B74" s="673" t="s">
        <v>109</v>
      </c>
      <c r="C74" s="489">
        <v>15.352974657669204</v>
      </c>
      <c r="D74" s="489">
        <v>16.398754041177302</v>
      </c>
      <c r="E74" s="489">
        <v>15.854575670162594</v>
      </c>
      <c r="F74" s="489">
        <v>15.420565156239929</v>
      </c>
      <c r="G74" s="489">
        <v>13.819014159272907</v>
      </c>
      <c r="H74" s="489">
        <v>15.928985004483636</v>
      </c>
      <c r="I74" s="489">
        <v>16.624410751908488</v>
      </c>
      <c r="K74" s="697"/>
      <c r="L74" s="697"/>
      <c r="M74" s="697"/>
      <c r="N74" s="697"/>
      <c r="O74" s="697"/>
    </row>
    <row r="75" spans="1:15">
      <c r="A75" s="2011"/>
      <c r="B75" s="673" t="s">
        <v>75</v>
      </c>
      <c r="C75" s="460">
        <v>42857.925760555838</v>
      </c>
      <c r="D75" s="460">
        <v>5380.3534502564899</v>
      </c>
      <c r="E75" s="460">
        <v>2026.4922554857121</v>
      </c>
      <c r="F75" s="460">
        <v>549.20055063662414</v>
      </c>
      <c r="G75" s="460">
        <v>142.744528907204</v>
      </c>
      <c r="H75" s="460">
        <v>518.15537890327892</v>
      </c>
      <c r="I75" s="460">
        <v>153.45167978930013</v>
      </c>
      <c r="K75" s="460"/>
      <c r="L75" s="460"/>
      <c r="M75" s="460"/>
      <c r="N75" s="460"/>
      <c r="O75" s="460"/>
    </row>
    <row r="76" spans="1:15">
      <c r="A76" s="2011"/>
      <c r="B76" s="673" t="s">
        <v>92</v>
      </c>
      <c r="C76" s="460">
        <v>41527</v>
      </c>
      <c r="D76" s="460">
        <v>3317</v>
      </c>
      <c r="E76" s="460">
        <v>1041</v>
      </c>
      <c r="F76" s="460">
        <v>425</v>
      </c>
      <c r="G76" s="460">
        <v>213</v>
      </c>
      <c r="H76" s="460">
        <v>430</v>
      </c>
      <c r="I76" s="460">
        <v>171</v>
      </c>
      <c r="K76" s="460"/>
      <c r="L76" s="460"/>
      <c r="M76" s="460"/>
      <c r="N76" s="460"/>
      <c r="O76" s="460"/>
    </row>
    <row r="77" spans="1:15">
      <c r="A77" s="2011"/>
      <c r="B77" s="673" t="s">
        <v>121</v>
      </c>
      <c r="C77" s="46">
        <v>20.272333709416237</v>
      </c>
      <c r="D77" s="46">
        <v>24.176721541533762</v>
      </c>
      <c r="E77" s="46">
        <v>20.098447325766063</v>
      </c>
      <c r="F77" s="46">
        <v>18.21155540013492</v>
      </c>
      <c r="G77" s="46">
        <v>18.800531076810831</v>
      </c>
      <c r="H77" s="46">
        <v>20.357581816829288</v>
      </c>
      <c r="I77" s="46">
        <v>34.349186481565056</v>
      </c>
    </row>
    <row r="78" spans="1:15">
      <c r="A78" s="2012"/>
      <c r="B78" s="674" t="s">
        <v>112</v>
      </c>
      <c r="C78" s="487">
        <f>1.14*1.64*C77/SQRT(C76)</f>
        <v>0.18598896048523522</v>
      </c>
      <c r="D78" s="487">
        <f>1.14*1.64*D77/SQRT(D76)</f>
        <v>0.78482598197928732</v>
      </c>
      <c r="E78" s="487">
        <f t="shared" ref="E78:I78" si="10">1.14*1.64*E77/SQRT(E76)</f>
        <v>1.1646242869626844</v>
      </c>
      <c r="F78" s="487">
        <f t="shared" si="10"/>
        <v>1.6515863073962187</v>
      </c>
      <c r="G78" s="487">
        <f t="shared" si="10"/>
        <v>2.4084021988294801</v>
      </c>
      <c r="H78" s="487">
        <f t="shared" si="10"/>
        <v>1.8354419794713808</v>
      </c>
      <c r="I78" s="487">
        <f t="shared" si="10"/>
        <v>4.9109679514439959</v>
      </c>
    </row>
    <row r="79" spans="1:15">
      <c r="A79" s="2010" t="s">
        <v>702</v>
      </c>
      <c r="B79" s="673" t="s">
        <v>109</v>
      </c>
      <c r="C79" s="489">
        <v>32.068100098444731</v>
      </c>
      <c r="D79" s="489">
        <v>32.538140883410868</v>
      </c>
      <c r="E79" s="489">
        <v>25.417396473311939</v>
      </c>
      <c r="F79" s="489">
        <v>20.518422557785399</v>
      </c>
      <c r="G79" s="675">
        <v>48.287853202876704</v>
      </c>
      <c r="H79" s="489">
        <v>26.257976312759837</v>
      </c>
      <c r="I79" s="675">
        <v>59.449095322784736</v>
      </c>
      <c r="K79" s="697"/>
      <c r="L79" s="697"/>
      <c r="M79" s="697"/>
      <c r="N79" s="697"/>
      <c r="O79" s="697"/>
    </row>
    <row r="80" spans="1:15">
      <c r="A80" s="2011"/>
      <c r="B80" s="673" t="s">
        <v>75</v>
      </c>
      <c r="C80" s="460">
        <v>6811.8219330390202</v>
      </c>
      <c r="D80" s="460">
        <v>760.78128528767718</v>
      </c>
      <c r="E80" s="460">
        <v>237.62302754744471</v>
      </c>
      <c r="F80" s="460">
        <v>53.976353388629896</v>
      </c>
      <c r="G80" s="521">
        <v>15.901897098689226</v>
      </c>
      <c r="H80" s="460">
        <v>90.095177400246399</v>
      </c>
      <c r="I80" s="521">
        <v>31.696739887667562</v>
      </c>
      <c r="K80" s="460"/>
      <c r="L80" s="460"/>
      <c r="M80" s="521"/>
      <c r="N80" s="460"/>
      <c r="O80" s="521"/>
    </row>
    <row r="81" spans="1:15">
      <c r="A81" s="2011"/>
      <c r="B81" s="673" t="s">
        <v>92</v>
      </c>
      <c r="C81" s="460">
        <v>6590</v>
      </c>
      <c r="D81" s="460">
        <v>470</v>
      </c>
      <c r="E81" s="460">
        <v>115</v>
      </c>
      <c r="F81" s="460">
        <v>46</v>
      </c>
      <c r="G81" s="521">
        <v>25</v>
      </c>
      <c r="H81" s="460">
        <v>68</v>
      </c>
      <c r="I81" s="521">
        <v>37</v>
      </c>
      <c r="K81" s="460"/>
      <c r="L81" s="460"/>
      <c r="M81" s="521"/>
      <c r="N81" s="460"/>
      <c r="O81" s="521"/>
    </row>
    <row r="82" spans="1:15">
      <c r="A82" s="2011"/>
      <c r="B82" s="673" t="s">
        <v>121</v>
      </c>
      <c r="C82" s="46">
        <v>51.455142900331019</v>
      </c>
      <c r="D82" s="46">
        <v>55.291545383752634</v>
      </c>
      <c r="E82" s="46">
        <v>22.854282032100777</v>
      </c>
      <c r="F82" s="46">
        <v>23.445704863822076</v>
      </c>
      <c r="G82" s="204">
        <v>130.96850054014826</v>
      </c>
      <c r="H82" s="46">
        <v>29.925191060043623</v>
      </c>
      <c r="I82" s="204">
        <v>154.85281225861118</v>
      </c>
    </row>
    <row r="83" spans="1:15">
      <c r="A83" s="2012"/>
      <c r="B83" s="674" t="s">
        <v>112</v>
      </c>
      <c r="C83" s="480">
        <f>1.14*1.64*C82/SQRT(C81)</f>
        <v>1.1850448322203864</v>
      </c>
      <c r="D83" s="480">
        <f>1.14*1.64*D82/SQRT(D81)</f>
        <v>4.7682443071243181</v>
      </c>
      <c r="E83" s="480">
        <f t="shared" ref="E83:I83" si="11">1.14*1.64*E82/SQRT(E81)</f>
        <v>3.9844406451578993</v>
      </c>
      <c r="F83" s="480">
        <f t="shared" si="11"/>
        <v>6.4629839483574036</v>
      </c>
      <c r="G83" s="677">
        <f t="shared" si="11"/>
        <v>48.971741721972229</v>
      </c>
      <c r="H83" s="480">
        <f t="shared" si="11"/>
        <v>6.7847082134205881</v>
      </c>
      <c r="I83" s="677">
        <f t="shared" si="11"/>
        <v>47.595614058026605</v>
      </c>
    </row>
    <row r="84" spans="1:15">
      <c r="A84" s="2010" t="s">
        <v>681</v>
      </c>
      <c r="B84" s="673" t="s">
        <v>109</v>
      </c>
      <c r="C84" s="489">
        <v>32.594736037029961</v>
      </c>
      <c r="D84" s="489">
        <v>34.474805196594851</v>
      </c>
      <c r="E84" s="489">
        <v>34.642460298958362</v>
      </c>
      <c r="F84" s="489">
        <v>32.361729144288852</v>
      </c>
      <c r="G84" s="489">
        <v>34.816204018458819</v>
      </c>
      <c r="H84" s="489">
        <v>34.435096647004791</v>
      </c>
      <c r="I84" s="489">
        <v>37.988213748387956</v>
      </c>
      <c r="K84" s="697"/>
      <c r="L84" s="697"/>
      <c r="M84" s="697"/>
      <c r="N84" s="697"/>
      <c r="O84" s="697"/>
    </row>
    <row r="85" spans="1:15">
      <c r="A85" s="2011"/>
      <c r="B85" s="673" t="s">
        <v>75</v>
      </c>
      <c r="C85" s="460">
        <v>73951.484150869452</v>
      </c>
      <c r="D85" s="460">
        <v>9201.8136535367357</v>
      </c>
      <c r="E85" s="460">
        <v>3442.3203879457183</v>
      </c>
      <c r="F85" s="460">
        <v>886.42580232714761</v>
      </c>
      <c r="G85" s="460">
        <v>226.9148266209782</v>
      </c>
      <c r="H85" s="460">
        <v>937.1810807784675</v>
      </c>
      <c r="I85" s="460">
        <v>259.63824166033083</v>
      </c>
      <c r="K85" s="460"/>
      <c r="L85" s="460"/>
      <c r="M85" s="460"/>
      <c r="N85" s="460"/>
      <c r="O85" s="460"/>
    </row>
    <row r="86" spans="1:15">
      <c r="A86" s="2011"/>
      <c r="B86" s="673" t="s">
        <v>92</v>
      </c>
      <c r="C86" s="460">
        <v>75194</v>
      </c>
      <c r="D86" s="460">
        <v>5944</v>
      </c>
      <c r="E86" s="460">
        <v>1804</v>
      </c>
      <c r="F86" s="460">
        <v>707</v>
      </c>
      <c r="G86" s="460">
        <v>369</v>
      </c>
      <c r="H86" s="460">
        <v>779</v>
      </c>
      <c r="I86" s="460">
        <v>291</v>
      </c>
      <c r="K86" s="460"/>
      <c r="L86" s="460"/>
      <c r="M86" s="460"/>
      <c r="N86" s="460"/>
      <c r="O86" s="460"/>
    </row>
    <row r="87" spans="1:15">
      <c r="A87" s="2011"/>
      <c r="B87" s="673" t="s">
        <v>121</v>
      </c>
      <c r="C87" s="46">
        <v>48.109893169916532</v>
      </c>
      <c r="D87" s="46">
        <v>47.266830704457909</v>
      </c>
      <c r="E87" s="46">
        <v>46.984075666987067</v>
      </c>
      <c r="F87" s="46">
        <v>44.374125759315234</v>
      </c>
      <c r="G87" s="46">
        <v>46.337949317487919</v>
      </c>
      <c r="H87" s="46">
        <v>46.908979757300266</v>
      </c>
      <c r="I87" s="46">
        <v>55.223648495514126</v>
      </c>
    </row>
    <row r="88" spans="1:15">
      <c r="A88" s="2012"/>
      <c r="B88" s="674" t="s">
        <v>112</v>
      </c>
      <c r="C88" s="487">
        <f>1.14*1.64*C87/SQRT(C86)</f>
        <v>0.32801333355334417</v>
      </c>
      <c r="D88" s="487">
        <f>1.14*1.64*D87/SQRT(D86)</f>
        <v>1.1462141944077497</v>
      </c>
      <c r="E88" s="487">
        <f t="shared" ref="E88:I88" si="12">1.14*1.64*E87/SQRT(E86)</f>
        <v>2.068145646071986</v>
      </c>
      <c r="F88" s="487">
        <f t="shared" si="12"/>
        <v>3.120102075202265</v>
      </c>
      <c r="G88" s="487">
        <f t="shared" si="12"/>
        <v>4.5099562250936751</v>
      </c>
      <c r="H88" s="487">
        <f t="shared" si="12"/>
        <v>3.1422154374819016</v>
      </c>
      <c r="I88" s="487">
        <f t="shared" si="12"/>
        <v>6.052395517442517</v>
      </c>
    </row>
    <row r="89" spans="1:15">
      <c r="A89" s="2010" t="s">
        <v>682</v>
      </c>
      <c r="B89" s="673" t="s">
        <v>109</v>
      </c>
      <c r="C89" s="489">
        <v>16.37891069850556</v>
      </c>
      <c r="D89" s="489">
        <v>16.03582015148892</v>
      </c>
      <c r="E89" s="489">
        <v>17.227350953569797</v>
      </c>
      <c r="F89" s="489">
        <v>17.126735729222556</v>
      </c>
      <c r="G89" s="489">
        <v>18.6170522722425</v>
      </c>
      <c r="H89" s="489">
        <v>17.313234524745091</v>
      </c>
      <c r="I89" s="489">
        <v>16.27868986965316</v>
      </c>
      <c r="K89" s="697"/>
      <c r="L89" s="697"/>
      <c r="M89" s="697"/>
      <c r="N89" s="697"/>
      <c r="O89" s="697"/>
    </row>
    <row r="90" spans="1:15">
      <c r="A90" s="2011"/>
      <c r="B90" s="673" t="s">
        <v>75</v>
      </c>
      <c r="C90" s="460">
        <v>11722.813234184929</v>
      </c>
      <c r="D90" s="460">
        <v>1263.8489408218145</v>
      </c>
      <c r="E90" s="460">
        <v>339.72312532126745</v>
      </c>
      <c r="F90" s="460">
        <v>162.21141425000525</v>
      </c>
      <c r="G90" s="460">
        <v>35.587146245234095</v>
      </c>
      <c r="H90" s="460">
        <v>102.8435132542504</v>
      </c>
      <c r="I90" s="460">
        <v>22.483042042882214</v>
      </c>
      <c r="K90" s="460"/>
      <c r="L90" s="460"/>
      <c r="M90" s="460"/>
      <c r="N90" s="460"/>
      <c r="O90" s="460"/>
    </row>
    <row r="91" spans="1:15">
      <c r="A91" s="2011"/>
      <c r="B91" s="673" t="s">
        <v>92</v>
      </c>
      <c r="C91" s="460">
        <v>12204</v>
      </c>
      <c r="D91" s="460">
        <v>807</v>
      </c>
      <c r="E91" s="460">
        <v>190</v>
      </c>
      <c r="F91" s="460">
        <v>124</v>
      </c>
      <c r="G91" s="460">
        <v>53</v>
      </c>
      <c r="H91" s="460">
        <v>80</v>
      </c>
      <c r="I91" s="460">
        <v>27</v>
      </c>
      <c r="K91" s="460"/>
      <c r="L91" s="460"/>
      <c r="M91" s="460"/>
      <c r="N91" s="460"/>
      <c r="O91" s="460"/>
    </row>
    <row r="92" spans="1:15">
      <c r="A92" s="2011"/>
      <c r="B92" s="673" t="s">
        <v>121</v>
      </c>
      <c r="C92" s="46">
        <v>22.841401335585584</v>
      </c>
      <c r="D92" s="46">
        <v>18.441458833923612</v>
      </c>
      <c r="E92" s="46">
        <v>17.455083154078441</v>
      </c>
      <c r="F92" s="46">
        <v>17.18413867393248</v>
      </c>
      <c r="G92" s="46">
        <v>27.430078082013669</v>
      </c>
      <c r="H92" s="46">
        <v>19.243260151619506</v>
      </c>
      <c r="I92" s="46">
        <v>19.507064362021822</v>
      </c>
    </row>
    <row r="93" spans="1:15">
      <c r="A93" s="2012"/>
      <c r="B93" s="674" t="s">
        <v>112</v>
      </c>
      <c r="C93" s="487">
        <f>1.14*1.64*C92/SQRT(C91)</f>
        <v>0.38656305474579233</v>
      </c>
      <c r="D93" s="487">
        <f>1.14*1.64*D92/SQRT(D91)</f>
        <v>1.2136884121882048</v>
      </c>
      <c r="E93" s="487">
        <f t="shared" ref="E93:I93" si="13">1.14*1.64*E92/SQRT(E91)</f>
        <v>2.3675208969292423</v>
      </c>
      <c r="F93" s="487">
        <f t="shared" si="13"/>
        <v>2.8851315870392003</v>
      </c>
      <c r="G93" s="487">
        <f t="shared" si="13"/>
        <v>7.0442994353208856</v>
      </c>
      <c r="H93" s="487">
        <f t="shared" si="13"/>
        <v>4.0223731502669855</v>
      </c>
      <c r="I93" s="487">
        <f t="shared" si="13"/>
        <v>7.018733201871485</v>
      </c>
    </row>
    <row r="94" spans="1:15">
      <c r="A94" s="2027" t="s">
        <v>538</v>
      </c>
      <c r="B94" s="698" t="s">
        <v>109</v>
      </c>
      <c r="C94" s="489">
        <v>33.797656819066532</v>
      </c>
      <c r="D94" s="489">
        <v>31.250910071823281</v>
      </c>
      <c r="E94" s="489">
        <v>20.422057239752679</v>
      </c>
      <c r="F94" s="489">
        <v>29.678482589440748</v>
      </c>
      <c r="G94" s="675">
        <v>43.659257805618758</v>
      </c>
      <c r="H94" s="675">
        <v>61.434838201955991</v>
      </c>
      <c r="I94" s="699">
        <v>52.447926766557551</v>
      </c>
      <c r="K94" s="697"/>
      <c r="L94" s="697"/>
      <c r="M94" s="697"/>
      <c r="N94" s="697"/>
      <c r="O94" s="697"/>
    </row>
    <row r="95" spans="1:15">
      <c r="A95" s="2011"/>
      <c r="B95" s="673" t="s">
        <v>75</v>
      </c>
      <c r="C95" s="460">
        <v>1928.6730151849861</v>
      </c>
      <c r="D95" s="460">
        <v>256.54084398308981</v>
      </c>
      <c r="E95" s="460">
        <v>65.521764981776585</v>
      </c>
      <c r="F95" s="460">
        <v>30.625073906321397</v>
      </c>
      <c r="G95" s="521">
        <v>7.0061211916103705</v>
      </c>
      <c r="H95" s="521">
        <v>22.959043691942906</v>
      </c>
      <c r="I95" s="601">
        <v>3.7512988711284279</v>
      </c>
      <c r="K95" s="460"/>
      <c r="L95" s="460"/>
      <c r="M95" s="521"/>
      <c r="N95" s="521"/>
      <c r="O95" s="601"/>
    </row>
    <row r="96" spans="1:15">
      <c r="A96" s="2011"/>
      <c r="B96" s="673" t="s">
        <v>92</v>
      </c>
      <c r="C96" s="460">
        <v>1915</v>
      </c>
      <c r="D96" s="460">
        <v>158</v>
      </c>
      <c r="E96" s="460">
        <v>34</v>
      </c>
      <c r="F96" s="460">
        <v>25</v>
      </c>
      <c r="G96" s="521">
        <v>13</v>
      </c>
      <c r="H96" s="521">
        <v>18</v>
      </c>
      <c r="I96" s="601">
        <v>4</v>
      </c>
      <c r="K96" s="460"/>
      <c r="L96" s="460"/>
      <c r="M96" s="521"/>
      <c r="N96" s="521"/>
      <c r="O96" s="601"/>
    </row>
    <row r="97" spans="1:9">
      <c r="A97" s="2011"/>
      <c r="B97" s="673" t="s">
        <v>121</v>
      </c>
      <c r="C97" s="46">
        <v>63.37979882021974</v>
      </c>
      <c r="D97" s="46">
        <v>43.937387410410309</v>
      </c>
      <c r="E97" s="46">
        <v>27.840958498244223</v>
      </c>
      <c r="F97" s="46">
        <v>24.36232362303689</v>
      </c>
      <c r="G97" s="204">
        <v>52.820728722972511</v>
      </c>
      <c r="H97" s="204">
        <v>82.521594165775269</v>
      </c>
      <c r="I97" s="700">
        <v>46.11735730420061</v>
      </c>
    </row>
    <row r="98" spans="1:9" ht="15.75" thickBot="1">
      <c r="A98" s="2028"/>
      <c r="B98" s="701" t="s">
        <v>112</v>
      </c>
      <c r="C98" s="702">
        <f>1.14*1.64*C97/SQRT(C96)</f>
        <v>2.7077911629196487</v>
      </c>
      <c r="D98" s="702">
        <f>1.14*1.64*D97/SQRT(D96)</f>
        <v>6.5351323202304687</v>
      </c>
      <c r="E98" s="702">
        <f t="shared" ref="E98:I98" si="14">1.14*1.64*E97/SQRT(E96)</f>
        <v>8.9267510600339737</v>
      </c>
      <c r="F98" s="702">
        <f t="shared" si="14"/>
        <v>9.1095600491259514</v>
      </c>
      <c r="G98" s="703">
        <f t="shared" si="14"/>
        <v>27.389330195494459</v>
      </c>
      <c r="H98" s="703">
        <f t="shared" si="14"/>
        <v>36.364703926197855</v>
      </c>
      <c r="I98" s="704">
        <f t="shared" si="14"/>
        <v>43.110505607966722</v>
      </c>
    </row>
    <row r="99" spans="1:9" ht="60.75" customHeight="1">
      <c r="A99" s="2008" t="s">
        <v>703</v>
      </c>
      <c r="B99" s="2008"/>
      <c r="C99" s="2008"/>
      <c r="D99" s="2008"/>
      <c r="E99" s="2008"/>
      <c r="F99" s="2008"/>
      <c r="G99" s="2008"/>
      <c r="H99" s="2008"/>
      <c r="I99" s="2008"/>
    </row>
    <row r="100" spans="1:9">
      <c r="A100" s="504" t="s">
        <v>347</v>
      </c>
    </row>
    <row r="101" spans="1:9">
      <c r="A101" s="505" t="s">
        <v>348</v>
      </c>
    </row>
  </sheetData>
  <mergeCells count="27">
    <mergeCell ref="A44:A49"/>
    <mergeCell ref="A5:H5"/>
    <mergeCell ref="C6:C7"/>
    <mergeCell ref="D6:D7"/>
    <mergeCell ref="E6:H6"/>
    <mergeCell ref="A7:B7"/>
    <mergeCell ref="A8:A13"/>
    <mergeCell ref="A14:A19"/>
    <mergeCell ref="A20:A25"/>
    <mergeCell ref="A26:A31"/>
    <mergeCell ref="A32:A37"/>
    <mergeCell ref="A38:A43"/>
    <mergeCell ref="A50:A55"/>
    <mergeCell ref="A56:H56"/>
    <mergeCell ref="A61:I61"/>
    <mergeCell ref="C62:C63"/>
    <mergeCell ref="D62:D63"/>
    <mergeCell ref="E62:I62"/>
    <mergeCell ref="A63:B63"/>
    <mergeCell ref="A94:A98"/>
    <mergeCell ref="A99:I99"/>
    <mergeCell ref="A64:A68"/>
    <mergeCell ref="A69:A73"/>
    <mergeCell ref="A74:A78"/>
    <mergeCell ref="A79:A83"/>
    <mergeCell ref="A84:A88"/>
    <mergeCell ref="A89:A93"/>
  </mergeCells>
  <conditionalFormatting sqref="K64:O64">
    <cfRule type="cellIs" dxfId="134" priority="7" operator="lessThan">
      <formula>0</formula>
    </cfRule>
  </conditionalFormatting>
  <conditionalFormatting sqref="K69:O69">
    <cfRule type="cellIs" dxfId="133" priority="6" operator="lessThan">
      <formula>0</formula>
    </cfRule>
  </conditionalFormatting>
  <conditionalFormatting sqref="K74:O74">
    <cfRule type="cellIs" dxfId="132" priority="5" operator="lessThan">
      <formula>0</formula>
    </cfRule>
  </conditionalFormatting>
  <conditionalFormatting sqref="K79:O79">
    <cfRule type="cellIs" dxfId="131" priority="4" operator="lessThan">
      <formula>0</formula>
    </cfRule>
  </conditionalFormatting>
  <conditionalFormatting sqref="K84:O84">
    <cfRule type="cellIs" dxfId="130" priority="3" operator="lessThan">
      <formula>0</formula>
    </cfRule>
  </conditionalFormatting>
  <conditionalFormatting sqref="K89:O89">
    <cfRule type="cellIs" dxfId="129" priority="2" operator="lessThan">
      <formula>0</formula>
    </cfRule>
  </conditionalFormatting>
  <conditionalFormatting sqref="K94:O94">
    <cfRule type="cellIs" dxfId="128" priority="1" operator="lessThan">
      <formula>0</formula>
    </cfRule>
  </conditionalFormatting>
  <hyperlinks>
    <hyperlink ref="A3" location="Übersicht!A1" display="&lt;&lt; Zurück zur Übersicht"/>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workbookViewId="0">
      <selection activeCell="A3" sqref="A3"/>
    </sheetView>
  </sheetViews>
  <sheetFormatPr baseColWidth="10" defaultRowHeight="12.75"/>
  <cols>
    <col min="1" max="1" width="33.42578125" customWidth="1"/>
    <col min="2" max="2" width="18.28515625" customWidth="1"/>
  </cols>
  <sheetData>
    <row r="1" spans="1:5" ht="25.5">
      <c r="A1" s="8" t="s">
        <v>1150</v>
      </c>
    </row>
    <row r="2" spans="1:5">
      <c r="A2" s="50"/>
    </row>
    <row r="3" spans="1:5" ht="15.75">
      <c r="A3" s="26" t="s">
        <v>69</v>
      </c>
    </row>
    <row r="5" spans="1:5">
      <c r="A5" s="1807" t="s">
        <v>281</v>
      </c>
      <c r="B5" s="1807"/>
      <c r="C5" s="1807"/>
      <c r="D5" s="1807"/>
      <c r="E5" s="1807"/>
    </row>
    <row r="6" spans="1:5">
      <c r="A6" s="1808" t="s">
        <v>282</v>
      </c>
      <c r="B6" s="1808"/>
      <c r="C6" s="1808"/>
      <c r="D6" s="1808"/>
      <c r="E6" s="1808"/>
    </row>
    <row r="7" spans="1:5" ht="13.5" thickBot="1">
      <c r="A7" s="277"/>
      <c r="B7" s="277"/>
      <c r="C7" s="1341">
        <v>2010</v>
      </c>
      <c r="D7" s="1342">
        <v>2015</v>
      </c>
      <c r="E7" s="1342" t="s">
        <v>279</v>
      </c>
    </row>
    <row r="8" spans="1:5">
      <c r="A8" s="279" t="s">
        <v>102</v>
      </c>
      <c r="B8" s="279"/>
      <c r="C8" s="280">
        <v>2.33</v>
      </c>
      <c r="D8" s="281">
        <v>2.2135811229645266</v>
      </c>
      <c r="E8" s="281">
        <v>-0.11641887703547349</v>
      </c>
    </row>
    <row r="9" spans="1:5">
      <c r="A9" s="282" t="s">
        <v>82</v>
      </c>
      <c r="B9" s="282"/>
      <c r="C9" s="283">
        <v>2.29</v>
      </c>
      <c r="D9" s="184">
        <v>2.1408927170958791</v>
      </c>
      <c r="E9" s="284">
        <v>-0.1491072829041209</v>
      </c>
    </row>
    <row r="10" spans="1:5" ht="26.25" customHeight="1">
      <c r="A10" s="1804" t="s">
        <v>1172</v>
      </c>
      <c r="B10" s="1333" t="s">
        <v>393</v>
      </c>
      <c r="C10" s="1334">
        <v>2.31</v>
      </c>
      <c r="D10" s="1335">
        <v>2.1499985796371486</v>
      </c>
      <c r="E10" s="303">
        <v>-0.16000142036285148</v>
      </c>
    </row>
    <row r="11" spans="1:5">
      <c r="A11" s="1784"/>
      <c r="B11" s="301" t="s">
        <v>77</v>
      </c>
      <c r="C11" s="1336">
        <v>2.39</v>
      </c>
      <c r="D11" s="1335">
        <v>2.1257106518249596</v>
      </c>
      <c r="E11" s="303">
        <v>-0.26428934817504057</v>
      </c>
    </row>
    <row r="12" spans="1:5">
      <c r="A12" s="1784"/>
      <c r="B12" s="301" t="s">
        <v>78</v>
      </c>
      <c r="C12" s="1336">
        <v>2.5099999999999998</v>
      </c>
      <c r="D12" s="1335">
        <v>2.357071650778523</v>
      </c>
      <c r="E12" s="303">
        <v>-0.1529283492214768</v>
      </c>
    </row>
    <row r="13" spans="1:5">
      <c r="A13" s="1784"/>
      <c r="B13" s="301" t="s">
        <v>79</v>
      </c>
      <c r="C13" s="1336">
        <v>2.2000000000000002</v>
      </c>
      <c r="D13" s="1335">
        <v>2.1186084395753699</v>
      </c>
      <c r="E13" s="303">
        <v>-8.1391560424630249E-2</v>
      </c>
    </row>
    <row r="14" spans="1:5">
      <c r="A14" s="1784"/>
      <c r="B14" s="301" t="s">
        <v>280</v>
      </c>
      <c r="C14" s="1336">
        <v>2.34</v>
      </c>
      <c r="D14" s="1335">
        <v>2.1030957703455768</v>
      </c>
      <c r="E14" s="303">
        <v>-0.23690422965442304</v>
      </c>
    </row>
    <row r="15" spans="1:5">
      <c r="A15" s="1784"/>
      <c r="B15" s="301" t="s">
        <v>161</v>
      </c>
      <c r="C15" s="1336">
        <v>2.25</v>
      </c>
      <c r="D15" s="1335">
        <v>2.0259909647601879</v>
      </c>
      <c r="E15" s="1335">
        <v>-0.22400903523981208</v>
      </c>
    </row>
    <row r="16" spans="1:5" ht="37.5" customHeight="1">
      <c r="A16" s="1804" t="s">
        <v>283</v>
      </c>
      <c r="B16" s="1804"/>
      <c r="C16" s="1804"/>
      <c r="D16" s="1804"/>
      <c r="E16" s="1804"/>
    </row>
    <row r="17" spans="1:5">
      <c r="A17" s="891"/>
      <c r="B17" s="169"/>
      <c r="C17" s="169"/>
      <c r="D17" s="169"/>
      <c r="E17" s="169"/>
    </row>
    <row r="18" spans="1:5">
      <c r="A18" s="1807" t="s">
        <v>281</v>
      </c>
      <c r="B18" s="1807"/>
      <c r="C18" s="1807"/>
      <c r="D18" s="1807"/>
      <c r="E18" s="169"/>
    </row>
    <row r="19" spans="1:5">
      <c r="A19" s="1811" t="s">
        <v>282</v>
      </c>
      <c r="B19" s="1811"/>
      <c r="C19" s="1811"/>
      <c r="D19" s="1811"/>
      <c r="E19" s="169"/>
    </row>
    <row r="20" spans="1:5" ht="13.5" thickBot="1">
      <c r="A20" s="278"/>
      <c r="B20" s="278"/>
      <c r="C20" s="1341">
        <v>2010</v>
      </c>
      <c r="D20" s="1341">
        <v>2015</v>
      </c>
      <c r="E20" s="169"/>
    </row>
    <row r="21" spans="1:5">
      <c r="A21" s="280" t="s">
        <v>102</v>
      </c>
      <c r="B21" s="280"/>
      <c r="C21" s="280">
        <v>2.33</v>
      </c>
      <c r="D21" s="1337">
        <v>2.2135811229645266</v>
      </c>
      <c r="E21" s="169"/>
    </row>
    <row r="22" spans="1:5">
      <c r="A22" s="283" t="s">
        <v>82</v>
      </c>
      <c r="B22" s="283"/>
      <c r="C22" s="283">
        <v>2.29</v>
      </c>
      <c r="D22" s="1338">
        <v>2.1408927170958791</v>
      </c>
      <c r="E22" s="169"/>
    </row>
    <row r="23" spans="1:5">
      <c r="A23" s="1804" t="s">
        <v>1171</v>
      </c>
      <c r="B23" s="1307" t="s">
        <v>391</v>
      </c>
      <c r="C23" s="1810">
        <v>2.31</v>
      </c>
      <c r="D23" s="1339">
        <v>2.1226714949087451</v>
      </c>
      <c r="E23" s="169"/>
    </row>
    <row r="24" spans="1:5">
      <c r="A24" s="1805"/>
      <c r="B24" s="1305" t="s">
        <v>394</v>
      </c>
      <c r="C24" s="1809"/>
      <c r="D24" s="1335">
        <v>2.1599194541264857</v>
      </c>
      <c r="E24" s="169"/>
    </row>
    <row r="25" spans="1:5">
      <c r="A25" s="1805"/>
      <c r="B25" s="1305" t="s">
        <v>77</v>
      </c>
      <c r="C25" s="287">
        <v>2.39</v>
      </c>
      <c r="D25" s="1335">
        <v>2.1257106518249596</v>
      </c>
      <c r="E25" s="169"/>
    </row>
    <row r="26" spans="1:5">
      <c r="A26" s="1805"/>
      <c r="B26" s="1305" t="s">
        <v>78</v>
      </c>
      <c r="C26" s="287">
        <v>2.5099999999999998</v>
      </c>
      <c r="D26" s="1335">
        <v>2.357071650778523</v>
      </c>
      <c r="E26" s="169"/>
    </row>
    <row r="27" spans="1:5">
      <c r="A27" s="1805"/>
      <c r="B27" s="1305" t="s">
        <v>79</v>
      </c>
      <c r="C27" s="287">
        <v>2.2000000000000002</v>
      </c>
      <c r="D27" s="1335">
        <v>2.1186084395753699</v>
      </c>
      <c r="E27" s="169"/>
    </row>
    <row r="28" spans="1:5">
      <c r="A28" s="1805"/>
      <c r="B28" s="1305" t="s">
        <v>99</v>
      </c>
      <c r="C28" s="1809">
        <v>2.34</v>
      </c>
      <c r="D28" s="1335">
        <v>2.0719806183933289</v>
      </c>
      <c r="E28" s="169"/>
    </row>
    <row r="29" spans="1:5">
      <c r="A29" s="1805"/>
      <c r="B29" s="1305" t="s">
        <v>160</v>
      </c>
      <c r="C29" s="1809"/>
      <c r="D29" s="1335">
        <v>2.171390822662878</v>
      </c>
      <c r="E29" s="169"/>
    </row>
    <row r="30" spans="1:5">
      <c r="A30" s="1806"/>
      <c r="B30" s="1340" t="s">
        <v>161</v>
      </c>
      <c r="C30" s="280">
        <v>2.25</v>
      </c>
      <c r="D30" s="1337">
        <v>2.0259909647601879</v>
      </c>
      <c r="E30" s="169"/>
    </row>
    <row r="31" spans="1:5" ht="40.5" customHeight="1">
      <c r="A31" s="1804" t="s">
        <v>283</v>
      </c>
      <c r="B31" s="1804"/>
      <c r="C31" s="1804"/>
      <c r="D31" s="1804"/>
    </row>
  </sheetData>
  <mergeCells count="10">
    <mergeCell ref="A31:D31"/>
    <mergeCell ref="A23:A30"/>
    <mergeCell ref="A10:A15"/>
    <mergeCell ref="A5:E5"/>
    <mergeCell ref="A6:E6"/>
    <mergeCell ref="A16:E16"/>
    <mergeCell ref="C28:C29"/>
    <mergeCell ref="C23:C24"/>
    <mergeCell ref="A18:D18"/>
    <mergeCell ref="A19:D19"/>
  </mergeCells>
  <hyperlinks>
    <hyperlink ref="A3" location="Übersicht!A1" display="&lt;&lt; Zurück zur Übersicht"/>
  </hyperlinks>
  <pageMargins left="0.7" right="0.7" top="0.78740157499999996" bottom="0.78740157499999996"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1"/>
  <sheetViews>
    <sheetView topLeftCell="A64" workbookViewId="0">
      <selection activeCell="A3" sqref="A3"/>
    </sheetView>
  </sheetViews>
  <sheetFormatPr baseColWidth="10" defaultColWidth="8.42578125" defaultRowHeight="15"/>
  <cols>
    <col min="1" max="1" width="21" style="684" customWidth="1"/>
    <col min="2" max="2" width="18.5703125" style="684" customWidth="1"/>
    <col min="3" max="3" width="9.7109375" style="684" customWidth="1"/>
    <col min="4" max="4" width="10.5703125" style="684" customWidth="1"/>
    <col min="5" max="250" width="8.42578125" style="684"/>
    <col min="251" max="251" width="21" style="684" customWidth="1"/>
    <col min="252" max="252" width="14.7109375" style="684" bestFit="1" customWidth="1"/>
    <col min="253" max="253" width="9.7109375" style="684" customWidth="1"/>
    <col min="254" max="254" width="10.5703125" style="684" customWidth="1"/>
    <col min="255" max="506" width="8.42578125" style="684"/>
    <col min="507" max="507" width="21" style="684" customWidth="1"/>
    <col min="508" max="508" width="14.7109375" style="684" bestFit="1" customWidth="1"/>
    <col min="509" max="509" width="9.7109375" style="684" customWidth="1"/>
    <col min="510" max="510" width="10.5703125" style="684" customWidth="1"/>
    <col min="511" max="762" width="8.42578125" style="684"/>
    <col min="763" max="763" width="21" style="684" customWidth="1"/>
    <col min="764" max="764" width="14.7109375" style="684" bestFit="1" customWidth="1"/>
    <col min="765" max="765" width="9.7109375" style="684" customWidth="1"/>
    <col min="766" max="766" width="10.5703125" style="684" customWidth="1"/>
    <col min="767" max="1018" width="8.42578125" style="684"/>
    <col min="1019" max="1019" width="21" style="684" customWidth="1"/>
    <col min="1020" max="1020" width="14.7109375" style="684" bestFit="1" customWidth="1"/>
    <col min="1021" max="1021" width="9.7109375" style="684" customWidth="1"/>
    <col min="1022" max="1022" width="10.5703125" style="684" customWidth="1"/>
    <col min="1023" max="1274" width="8.42578125" style="684"/>
    <col min="1275" max="1275" width="21" style="684" customWidth="1"/>
    <col min="1276" max="1276" width="14.7109375" style="684" bestFit="1" customWidth="1"/>
    <col min="1277" max="1277" width="9.7109375" style="684" customWidth="1"/>
    <col min="1278" max="1278" width="10.5703125" style="684" customWidth="1"/>
    <col min="1279" max="1530" width="8.42578125" style="684"/>
    <col min="1531" max="1531" width="21" style="684" customWidth="1"/>
    <col min="1532" max="1532" width="14.7109375" style="684" bestFit="1" customWidth="1"/>
    <col min="1533" max="1533" width="9.7109375" style="684" customWidth="1"/>
    <col min="1534" max="1534" width="10.5703125" style="684" customWidth="1"/>
    <col min="1535" max="1786" width="8.42578125" style="684"/>
    <col min="1787" max="1787" width="21" style="684" customWidth="1"/>
    <col min="1788" max="1788" width="14.7109375" style="684" bestFit="1" customWidth="1"/>
    <col min="1789" max="1789" width="9.7109375" style="684" customWidth="1"/>
    <col min="1790" max="1790" width="10.5703125" style="684" customWidth="1"/>
    <col min="1791" max="2042" width="8.42578125" style="684"/>
    <col min="2043" max="2043" width="21" style="684" customWidth="1"/>
    <col min="2044" max="2044" width="14.7109375" style="684" bestFit="1" customWidth="1"/>
    <col min="2045" max="2045" width="9.7109375" style="684" customWidth="1"/>
    <col min="2046" max="2046" width="10.5703125" style="684" customWidth="1"/>
    <col min="2047" max="2298" width="8.42578125" style="684"/>
    <col min="2299" max="2299" width="21" style="684" customWidth="1"/>
    <col min="2300" max="2300" width="14.7109375" style="684" bestFit="1" customWidth="1"/>
    <col min="2301" max="2301" width="9.7109375" style="684" customWidth="1"/>
    <col min="2302" max="2302" width="10.5703125" style="684" customWidth="1"/>
    <col min="2303" max="2554" width="8.42578125" style="684"/>
    <col min="2555" max="2555" width="21" style="684" customWidth="1"/>
    <col min="2556" max="2556" width="14.7109375" style="684" bestFit="1" customWidth="1"/>
    <col min="2557" max="2557" width="9.7109375" style="684" customWidth="1"/>
    <col min="2558" max="2558" width="10.5703125" style="684" customWidth="1"/>
    <col min="2559" max="2810" width="8.42578125" style="684"/>
    <col min="2811" max="2811" width="21" style="684" customWidth="1"/>
    <col min="2812" max="2812" width="14.7109375" style="684" bestFit="1" customWidth="1"/>
    <col min="2813" max="2813" width="9.7109375" style="684" customWidth="1"/>
    <col min="2814" max="2814" width="10.5703125" style="684" customWidth="1"/>
    <col min="2815" max="3066" width="8.42578125" style="684"/>
    <col min="3067" max="3067" width="21" style="684" customWidth="1"/>
    <col min="3068" max="3068" width="14.7109375" style="684" bestFit="1" customWidth="1"/>
    <col min="3069" max="3069" width="9.7109375" style="684" customWidth="1"/>
    <col min="3070" max="3070" width="10.5703125" style="684" customWidth="1"/>
    <col min="3071" max="3322" width="8.42578125" style="684"/>
    <col min="3323" max="3323" width="21" style="684" customWidth="1"/>
    <col min="3324" max="3324" width="14.7109375" style="684" bestFit="1" customWidth="1"/>
    <col min="3325" max="3325" width="9.7109375" style="684" customWidth="1"/>
    <col min="3326" max="3326" width="10.5703125" style="684" customWidth="1"/>
    <col min="3327" max="3578" width="8.42578125" style="684"/>
    <col min="3579" max="3579" width="21" style="684" customWidth="1"/>
    <col min="3580" max="3580" width="14.7109375" style="684" bestFit="1" customWidth="1"/>
    <col min="3581" max="3581" width="9.7109375" style="684" customWidth="1"/>
    <col min="3582" max="3582" width="10.5703125" style="684" customWidth="1"/>
    <col min="3583" max="3834" width="8.42578125" style="684"/>
    <col min="3835" max="3835" width="21" style="684" customWidth="1"/>
    <col min="3836" max="3836" width="14.7109375" style="684" bestFit="1" customWidth="1"/>
    <col min="3837" max="3837" width="9.7109375" style="684" customWidth="1"/>
    <col min="3838" max="3838" width="10.5703125" style="684" customWidth="1"/>
    <col min="3839" max="4090" width="8.42578125" style="684"/>
    <col min="4091" max="4091" width="21" style="684" customWidth="1"/>
    <col min="4092" max="4092" width="14.7109375" style="684" bestFit="1" customWidth="1"/>
    <col min="4093" max="4093" width="9.7109375" style="684" customWidth="1"/>
    <col min="4094" max="4094" width="10.5703125" style="684" customWidth="1"/>
    <col min="4095" max="4346" width="8.42578125" style="684"/>
    <col min="4347" max="4347" width="21" style="684" customWidth="1"/>
    <col min="4348" max="4348" width="14.7109375" style="684" bestFit="1" customWidth="1"/>
    <col min="4349" max="4349" width="9.7109375" style="684" customWidth="1"/>
    <col min="4350" max="4350" width="10.5703125" style="684" customWidth="1"/>
    <col min="4351" max="4602" width="8.42578125" style="684"/>
    <col min="4603" max="4603" width="21" style="684" customWidth="1"/>
    <col min="4604" max="4604" width="14.7109375" style="684" bestFit="1" customWidth="1"/>
    <col min="4605" max="4605" width="9.7109375" style="684" customWidth="1"/>
    <col min="4606" max="4606" width="10.5703125" style="684" customWidth="1"/>
    <col min="4607" max="4858" width="8.42578125" style="684"/>
    <col min="4859" max="4859" width="21" style="684" customWidth="1"/>
    <col min="4860" max="4860" width="14.7109375" style="684" bestFit="1" customWidth="1"/>
    <col min="4861" max="4861" width="9.7109375" style="684" customWidth="1"/>
    <col min="4862" max="4862" width="10.5703125" style="684" customWidth="1"/>
    <col min="4863" max="5114" width="8.42578125" style="684"/>
    <col min="5115" max="5115" width="21" style="684" customWidth="1"/>
    <col min="5116" max="5116" width="14.7109375" style="684" bestFit="1" customWidth="1"/>
    <col min="5117" max="5117" width="9.7109375" style="684" customWidth="1"/>
    <col min="5118" max="5118" width="10.5703125" style="684" customWidth="1"/>
    <col min="5119" max="5370" width="8.42578125" style="684"/>
    <col min="5371" max="5371" width="21" style="684" customWidth="1"/>
    <col min="5372" max="5372" width="14.7109375" style="684" bestFit="1" customWidth="1"/>
    <col min="5373" max="5373" width="9.7109375" style="684" customWidth="1"/>
    <col min="5374" max="5374" width="10.5703125" style="684" customWidth="1"/>
    <col min="5375" max="5626" width="8.42578125" style="684"/>
    <col min="5627" max="5627" width="21" style="684" customWidth="1"/>
    <col min="5628" max="5628" width="14.7109375" style="684" bestFit="1" customWidth="1"/>
    <col min="5629" max="5629" width="9.7109375" style="684" customWidth="1"/>
    <col min="5630" max="5630" width="10.5703125" style="684" customWidth="1"/>
    <col min="5631" max="5882" width="8.42578125" style="684"/>
    <col min="5883" max="5883" width="21" style="684" customWidth="1"/>
    <col min="5884" max="5884" width="14.7109375" style="684" bestFit="1" customWidth="1"/>
    <col min="5885" max="5885" width="9.7109375" style="684" customWidth="1"/>
    <col min="5886" max="5886" width="10.5703125" style="684" customWidth="1"/>
    <col min="5887" max="6138" width="8.42578125" style="684"/>
    <col min="6139" max="6139" width="21" style="684" customWidth="1"/>
    <col min="6140" max="6140" width="14.7109375" style="684" bestFit="1" customWidth="1"/>
    <col min="6141" max="6141" width="9.7109375" style="684" customWidth="1"/>
    <col min="6142" max="6142" width="10.5703125" style="684" customWidth="1"/>
    <col min="6143" max="6394" width="8.42578125" style="684"/>
    <col min="6395" max="6395" width="21" style="684" customWidth="1"/>
    <col min="6396" max="6396" width="14.7109375" style="684" bestFit="1" customWidth="1"/>
    <col min="6397" max="6397" width="9.7109375" style="684" customWidth="1"/>
    <col min="6398" max="6398" width="10.5703125" style="684" customWidth="1"/>
    <col min="6399" max="6650" width="8.42578125" style="684"/>
    <col min="6651" max="6651" width="21" style="684" customWidth="1"/>
    <col min="6652" max="6652" width="14.7109375" style="684" bestFit="1" customWidth="1"/>
    <col min="6653" max="6653" width="9.7109375" style="684" customWidth="1"/>
    <col min="6654" max="6654" width="10.5703125" style="684" customWidth="1"/>
    <col min="6655" max="6906" width="8.42578125" style="684"/>
    <col min="6907" max="6907" width="21" style="684" customWidth="1"/>
    <col min="6908" max="6908" width="14.7109375" style="684" bestFit="1" customWidth="1"/>
    <col min="6909" max="6909" width="9.7109375" style="684" customWidth="1"/>
    <col min="6910" max="6910" width="10.5703125" style="684" customWidth="1"/>
    <col min="6911" max="7162" width="8.42578125" style="684"/>
    <col min="7163" max="7163" width="21" style="684" customWidth="1"/>
    <col min="7164" max="7164" width="14.7109375" style="684" bestFit="1" customWidth="1"/>
    <col min="7165" max="7165" width="9.7109375" style="684" customWidth="1"/>
    <col min="7166" max="7166" width="10.5703125" style="684" customWidth="1"/>
    <col min="7167" max="7418" width="8.42578125" style="684"/>
    <col min="7419" max="7419" width="21" style="684" customWidth="1"/>
    <col min="7420" max="7420" width="14.7109375" style="684" bestFit="1" customWidth="1"/>
    <col min="7421" max="7421" width="9.7109375" style="684" customWidth="1"/>
    <col min="7422" max="7422" width="10.5703125" style="684" customWidth="1"/>
    <col min="7423" max="7674" width="8.42578125" style="684"/>
    <col min="7675" max="7675" width="21" style="684" customWidth="1"/>
    <col min="7676" max="7676" width="14.7109375" style="684" bestFit="1" customWidth="1"/>
    <col min="7677" max="7677" width="9.7109375" style="684" customWidth="1"/>
    <col min="7678" max="7678" width="10.5703125" style="684" customWidth="1"/>
    <col min="7679" max="7930" width="8.42578125" style="684"/>
    <col min="7931" max="7931" width="21" style="684" customWidth="1"/>
    <col min="7932" max="7932" width="14.7109375" style="684" bestFit="1" customWidth="1"/>
    <col min="7933" max="7933" width="9.7109375" style="684" customWidth="1"/>
    <col min="7934" max="7934" width="10.5703125" style="684" customWidth="1"/>
    <col min="7935" max="8186" width="8.42578125" style="684"/>
    <col min="8187" max="8187" width="21" style="684" customWidth="1"/>
    <col min="8188" max="8188" width="14.7109375" style="684" bestFit="1" customWidth="1"/>
    <col min="8189" max="8189" width="9.7109375" style="684" customWidth="1"/>
    <col min="8190" max="8190" width="10.5703125" style="684" customWidth="1"/>
    <col min="8191" max="8442" width="8.42578125" style="684"/>
    <col min="8443" max="8443" width="21" style="684" customWidth="1"/>
    <col min="8444" max="8444" width="14.7109375" style="684" bestFit="1" customWidth="1"/>
    <col min="8445" max="8445" width="9.7109375" style="684" customWidth="1"/>
    <col min="8446" max="8446" width="10.5703125" style="684" customWidth="1"/>
    <col min="8447" max="8698" width="8.42578125" style="684"/>
    <col min="8699" max="8699" width="21" style="684" customWidth="1"/>
    <col min="8700" max="8700" width="14.7109375" style="684" bestFit="1" customWidth="1"/>
    <col min="8701" max="8701" width="9.7109375" style="684" customWidth="1"/>
    <col min="8702" max="8702" width="10.5703125" style="684" customWidth="1"/>
    <col min="8703" max="8954" width="8.42578125" style="684"/>
    <col min="8955" max="8955" width="21" style="684" customWidth="1"/>
    <col min="8956" max="8956" width="14.7109375" style="684" bestFit="1" customWidth="1"/>
    <col min="8957" max="8957" width="9.7109375" style="684" customWidth="1"/>
    <col min="8958" max="8958" width="10.5703125" style="684" customWidth="1"/>
    <col min="8959" max="9210" width="8.42578125" style="684"/>
    <col min="9211" max="9211" width="21" style="684" customWidth="1"/>
    <col min="9212" max="9212" width="14.7109375" style="684" bestFit="1" customWidth="1"/>
    <col min="9213" max="9213" width="9.7109375" style="684" customWidth="1"/>
    <col min="9214" max="9214" width="10.5703125" style="684" customWidth="1"/>
    <col min="9215" max="9466" width="8.42578125" style="684"/>
    <col min="9467" max="9467" width="21" style="684" customWidth="1"/>
    <col min="9468" max="9468" width="14.7109375" style="684" bestFit="1" customWidth="1"/>
    <col min="9469" max="9469" width="9.7109375" style="684" customWidth="1"/>
    <col min="9470" max="9470" width="10.5703125" style="684" customWidth="1"/>
    <col min="9471" max="9722" width="8.42578125" style="684"/>
    <col min="9723" max="9723" width="21" style="684" customWidth="1"/>
    <col min="9724" max="9724" width="14.7109375" style="684" bestFit="1" customWidth="1"/>
    <col min="9725" max="9725" width="9.7109375" style="684" customWidth="1"/>
    <col min="9726" max="9726" width="10.5703125" style="684" customWidth="1"/>
    <col min="9727" max="9978" width="8.42578125" style="684"/>
    <col min="9979" max="9979" width="21" style="684" customWidth="1"/>
    <col min="9980" max="9980" width="14.7109375" style="684" bestFit="1" customWidth="1"/>
    <col min="9981" max="9981" width="9.7109375" style="684" customWidth="1"/>
    <col min="9982" max="9982" width="10.5703125" style="684" customWidth="1"/>
    <col min="9983" max="10234" width="8.42578125" style="684"/>
    <col min="10235" max="10235" width="21" style="684" customWidth="1"/>
    <col min="10236" max="10236" width="14.7109375" style="684" bestFit="1" customWidth="1"/>
    <col min="10237" max="10237" width="9.7109375" style="684" customWidth="1"/>
    <col min="10238" max="10238" width="10.5703125" style="684" customWidth="1"/>
    <col min="10239" max="10490" width="8.42578125" style="684"/>
    <col min="10491" max="10491" width="21" style="684" customWidth="1"/>
    <col min="10492" max="10492" width="14.7109375" style="684" bestFit="1" customWidth="1"/>
    <col min="10493" max="10493" width="9.7109375" style="684" customWidth="1"/>
    <col min="10494" max="10494" width="10.5703125" style="684" customWidth="1"/>
    <col min="10495" max="10746" width="8.42578125" style="684"/>
    <col min="10747" max="10747" width="21" style="684" customWidth="1"/>
    <col min="10748" max="10748" width="14.7109375" style="684" bestFit="1" customWidth="1"/>
    <col min="10749" max="10749" width="9.7109375" style="684" customWidth="1"/>
    <col min="10750" max="10750" width="10.5703125" style="684" customWidth="1"/>
    <col min="10751" max="11002" width="8.42578125" style="684"/>
    <col min="11003" max="11003" width="21" style="684" customWidth="1"/>
    <col min="11004" max="11004" width="14.7109375" style="684" bestFit="1" customWidth="1"/>
    <col min="11005" max="11005" width="9.7109375" style="684" customWidth="1"/>
    <col min="11006" max="11006" width="10.5703125" style="684" customWidth="1"/>
    <col min="11007" max="11258" width="8.42578125" style="684"/>
    <col min="11259" max="11259" width="21" style="684" customWidth="1"/>
    <col min="11260" max="11260" width="14.7109375" style="684" bestFit="1" customWidth="1"/>
    <col min="11261" max="11261" width="9.7109375" style="684" customWidth="1"/>
    <col min="11262" max="11262" width="10.5703125" style="684" customWidth="1"/>
    <col min="11263" max="11514" width="8.42578125" style="684"/>
    <col min="11515" max="11515" width="21" style="684" customWidth="1"/>
    <col min="11516" max="11516" width="14.7109375" style="684" bestFit="1" customWidth="1"/>
    <col min="11517" max="11517" width="9.7109375" style="684" customWidth="1"/>
    <col min="11518" max="11518" width="10.5703125" style="684" customWidth="1"/>
    <col min="11519" max="11770" width="8.42578125" style="684"/>
    <col min="11771" max="11771" width="21" style="684" customWidth="1"/>
    <col min="11772" max="11772" width="14.7109375" style="684" bestFit="1" customWidth="1"/>
    <col min="11773" max="11773" width="9.7109375" style="684" customWidth="1"/>
    <col min="11774" max="11774" width="10.5703125" style="684" customWidth="1"/>
    <col min="11775" max="12026" width="8.42578125" style="684"/>
    <col min="12027" max="12027" width="21" style="684" customWidth="1"/>
    <col min="12028" max="12028" width="14.7109375" style="684" bestFit="1" customWidth="1"/>
    <col min="12029" max="12029" width="9.7109375" style="684" customWidth="1"/>
    <col min="12030" max="12030" width="10.5703125" style="684" customWidth="1"/>
    <col min="12031" max="12282" width="8.42578125" style="684"/>
    <col min="12283" max="12283" width="21" style="684" customWidth="1"/>
    <col min="12284" max="12284" width="14.7109375" style="684" bestFit="1" customWidth="1"/>
    <col min="12285" max="12285" width="9.7109375" style="684" customWidth="1"/>
    <col min="12286" max="12286" width="10.5703125" style="684" customWidth="1"/>
    <col min="12287" max="12538" width="8.42578125" style="684"/>
    <col min="12539" max="12539" width="21" style="684" customWidth="1"/>
    <col min="12540" max="12540" width="14.7109375" style="684" bestFit="1" customWidth="1"/>
    <col min="12541" max="12541" width="9.7109375" style="684" customWidth="1"/>
    <col min="12542" max="12542" width="10.5703125" style="684" customWidth="1"/>
    <col min="12543" max="12794" width="8.42578125" style="684"/>
    <col min="12795" max="12795" width="21" style="684" customWidth="1"/>
    <col min="12796" max="12796" width="14.7109375" style="684" bestFit="1" customWidth="1"/>
    <col min="12797" max="12797" width="9.7109375" style="684" customWidth="1"/>
    <col min="12798" max="12798" width="10.5703125" style="684" customWidth="1"/>
    <col min="12799" max="13050" width="8.42578125" style="684"/>
    <col min="13051" max="13051" width="21" style="684" customWidth="1"/>
    <col min="13052" max="13052" width="14.7109375" style="684" bestFit="1" customWidth="1"/>
    <col min="13053" max="13053" width="9.7109375" style="684" customWidth="1"/>
    <col min="13054" max="13054" width="10.5703125" style="684" customWidth="1"/>
    <col min="13055" max="13306" width="8.42578125" style="684"/>
    <col min="13307" max="13307" width="21" style="684" customWidth="1"/>
    <col min="13308" max="13308" width="14.7109375" style="684" bestFit="1" customWidth="1"/>
    <col min="13309" max="13309" width="9.7109375" style="684" customWidth="1"/>
    <col min="13310" max="13310" width="10.5703125" style="684" customWidth="1"/>
    <col min="13311" max="13562" width="8.42578125" style="684"/>
    <col min="13563" max="13563" width="21" style="684" customWidth="1"/>
    <col min="13564" max="13564" width="14.7109375" style="684" bestFit="1" customWidth="1"/>
    <col min="13565" max="13565" width="9.7109375" style="684" customWidth="1"/>
    <col min="13566" max="13566" width="10.5703125" style="684" customWidth="1"/>
    <col min="13567" max="13818" width="8.42578125" style="684"/>
    <col min="13819" max="13819" width="21" style="684" customWidth="1"/>
    <col min="13820" max="13820" width="14.7109375" style="684" bestFit="1" customWidth="1"/>
    <col min="13821" max="13821" width="9.7109375" style="684" customWidth="1"/>
    <col min="13822" max="13822" width="10.5703125" style="684" customWidth="1"/>
    <col min="13823" max="14074" width="8.42578125" style="684"/>
    <col min="14075" max="14075" width="21" style="684" customWidth="1"/>
    <col min="14076" max="14076" width="14.7109375" style="684" bestFit="1" customWidth="1"/>
    <col min="14077" max="14077" width="9.7109375" style="684" customWidth="1"/>
    <col min="14078" max="14078" width="10.5703125" style="684" customWidth="1"/>
    <col min="14079" max="14330" width="8.42578125" style="684"/>
    <col min="14331" max="14331" width="21" style="684" customWidth="1"/>
    <col min="14332" max="14332" width="14.7109375" style="684" bestFit="1" customWidth="1"/>
    <col min="14333" max="14333" width="9.7109375" style="684" customWidth="1"/>
    <col min="14334" max="14334" width="10.5703125" style="684" customWidth="1"/>
    <col min="14335" max="14586" width="8.42578125" style="684"/>
    <col min="14587" max="14587" width="21" style="684" customWidth="1"/>
    <col min="14588" max="14588" width="14.7109375" style="684" bestFit="1" customWidth="1"/>
    <col min="14589" max="14589" width="9.7109375" style="684" customWidth="1"/>
    <col min="14590" max="14590" width="10.5703125" style="684" customWidth="1"/>
    <col min="14591" max="14842" width="8.42578125" style="684"/>
    <col min="14843" max="14843" width="21" style="684" customWidth="1"/>
    <col min="14844" max="14844" width="14.7109375" style="684" bestFit="1" customWidth="1"/>
    <col min="14845" max="14845" width="9.7109375" style="684" customWidth="1"/>
    <col min="14846" max="14846" width="10.5703125" style="684" customWidth="1"/>
    <col min="14847" max="15098" width="8.42578125" style="684"/>
    <col min="15099" max="15099" width="21" style="684" customWidth="1"/>
    <col min="15100" max="15100" width="14.7109375" style="684" bestFit="1" customWidth="1"/>
    <col min="15101" max="15101" width="9.7109375" style="684" customWidth="1"/>
    <col min="15102" max="15102" width="10.5703125" style="684" customWidth="1"/>
    <col min="15103" max="15354" width="8.42578125" style="684"/>
    <col min="15355" max="15355" width="21" style="684" customWidth="1"/>
    <col min="15356" max="15356" width="14.7109375" style="684" bestFit="1" customWidth="1"/>
    <col min="15357" max="15357" width="9.7109375" style="684" customWidth="1"/>
    <col min="15358" max="15358" width="10.5703125" style="684" customWidth="1"/>
    <col min="15359" max="15610" width="8.42578125" style="684"/>
    <col min="15611" max="15611" width="21" style="684" customWidth="1"/>
    <col min="15612" max="15612" width="14.7109375" style="684" bestFit="1" customWidth="1"/>
    <col min="15613" max="15613" width="9.7109375" style="684" customWidth="1"/>
    <col min="15614" max="15614" width="10.5703125" style="684" customWidth="1"/>
    <col min="15615" max="15866" width="8.42578125" style="684"/>
    <col min="15867" max="15867" width="21" style="684" customWidth="1"/>
    <col min="15868" max="15868" width="14.7109375" style="684" bestFit="1" customWidth="1"/>
    <col min="15869" max="15869" width="9.7109375" style="684" customWidth="1"/>
    <col min="15870" max="15870" width="10.5703125" style="684" customWidth="1"/>
    <col min="15871" max="16122" width="8.42578125" style="684"/>
    <col min="16123" max="16123" width="21" style="684" customWidth="1"/>
    <col min="16124" max="16124" width="14.7109375" style="684" bestFit="1" customWidth="1"/>
    <col min="16125" max="16125" width="9.7109375" style="684" customWidth="1"/>
    <col min="16126" max="16126" width="10.5703125" style="684" customWidth="1"/>
    <col min="16127" max="16384" width="8.42578125" style="684"/>
  </cols>
  <sheetData>
    <row r="1" spans="1:8" ht="25.5">
      <c r="A1" s="8" t="s">
        <v>446</v>
      </c>
    </row>
    <row r="2" spans="1:8">
      <c r="A2" s="20"/>
      <c r="B2" s="20"/>
    </row>
    <row r="3" spans="1:8" s="20" customFormat="1" ht="15.75">
      <c r="A3" s="26" t="s">
        <v>69</v>
      </c>
      <c r="B3" s="705"/>
    </row>
    <row r="4" spans="1:8">
      <c r="A4" s="10"/>
      <c r="B4" s="20"/>
      <c r="C4" s="20"/>
      <c r="D4" s="20"/>
    </row>
    <row r="5" spans="1:8" ht="15.4" customHeight="1" thickBot="1">
      <c r="A5" s="2033" t="s">
        <v>715</v>
      </c>
      <c r="B5" s="2033"/>
      <c r="C5" s="2033"/>
      <c r="D5" s="2033"/>
      <c r="E5" s="2033"/>
      <c r="F5" s="2033"/>
      <c r="G5" s="2033"/>
      <c r="H5" s="2033"/>
    </row>
    <row r="6" spans="1:8">
      <c r="A6" s="706"/>
      <c r="B6" s="707"/>
      <c r="C6" s="708"/>
      <c r="D6" s="708"/>
      <c r="E6" s="2009" t="s">
        <v>94</v>
      </c>
      <c r="F6" s="2009"/>
      <c r="G6" s="2009"/>
      <c r="H6" s="2009"/>
    </row>
    <row r="7" spans="1:8" ht="24.75" thickBot="1">
      <c r="A7" s="2028"/>
      <c r="B7" s="2028"/>
      <c r="C7" s="709" t="s">
        <v>102</v>
      </c>
      <c r="D7" s="709" t="s">
        <v>82</v>
      </c>
      <c r="E7" s="709" t="s">
        <v>95</v>
      </c>
      <c r="F7" s="709" t="s">
        <v>1336</v>
      </c>
      <c r="G7" s="709" t="s">
        <v>98</v>
      </c>
      <c r="H7" s="709" t="s">
        <v>99</v>
      </c>
    </row>
    <row r="8" spans="1:8">
      <c r="A8" s="2010" t="s">
        <v>677</v>
      </c>
      <c r="B8" s="673" t="s">
        <v>109</v>
      </c>
      <c r="C8" s="45">
        <v>12.395587315652318</v>
      </c>
      <c r="D8" s="45">
        <v>12.482931046920216</v>
      </c>
      <c r="E8" s="45">
        <v>13.039283831627822</v>
      </c>
      <c r="F8" s="45">
        <v>11.055434417200001</v>
      </c>
      <c r="G8" s="45">
        <v>12.01241480340369</v>
      </c>
      <c r="H8" s="45">
        <v>13.27224171285571</v>
      </c>
    </row>
    <row r="9" spans="1:8">
      <c r="A9" s="2011"/>
      <c r="B9" s="673" t="s">
        <v>75</v>
      </c>
      <c r="C9" s="460">
        <v>40765.935159344139</v>
      </c>
      <c r="D9" s="460">
        <v>4892.9207100393069</v>
      </c>
      <c r="E9" s="460">
        <v>1893.8222702277217</v>
      </c>
      <c r="F9" s="460">
        <v>515.9188034332899</v>
      </c>
      <c r="G9" s="460">
        <v>93.628926637073278</v>
      </c>
      <c r="H9" s="460">
        <v>427.05372898330711</v>
      </c>
    </row>
    <row r="10" spans="1:8">
      <c r="A10" s="2011"/>
      <c r="B10" s="673" t="s">
        <v>92</v>
      </c>
      <c r="C10" s="460">
        <v>38102</v>
      </c>
      <c r="D10" s="460">
        <v>2960</v>
      </c>
      <c r="E10" s="460">
        <v>903</v>
      </c>
      <c r="F10" s="460">
        <v>379</v>
      </c>
      <c r="G10" s="460">
        <v>139</v>
      </c>
      <c r="H10" s="460">
        <v>361</v>
      </c>
    </row>
    <row r="11" spans="1:8">
      <c r="A11" s="2011"/>
      <c r="B11" s="673" t="s">
        <v>110</v>
      </c>
      <c r="C11" s="464">
        <v>5.3789999999999996</v>
      </c>
      <c r="D11" s="464">
        <v>5.1150000000000002</v>
      </c>
      <c r="E11" s="464">
        <v>5.8390737958305579</v>
      </c>
      <c r="F11" s="464">
        <v>3.732592600628267</v>
      </c>
      <c r="G11" s="464">
        <v>2.7839359764154366</v>
      </c>
      <c r="H11" s="464">
        <v>4</v>
      </c>
    </row>
    <row r="12" spans="1:8">
      <c r="A12" s="2011"/>
      <c r="B12" s="673" t="s">
        <v>121</v>
      </c>
      <c r="C12" s="46">
        <v>20.611644747561176</v>
      </c>
      <c r="D12" s="46">
        <v>20.799800220582277</v>
      </c>
      <c r="E12" s="46">
        <v>22.157033394927861</v>
      </c>
      <c r="F12" s="46">
        <v>26.197942177069553</v>
      </c>
      <c r="G12" s="46">
        <v>19.709402184147976</v>
      </c>
      <c r="H12" s="46">
        <v>24.766728021269579</v>
      </c>
    </row>
    <row r="13" spans="1:8">
      <c r="A13" s="2012"/>
      <c r="B13" s="674" t="s">
        <v>112</v>
      </c>
      <c r="C13" s="487">
        <f>1.14*1.64*C12/SQRT(C10)</f>
        <v>0.19741832445235602</v>
      </c>
      <c r="D13" s="487">
        <f t="shared" ref="D13:H13" si="0">1.14*1.64*D12/SQRT(D10)</f>
        <v>0.7147629086764099</v>
      </c>
      <c r="E13" s="487">
        <f t="shared" si="0"/>
        <v>1.3785306814776439</v>
      </c>
      <c r="F13" s="487">
        <f t="shared" si="0"/>
        <v>2.5159167914328324</v>
      </c>
      <c r="G13" s="487">
        <f t="shared" si="0"/>
        <v>3.1254657991095227</v>
      </c>
      <c r="H13" s="487">
        <f t="shared" si="0"/>
        <v>2.4370460372929261</v>
      </c>
    </row>
    <row r="14" spans="1:8">
      <c r="A14" s="2010" t="s">
        <v>701</v>
      </c>
      <c r="B14" s="673" t="s">
        <v>109</v>
      </c>
      <c r="C14" s="489">
        <v>7.6889730189046777</v>
      </c>
      <c r="D14" s="489">
        <v>8.2437192526598313</v>
      </c>
      <c r="E14" s="489">
        <v>7.9518933262598193</v>
      </c>
      <c r="F14" s="489">
        <v>6.4456883769486835</v>
      </c>
      <c r="G14" s="675">
        <v>13.186832329500028</v>
      </c>
      <c r="H14" s="489">
        <v>9.0292788854306174</v>
      </c>
    </row>
    <row r="15" spans="1:8">
      <c r="A15" s="2011"/>
      <c r="B15" s="673" t="s">
        <v>75</v>
      </c>
      <c r="C15" s="460">
        <v>14184.252678974535</v>
      </c>
      <c r="D15" s="460">
        <v>1555.4359112715181</v>
      </c>
      <c r="E15" s="460">
        <v>646.63198375418312</v>
      </c>
      <c r="F15" s="460">
        <v>117.70489367530769</v>
      </c>
      <c r="G15" s="521">
        <v>26.442860305139696</v>
      </c>
      <c r="H15" s="460">
        <v>145.7664131678689</v>
      </c>
    </row>
    <row r="16" spans="1:8">
      <c r="A16" s="2011"/>
      <c r="B16" s="673" t="s">
        <v>92</v>
      </c>
      <c r="C16" s="460">
        <v>16294</v>
      </c>
      <c r="D16" s="460">
        <v>1124</v>
      </c>
      <c r="E16" s="460">
        <v>369</v>
      </c>
      <c r="F16" s="460">
        <v>116</v>
      </c>
      <c r="G16" s="521">
        <v>34</v>
      </c>
      <c r="H16" s="460">
        <v>156</v>
      </c>
    </row>
    <row r="17" spans="1:8">
      <c r="A17" s="2011"/>
      <c r="B17" s="673" t="s">
        <v>110</v>
      </c>
      <c r="C17" s="464">
        <v>1.5</v>
      </c>
      <c r="D17" s="464">
        <v>1.6</v>
      </c>
      <c r="E17" s="464">
        <v>2.1169456472071593</v>
      </c>
      <c r="F17" s="464">
        <v>1.6</v>
      </c>
      <c r="G17" s="676">
        <v>1.0143629167192036</v>
      </c>
      <c r="H17" s="464">
        <v>1.4947731066860994</v>
      </c>
    </row>
    <row r="18" spans="1:8">
      <c r="A18" s="2011"/>
      <c r="B18" s="673" t="s">
        <v>121</v>
      </c>
      <c r="C18" s="46">
        <v>19.379186037852794</v>
      </c>
      <c r="D18" s="46">
        <v>19.985690110008992</v>
      </c>
      <c r="E18" s="46">
        <v>19.059260985837689</v>
      </c>
      <c r="F18" s="46">
        <v>12.346239690807989</v>
      </c>
      <c r="G18" s="204">
        <v>34.892950214273142</v>
      </c>
      <c r="H18" s="46">
        <v>27.047931996168071</v>
      </c>
    </row>
    <row r="19" spans="1:8">
      <c r="A19" s="2012"/>
      <c r="B19" s="674" t="s">
        <v>112</v>
      </c>
      <c r="C19" s="487">
        <f>1.14*1.64*C18/SQRT(C16)</f>
        <v>0.28383789367032702</v>
      </c>
      <c r="D19" s="487">
        <f t="shared" ref="D19:H19" si="1">1.14*1.64*D18/SQRT(D16)</f>
        <v>1.1145118562678618</v>
      </c>
      <c r="E19" s="487">
        <f t="shared" si="1"/>
        <v>1.8549900026828285</v>
      </c>
      <c r="F19" s="487">
        <f t="shared" si="1"/>
        <v>2.1431590817196402</v>
      </c>
      <c r="G19" s="525">
        <f t="shared" si="1"/>
        <v>11.187857642638949</v>
      </c>
      <c r="H19" s="487">
        <f t="shared" si="1"/>
        <v>4.0487453857475026</v>
      </c>
    </row>
    <row r="20" spans="1:8">
      <c r="A20" s="2010" t="s">
        <v>679</v>
      </c>
      <c r="B20" s="673" t="s">
        <v>109</v>
      </c>
      <c r="C20" s="489">
        <v>6.3475001670593647</v>
      </c>
      <c r="D20" s="489">
        <v>6.7962518067497539</v>
      </c>
      <c r="E20" s="489">
        <v>5.8385000132897851</v>
      </c>
      <c r="F20" s="489">
        <v>6.6247934591586821</v>
      </c>
      <c r="G20" s="489">
        <v>4.3669541024859244</v>
      </c>
      <c r="H20" s="489">
        <v>6.9662903455292975</v>
      </c>
    </row>
    <row r="21" spans="1:8">
      <c r="A21" s="2011"/>
      <c r="B21" s="673" t="s">
        <v>75</v>
      </c>
      <c r="C21" s="460">
        <v>42857.925760556092</v>
      </c>
      <c r="D21" s="460">
        <v>5380.3534502564826</v>
      </c>
      <c r="E21" s="460">
        <v>2230.7991691940597</v>
      </c>
      <c r="F21" s="460">
        <v>585.78840961917876</v>
      </c>
      <c r="G21" s="460">
        <v>90.915379113178361</v>
      </c>
      <c r="H21" s="460">
        <v>466.22432377077979</v>
      </c>
    </row>
    <row r="22" spans="1:8">
      <c r="A22" s="2011"/>
      <c r="B22" s="673" t="s">
        <v>92</v>
      </c>
      <c r="C22" s="460">
        <v>41527</v>
      </c>
      <c r="D22" s="460">
        <v>3317</v>
      </c>
      <c r="E22" s="460">
        <v>1146</v>
      </c>
      <c r="F22" s="460">
        <v>459</v>
      </c>
      <c r="G22" s="460">
        <v>141</v>
      </c>
      <c r="H22" s="460">
        <v>413</v>
      </c>
    </row>
    <row r="23" spans="1:8">
      <c r="A23" s="2011"/>
      <c r="B23" s="673" t="s">
        <v>110</v>
      </c>
      <c r="C23" s="464">
        <v>1.9850000000000001</v>
      </c>
      <c r="D23" s="464">
        <v>2</v>
      </c>
      <c r="E23" s="464">
        <v>1.8252478582001084</v>
      </c>
      <c r="F23" s="464">
        <v>1.7359678777141794</v>
      </c>
      <c r="G23" s="464">
        <v>1.5</v>
      </c>
      <c r="H23" s="464">
        <v>2.1739999999999999</v>
      </c>
    </row>
    <row r="24" spans="1:8">
      <c r="A24" s="2011"/>
      <c r="B24" s="673" t="s">
        <v>121</v>
      </c>
      <c r="C24" s="46">
        <v>15.093067991678341</v>
      </c>
      <c r="D24" s="46">
        <v>16.332782289709048</v>
      </c>
      <c r="E24" s="46">
        <v>15.283647867030977</v>
      </c>
      <c r="F24" s="46">
        <v>18.114190960478332</v>
      </c>
      <c r="G24" s="46">
        <v>9.4050718240349216</v>
      </c>
      <c r="H24" s="46">
        <v>15.596385866141366</v>
      </c>
    </row>
    <row r="25" spans="1:8">
      <c r="A25" s="2012"/>
      <c r="B25" s="674" t="s">
        <v>112</v>
      </c>
      <c r="C25" s="487">
        <f>1.14*1.64*C24/SQRT(C22)</f>
        <v>0.13847167605579369</v>
      </c>
      <c r="D25" s="487">
        <f t="shared" ref="D25:H25" si="2">1.14*1.64*D24/SQRT(D22)</f>
        <v>0.53019562131092912</v>
      </c>
      <c r="E25" s="487">
        <f t="shared" si="2"/>
        <v>0.84407961826707822</v>
      </c>
      <c r="F25" s="487">
        <f t="shared" si="2"/>
        <v>1.5807431131636329</v>
      </c>
      <c r="G25" s="487">
        <f t="shared" si="2"/>
        <v>1.4808165499468096</v>
      </c>
      <c r="H25" s="487">
        <f t="shared" si="2"/>
        <v>1.4348207376776856</v>
      </c>
    </row>
    <row r="26" spans="1:8">
      <c r="A26" s="2010" t="s">
        <v>702</v>
      </c>
      <c r="B26" s="673" t="s">
        <v>109</v>
      </c>
      <c r="C26" s="489">
        <v>21.382914826708745</v>
      </c>
      <c r="D26" s="489">
        <v>22.009759120469386</v>
      </c>
      <c r="E26" s="489">
        <v>18.46652240560762</v>
      </c>
      <c r="F26" s="489">
        <v>13.483877480322676</v>
      </c>
      <c r="G26" s="675">
        <v>16.599597160540817</v>
      </c>
      <c r="H26" s="489">
        <v>13.568307598764715</v>
      </c>
    </row>
    <row r="27" spans="1:8">
      <c r="A27" s="2011"/>
      <c r="B27" s="673" t="s">
        <v>75</v>
      </c>
      <c r="C27" s="460">
        <v>6811.8219330390311</v>
      </c>
      <c r="D27" s="460">
        <v>760.78128528767775</v>
      </c>
      <c r="E27" s="460">
        <v>248.1787223981971</v>
      </c>
      <c r="F27" s="460">
        <v>56.107264462955399</v>
      </c>
      <c r="G27" s="521">
        <v>13.007111527793217</v>
      </c>
      <c r="H27" s="460">
        <v>78.578041181703654</v>
      </c>
    </row>
    <row r="28" spans="1:8">
      <c r="A28" s="2011"/>
      <c r="B28" s="673" t="s">
        <v>92</v>
      </c>
      <c r="C28" s="460">
        <v>6590</v>
      </c>
      <c r="D28" s="460">
        <v>470</v>
      </c>
      <c r="E28" s="460">
        <v>121</v>
      </c>
      <c r="F28" s="460">
        <v>48</v>
      </c>
      <c r="G28" s="521">
        <v>21</v>
      </c>
      <c r="H28" s="460">
        <v>63</v>
      </c>
    </row>
    <row r="29" spans="1:8">
      <c r="A29" s="2011"/>
      <c r="B29" s="673" t="s">
        <v>110</v>
      </c>
      <c r="C29" s="464">
        <v>7.3602977648662025</v>
      </c>
      <c r="D29" s="464">
        <v>7.1718730591470248</v>
      </c>
      <c r="E29" s="464">
        <v>7.6230000000000002</v>
      </c>
      <c r="F29" s="464">
        <v>4.5023289136244191</v>
      </c>
      <c r="G29" s="676">
        <v>2.0239846997511721</v>
      </c>
      <c r="H29" s="464">
        <v>3.4826388169151277</v>
      </c>
    </row>
    <row r="30" spans="1:8">
      <c r="A30" s="2011"/>
      <c r="B30" s="673" t="s">
        <v>121</v>
      </c>
      <c r="C30" s="46">
        <v>41.003634672460656</v>
      </c>
      <c r="D30" s="46">
        <v>40.131402804479457</v>
      </c>
      <c r="E30" s="46">
        <v>33.440138173699097</v>
      </c>
      <c r="F30" s="46">
        <v>24.864771857441905</v>
      </c>
      <c r="G30" s="204">
        <v>34.630145718263783</v>
      </c>
      <c r="H30" s="46">
        <v>26.221815996866493</v>
      </c>
    </row>
    <row r="31" spans="1:8">
      <c r="A31" s="2012"/>
      <c r="B31" s="674" t="s">
        <v>112</v>
      </c>
      <c r="C31" s="487">
        <f>1.14*1.64*C30/SQRT(C28)</f>
        <v>0.94433991690536268</v>
      </c>
      <c r="D31" s="487">
        <f t="shared" ref="D31:H31" si="3">1.14*1.64*D30/SQRT(D28)</f>
        <v>3.4608606366716224</v>
      </c>
      <c r="E31" s="487">
        <f t="shared" si="3"/>
        <v>5.6836074845043472</v>
      </c>
      <c r="F31" s="487">
        <f t="shared" si="3"/>
        <v>6.7098461057737708</v>
      </c>
      <c r="G31" s="525">
        <f t="shared" si="3"/>
        <v>14.128412653637547</v>
      </c>
      <c r="H31" s="487">
        <f t="shared" si="3"/>
        <v>6.1764821436190722</v>
      </c>
    </row>
    <row r="32" spans="1:8">
      <c r="A32" s="2010" t="s">
        <v>681</v>
      </c>
      <c r="B32" s="673" t="s">
        <v>109</v>
      </c>
      <c r="C32" s="489">
        <v>12.548567956223046</v>
      </c>
      <c r="D32" s="489">
        <v>14.575424434982285</v>
      </c>
      <c r="E32" s="489">
        <v>15.122488759881451</v>
      </c>
      <c r="F32" s="489">
        <v>11.780479204912403</v>
      </c>
      <c r="G32" s="489">
        <v>16.020982055144284</v>
      </c>
      <c r="H32" s="489">
        <v>14.16495751354991</v>
      </c>
    </row>
    <row r="33" spans="1:8">
      <c r="A33" s="2011"/>
      <c r="B33" s="673" t="s">
        <v>75</v>
      </c>
      <c r="C33" s="460">
        <v>73951.484150872202</v>
      </c>
      <c r="D33" s="460">
        <v>9201.8136535366848</v>
      </c>
      <c r="E33" s="460">
        <v>3893.3710994345961</v>
      </c>
      <c r="F33" s="460">
        <v>959.63661077628024</v>
      </c>
      <c r="G33" s="460">
        <v>156.94222195133364</v>
      </c>
      <c r="H33" s="460">
        <v>826.32333544129278</v>
      </c>
    </row>
    <row r="34" spans="1:8">
      <c r="A34" s="2011"/>
      <c r="B34" s="673" t="s">
        <v>92</v>
      </c>
      <c r="C34" s="460">
        <v>75194</v>
      </c>
      <c r="D34" s="460">
        <v>5944</v>
      </c>
      <c r="E34" s="460">
        <v>2066</v>
      </c>
      <c r="F34" s="460">
        <v>778</v>
      </c>
      <c r="G34" s="460">
        <v>255</v>
      </c>
      <c r="H34" s="460">
        <v>736</v>
      </c>
    </row>
    <row r="35" spans="1:8">
      <c r="A35" s="2011"/>
      <c r="B35" s="673" t="s">
        <v>110</v>
      </c>
      <c r="C35" s="464">
        <v>3.2240000000000002</v>
      </c>
      <c r="D35" s="464">
        <v>3.7052668563537838</v>
      </c>
      <c r="E35" s="464">
        <v>3.657</v>
      </c>
      <c r="F35" s="464">
        <v>2.9</v>
      </c>
      <c r="G35" s="464">
        <v>2.5010614505874238</v>
      </c>
      <c r="H35" s="464">
        <v>3.72500149975841</v>
      </c>
    </row>
    <row r="36" spans="1:8">
      <c r="A36" s="2011"/>
      <c r="B36" s="673" t="s">
        <v>121</v>
      </c>
      <c r="C36" s="46">
        <v>28.923777245887464</v>
      </c>
      <c r="D36" s="46">
        <v>31.941194918172123</v>
      </c>
      <c r="E36" s="46">
        <v>34.298886764309771</v>
      </c>
      <c r="F36" s="46">
        <v>28.080166636726585</v>
      </c>
      <c r="G36" s="46">
        <v>31.103210474120303</v>
      </c>
      <c r="H36" s="46">
        <v>27.789852157151305</v>
      </c>
    </row>
    <row r="37" spans="1:8">
      <c r="A37" s="2012"/>
      <c r="B37" s="674" t="s">
        <v>112</v>
      </c>
      <c r="C37" s="487">
        <f>1.14*1.64*C36/SQRT(C34)</f>
        <v>0.19720236251346412</v>
      </c>
      <c r="D37" s="487">
        <f t="shared" ref="D37:H37" si="4">1.14*1.64*D36/SQRT(D34)</f>
        <v>0.77456961797315116</v>
      </c>
      <c r="E37" s="487">
        <f t="shared" si="4"/>
        <v>1.4107938740616981</v>
      </c>
      <c r="F37" s="487">
        <f t="shared" si="4"/>
        <v>1.8821688502376157</v>
      </c>
      <c r="G37" s="487">
        <f t="shared" si="4"/>
        <v>3.6415294654032846</v>
      </c>
      <c r="H37" s="487">
        <f t="shared" si="4"/>
        <v>1.9151201623291196</v>
      </c>
    </row>
    <row r="38" spans="1:8">
      <c r="A38" s="2010" t="s">
        <v>682</v>
      </c>
      <c r="B38" s="673" t="s">
        <v>109</v>
      </c>
      <c r="C38" s="489">
        <v>8.9909779622746591</v>
      </c>
      <c r="D38" s="489">
        <v>9.1315520287722975</v>
      </c>
      <c r="E38" s="489">
        <v>9.5402441259536133</v>
      </c>
      <c r="F38" s="489">
        <v>6.5454698982277018</v>
      </c>
      <c r="G38" s="489">
        <v>8.5561569354560358</v>
      </c>
      <c r="H38" s="489">
        <v>12.389885628763533</v>
      </c>
    </row>
    <row r="39" spans="1:8">
      <c r="A39" s="2011"/>
      <c r="B39" s="673" t="s">
        <v>75</v>
      </c>
      <c r="C39" s="460">
        <v>11722.813234184814</v>
      </c>
      <c r="D39" s="460">
        <v>1263.8489408218145</v>
      </c>
      <c r="E39" s="460">
        <v>390.24165534925947</v>
      </c>
      <c r="F39" s="460">
        <v>172.89580611598839</v>
      </c>
      <c r="G39" s="460">
        <v>25.352592618393221</v>
      </c>
      <c r="H39" s="460">
        <v>88.662683540752184</v>
      </c>
    </row>
    <row r="40" spans="1:8">
      <c r="A40" s="2011"/>
      <c r="B40" s="673" t="s">
        <v>92</v>
      </c>
      <c r="C40" s="460">
        <v>12204</v>
      </c>
      <c r="D40" s="460">
        <v>807</v>
      </c>
      <c r="E40" s="460">
        <v>224</v>
      </c>
      <c r="F40" s="460">
        <v>135</v>
      </c>
      <c r="G40" s="460">
        <v>38</v>
      </c>
      <c r="H40" s="460">
        <v>79</v>
      </c>
    </row>
    <row r="41" spans="1:8">
      <c r="A41" s="2011"/>
      <c r="B41" s="673" t="s">
        <v>110</v>
      </c>
      <c r="C41" s="464">
        <v>2.9529999999999998</v>
      </c>
      <c r="D41" s="464">
        <v>2.5330035559389117</v>
      </c>
      <c r="E41" s="464">
        <v>3.343</v>
      </c>
      <c r="F41" s="464">
        <v>2.838086604067386</v>
      </c>
      <c r="G41" s="464">
        <v>2.7996079960853604</v>
      </c>
      <c r="H41" s="464">
        <v>2.1729495999999999</v>
      </c>
    </row>
    <row r="42" spans="1:8">
      <c r="A42" s="2011"/>
      <c r="B42" s="673" t="s">
        <v>121</v>
      </c>
      <c r="C42" s="46">
        <v>20.555478130416535</v>
      </c>
      <c r="D42" s="46">
        <v>20.092953848931185</v>
      </c>
      <c r="E42" s="46">
        <v>19.905747903825045</v>
      </c>
      <c r="F42" s="46">
        <v>10.38103223442282</v>
      </c>
      <c r="G42" s="46">
        <v>18.038147627152227</v>
      </c>
      <c r="H42" s="46">
        <v>29.14156700137104</v>
      </c>
    </row>
    <row r="43" spans="1:8">
      <c r="A43" s="2012"/>
      <c r="B43" s="674" t="s">
        <v>112</v>
      </c>
      <c r="C43" s="487">
        <f>1.14*1.64*C42/SQRT(C40)</f>
        <v>0.34787657294365537</v>
      </c>
      <c r="D43" s="487">
        <f t="shared" ref="D43:H43" si="5">1.14*1.64*D42/SQRT(D40)</f>
        <v>1.3223783146819339</v>
      </c>
      <c r="E43" s="487">
        <f t="shared" si="5"/>
        <v>2.486584315051275</v>
      </c>
      <c r="F43" s="487">
        <f t="shared" si="5"/>
        <v>1.6704072055531709</v>
      </c>
      <c r="G43" s="487">
        <f t="shared" si="5"/>
        <v>5.4707748031655887</v>
      </c>
      <c r="H43" s="487">
        <f t="shared" si="5"/>
        <v>6.1298246986611549</v>
      </c>
    </row>
    <row r="44" spans="1:8">
      <c r="A44" s="2010" t="s">
        <v>538</v>
      </c>
      <c r="B44" s="673" t="s">
        <v>109</v>
      </c>
      <c r="C44" s="489">
        <v>19.320360859751084</v>
      </c>
      <c r="D44" s="489">
        <v>20.909656576903782</v>
      </c>
      <c r="E44" s="675">
        <v>12.511748110857166</v>
      </c>
      <c r="F44" s="675">
        <v>15.475020283125287</v>
      </c>
      <c r="G44" s="675">
        <v>12.961710849540406</v>
      </c>
      <c r="H44" s="675">
        <v>15.737542397636171</v>
      </c>
    </row>
    <row r="45" spans="1:8">
      <c r="A45" s="2011"/>
      <c r="B45" s="673" t="s">
        <v>75</v>
      </c>
      <c r="C45" s="460">
        <v>1928.6730151849906</v>
      </c>
      <c r="D45" s="460">
        <v>256.54084398308964</v>
      </c>
      <c r="E45" s="521">
        <v>97.629755700414975</v>
      </c>
      <c r="F45" s="521">
        <v>32.935818423576315</v>
      </c>
      <c r="G45" s="521">
        <v>6.019573558724221</v>
      </c>
      <c r="H45" s="521">
        <v>20.367960151203821</v>
      </c>
    </row>
    <row r="46" spans="1:8">
      <c r="A46" s="2011"/>
      <c r="B46" s="673" t="s">
        <v>92</v>
      </c>
      <c r="C46" s="460">
        <v>1915</v>
      </c>
      <c r="D46" s="460">
        <v>158</v>
      </c>
      <c r="E46" s="521">
        <v>50</v>
      </c>
      <c r="F46" s="521">
        <v>27</v>
      </c>
      <c r="G46" s="521">
        <v>12</v>
      </c>
      <c r="H46" s="521">
        <v>16</v>
      </c>
    </row>
    <row r="47" spans="1:8">
      <c r="A47" s="2011"/>
      <c r="B47" s="673" t="s">
        <v>110</v>
      </c>
      <c r="C47" s="464">
        <v>3.6932025063340581</v>
      </c>
      <c r="D47" s="464">
        <v>3.8537426063955786</v>
      </c>
      <c r="E47" s="676">
        <v>2.6909999999999998</v>
      </c>
      <c r="F47" s="676">
        <v>3.8595460885575581</v>
      </c>
      <c r="G47" s="676">
        <v>3.5180457092082515</v>
      </c>
      <c r="H47" s="676">
        <v>2</v>
      </c>
    </row>
    <row r="48" spans="1:8">
      <c r="A48" s="2011"/>
      <c r="B48" s="673" t="s">
        <v>121</v>
      </c>
      <c r="C48" s="46">
        <v>44.849616836090426</v>
      </c>
      <c r="D48" s="46">
        <v>45.836496633663778</v>
      </c>
      <c r="E48" s="204">
        <v>35.26572326518572</v>
      </c>
      <c r="F48" s="204">
        <v>27.788512150314805</v>
      </c>
      <c r="G48" s="204">
        <v>15.899209518956125</v>
      </c>
      <c r="H48" s="204">
        <v>31.798882102517325</v>
      </c>
    </row>
    <row r="49" spans="1:9" ht="15.75" thickBot="1">
      <c r="A49" s="2011"/>
      <c r="B49" s="673" t="s">
        <v>112</v>
      </c>
      <c r="C49" s="480">
        <f>1.14*1.64*C48/SQRT(C46)</f>
        <v>1.9161215148943398</v>
      </c>
      <c r="D49" s="480">
        <f t="shared" ref="D49:H49" si="6">1.14*1.64*D48/SQRT(D46)</f>
        <v>6.8176008691362906</v>
      </c>
      <c r="E49" s="677">
        <f t="shared" si="6"/>
        <v>9.3243054614684784</v>
      </c>
      <c r="F49" s="677">
        <f t="shared" si="6"/>
        <v>9.9984369375304922</v>
      </c>
      <c r="G49" s="677">
        <f t="shared" si="6"/>
        <v>8.5809151748737911</v>
      </c>
      <c r="H49" s="677">
        <f t="shared" si="6"/>
        <v>14.862797494716595</v>
      </c>
    </row>
    <row r="50" spans="1:9">
      <c r="A50" s="2013" t="s">
        <v>696</v>
      </c>
      <c r="B50" s="678" t="s">
        <v>109</v>
      </c>
      <c r="C50" s="463">
        <v>10.938991751580389</v>
      </c>
      <c r="D50" s="463">
        <v>11.935504639233613</v>
      </c>
      <c r="E50" s="463">
        <v>11.83590943339391</v>
      </c>
      <c r="F50" s="463">
        <v>9.8509357816219616</v>
      </c>
      <c r="G50" s="463">
        <v>11.873765532178581</v>
      </c>
      <c r="H50" s="463">
        <v>11.895921944848872</v>
      </c>
    </row>
    <row r="51" spans="1:9">
      <c r="A51" s="2011"/>
      <c r="B51" s="673" t="s">
        <v>75</v>
      </c>
      <c r="C51" s="460">
        <v>192222.90593214807</v>
      </c>
      <c r="D51" s="460">
        <v>23311.694795196458</v>
      </c>
      <c r="E51" s="460">
        <v>9400.6746560583761</v>
      </c>
      <c r="F51" s="460">
        <v>2440.9876065065714</v>
      </c>
      <c r="G51" s="460">
        <v>412.30866571163529</v>
      </c>
      <c r="H51" s="460">
        <v>2052.9764862369066</v>
      </c>
    </row>
    <row r="52" spans="1:9">
      <c r="A52" s="2011"/>
      <c r="B52" s="673" t="s">
        <v>92</v>
      </c>
      <c r="C52" s="460">
        <v>191826</v>
      </c>
      <c r="D52" s="460">
        <v>14780</v>
      </c>
      <c r="E52" s="460">
        <v>4879</v>
      </c>
      <c r="F52" s="460">
        <v>1942</v>
      </c>
      <c r="G52" s="460">
        <v>640</v>
      </c>
      <c r="H52" s="460">
        <v>1824</v>
      </c>
    </row>
    <row r="53" spans="1:9">
      <c r="A53" s="2011"/>
      <c r="B53" s="673" t="s">
        <v>110</v>
      </c>
      <c r="C53" s="464">
        <v>3.0828500000000001</v>
      </c>
      <c r="D53" s="464">
        <v>3.1909999999999998</v>
      </c>
      <c r="E53" s="464">
        <v>3.2557399999999999</v>
      </c>
      <c r="F53" s="464">
        <v>2.7320000000000002</v>
      </c>
      <c r="G53" s="464">
        <v>2</v>
      </c>
      <c r="H53" s="464">
        <v>3</v>
      </c>
    </row>
    <row r="54" spans="1:9">
      <c r="A54" s="2011"/>
      <c r="B54" s="673" t="s">
        <v>121</v>
      </c>
      <c r="C54" s="46">
        <v>24.65117908839591</v>
      </c>
      <c r="D54" s="46">
        <v>26.334749576909779</v>
      </c>
      <c r="E54" s="46">
        <v>27.215718655251628</v>
      </c>
      <c r="F54" s="46">
        <v>24.053186180960274</v>
      </c>
      <c r="G54" s="46">
        <v>25.036158707346662</v>
      </c>
      <c r="H54" s="46">
        <v>25.007876624877461</v>
      </c>
    </row>
    <row r="55" spans="1:9" ht="15.75" thickBot="1">
      <c r="A55" s="2022"/>
      <c r="B55" s="692" t="s">
        <v>112</v>
      </c>
      <c r="C55" s="487">
        <f>1.14*1.64*C54/SQRT(C52)</f>
        <v>0.10522832579967659</v>
      </c>
      <c r="D55" s="487">
        <f t="shared" ref="D55:G55" si="7">1.14*1.64*D54/SQRT(D52)</f>
        <v>0.40498662008268438</v>
      </c>
      <c r="E55" s="487">
        <f t="shared" si="7"/>
        <v>0.72845561807627723</v>
      </c>
      <c r="F55" s="487">
        <f t="shared" si="7"/>
        <v>1.02046167672258</v>
      </c>
      <c r="G55" s="487">
        <f t="shared" si="7"/>
        <v>1.8502329392528334</v>
      </c>
      <c r="H55" s="487">
        <f>1.14*1.64*H54/SQRT(H52)</f>
        <v>1.0947453281279413</v>
      </c>
    </row>
    <row r="56" spans="1:9" ht="74.099999999999994" customHeight="1" thickTop="1">
      <c r="A56" s="2029" t="s">
        <v>716</v>
      </c>
      <c r="B56" s="2029"/>
      <c r="C56" s="2029"/>
      <c r="D56" s="2029"/>
      <c r="E56" s="2029"/>
      <c r="F56" s="2029"/>
      <c r="G56" s="2029"/>
      <c r="H56" s="2029"/>
    </row>
    <row r="57" spans="1:9">
      <c r="A57" s="504" t="s">
        <v>347</v>
      </c>
    </row>
    <row r="58" spans="1:9">
      <c r="A58" s="505" t="s">
        <v>348</v>
      </c>
    </row>
    <row r="61" spans="1:9">
      <c r="A61" s="2030" t="s">
        <v>717</v>
      </c>
      <c r="B61" s="2030"/>
      <c r="C61" s="2030"/>
      <c r="D61" s="2030"/>
      <c r="E61" s="2030"/>
      <c r="F61" s="2030"/>
      <c r="G61" s="2030"/>
      <c r="H61" s="2030"/>
      <c r="I61" s="2030"/>
    </row>
    <row r="62" spans="1:9">
      <c r="A62" s="706"/>
      <c r="B62" s="707"/>
      <c r="C62" s="708"/>
      <c r="D62" s="708"/>
      <c r="E62" s="1976" t="s">
        <v>94</v>
      </c>
      <c r="F62" s="1976"/>
      <c r="G62" s="1976"/>
      <c r="H62" s="1976"/>
      <c r="I62" s="1976"/>
    </row>
    <row r="63" spans="1:9" ht="24.75" thickBot="1">
      <c r="A63" s="2028"/>
      <c r="B63" s="2028"/>
      <c r="C63" s="709" t="s">
        <v>102</v>
      </c>
      <c r="D63" s="709" t="s">
        <v>82</v>
      </c>
      <c r="E63" s="709" t="s">
        <v>95</v>
      </c>
      <c r="F63" s="709" t="s">
        <v>96</v>
      </c>
      <c r="G63" s="709" t="s">
        <v>98</v>
      </c>
      <c r="H63" s="709" t="s">
        <v>99</v>
      </c>
      <c r="I63" s="709" t="s">
        <v>97</v>
      </c>
    </row>
    <row r="64" spans="1:9">
      <c r="A64" s="2010" t="s">
        <v>677</v>
      </c>
      <c r="B64" s="673" t="s">
        <v>109</v>
      </c>
      <c r="C64" s="45">
        <v>12.395587315652318</v>
      </c>
      <c r="D64" s="45">
        <v>12.482931046920216</v>
      </c>
      <c r="E64" s="45">
        <v>12.635391683759185</v>
      </c>
      <c r="F64" s="45">
        <v>9.7929215531750646</v>
      </c>
      <c r="G64" s="45">
        <v>10.579244226713966</v>
      </c>
      <c r="H64" s="45">
        <v>15.662758532196319</v>
      </c>
      <c r="I64" s="45">
        <v>11.601876710522429</v>
      </c>
    </row>
    <row r="65" spans="1:9">
      <c r="A65" s="2011"/>
      <c r="B65" s="673" t="s">
        <v>75</v>
      </c>
      <c r="C65" s="460">
        <v>40765.935159344139</v>
      </c>
      <c r="D65" s="460">
        <v>4892.9207100393069</v>
      </c>
      <c r="E65" s="460">
        <v>1730.1119444778703</v>
      </c>
      <c r="F65" s="460">
        <v>470.87716995832778</v>
      </c>
      <c r="G65" s="460">
        <v>145.15224039025438</v>
      </c>
      <c r="H65" s="460">
        <v>478.1325444513169</v>
      </c>
      <c r="I65" s="460">
        <v>158.37919416128577</v>
      </c>
    </row>
    <row r="66" spans="1:9">
      <c r="A66" s="2011"/>
      <c r="B66" s="673" t="s">
        <v>92</v>
      </c>
      <c r="C66" s="460">
        <v>38102</v>
      </c>
      <c r="D66" s="460">
        <v>2960</v>
      </c>
      <c r="E66" s="460">
        <v>1730.1119444778703</v>
      </c>
      <c r="F66" s="460">
        <v>470.87716995832778</v>
      </c>
      <c r="G66" s="460">
        <v>145.15224039025438</v>
      </c>
      <c r="H66" s="460">
        <v>478.1325444513169</v>
      </c>
      <c r="I66" s="460">
        <v>158.37919416128577</v>
      </c>
    </row>
    <row r="67" spans="1:9">
      <c r="A67" s="2011"/>
      <c r="B67" s="673" t="s">
        <v>121</v>
      </c>
      <c r="C67" s="46">
        <v>20.611644747561176</v>
      </c>
      <c r="D67" s="46">
        <v>20.799800220582277</v>
      </c>
      <c r="E67" s="46">
        <v>22.315932264778244</v>
      </c>
      <c r="F67" s="46">
        <v>20.242406789574897</v>
      </c>
      <c r="G67" s="46">
        <v>21.26980753624208</v>
      </c>
      <c r="H67" s="46">
        <v>26.676202640184719</v>
      </c>
      <c r="I67" s="46">
        <v>15.760926294803721</v>
      </c>
    </row>
    <row r="68" spans="1:9">
      <c r="A68" s="2012"/>
      <c r="B68" s="674" t="s">
        <v>112</v>
      </c>
      <c r="C68" s="487">
        <f>1.14*1.64*C67/SQRT(C66)</f>
        <v>0.19741832445235602</v>
      </c>
      <c r="D68" s="487">
        <f>1.14*1.64*D67/SQRT(D66)</f>
        <v>0.7147629086764099</v>
      </c>
      <c r="E68" s="487">
        <f t="shared" ref="E68:I68" si="8">1.14*1.64*E67/SQRT(E66)</f>
        <v>1.0030593526468958</v>
      </c>
      <c r="F68" s="487">
        <f t="shared" si="8"/>
        <v>1.7440423648145957</v>
      </c>
      <c r="G68" s="487">
        <f t="shared" si="8"/>
        <v>3.3006569424718375</v>
      </c>
      <c r="H68" s="487">
        <f t="shared" si="8"/>
        <v>2.2808596091793736</v>
      </c>
      <c r="I68" s="487">
        <f t="shared" si="8"/>
        <v>2.3414310484622711</v>
      </c>
    </row>
    <row r="69" spans="1:9">
      <c r="A69" s="2010" t="s">
        <v>701</v>
      </c>
      <c r="B69" s="673" t="s">
        <v>109</v>
      </c>
      <c r="C69" s="489">
        <v>7.6889730189046777</v>
      </c>
      <c r="D69" s="489">
        <v>8.2437192526598313</v>
      </c>
      <c r="E69" s="489">
        <v>8.318856793101018</v>
      </c>
      <c r="F69" s="489">
        <v>6.4738509870561822</v>
      </c>
      <c r="G69" s="675">
        <v>10.956428068258552</v>
      </c>
      <c r="H69" s="489">
        <v>8.5585118687119941</v>
      </c>
      <c r="I69" s="489">
        <v>10.669338376462871</v>
      </c>
    </row>
    <row r="70" spans="1:9">
      <c r="A70" s="2011"/>
      <c r="B70" s="673" t="s">
        <v>75</v>
      </c>
      <c r="C70" s="460">
        <v>14184.252678974535</v>
      </c>
      <c r="D70" s="460">
        <v>1555.4359112715181</v>
      </c>
      <c r="E70" s="460">
        <v>563.32496700777915</v>
      </c>
      <c r="F70" s="460">
        <v>114.87130447481522</v>
      </c>
      <c r="G70" s="521">
        <v>37.854946882034284</v>
      </c>
      <c r="H70" s="460">
        <v>161.71048085689574</v>
      </c>
      <c r="I70" s="460">
        <v>59.539125067607777</v>
      </c>
    </row>
    <row r="71" spans="1:9">
      <c r="A71" s="2011"/>
      <c r="B71" s="673" t="s">
        <v>92</v>
      </c>
      <c r="C71" s="460">
        <v>16294</v>
      </c>
      <c r="D71" s="460">
        <v>1124</v>
      </c>
      <c r="E71" s="460">
        <v>563.32496700777915</v>
      </c>
      <c r="F71" s="460">
        <v>114.87130447481522</v>
      </c>
      <c r="G71" s="521">
        <v>37.854946882034284</v>
      </c>
      <c r="H71" s="460">
        <v>161.71048085689574</v>
      </c>
      <c r="I71" s="460">
        <v>59.539125067607777</v>
      </c>
    </row>
    <row r="72" spans="1:9">
      <c r="A72" s="2011"/>
      <c r="B72" s="673" t="s">
        <v>121</v>
      </c>
      <c r="C72" s="46">
        <v>19.379186037852794</v>
      </c>
      <c r="D72" s="46">
        <v>19.985690110008992</v>
      </c>
      <c r="E72" s="46">
        <v>20.069816287702547</v>
      </c>
      <c r="F72" s="46">
        <v>12.477716930529244</v>
      </c>
      <c r="G72" s="204">
        <v>30.387590002434518</v>
      </c>
      <c r="H72" s="46">
        <v>25.526556652491504</v>
      </c>
      <c r="I72" s="46">
        <v>20.378464773404676</v>
      </c>
    </row>
    <row r="73" spans="1:9">
      <c r="A73" s="2012"/>
      <c r="B73" s="674" t="s">
        <v>112</v>
      </c>
      <c r="C73" s="487">
        <f>1.14*1.64*C72/SQRT(C71)</f>
        <v>0.28383789367032702</v>
      </c>
      <c r="D73" s="487">
        <f>1.14*1.64*D72/SQRT(D71)</f>
        <v>1.1145118562678618</v>
      </c>
      <c r="E73" s="487">
        <f t="shared" ref="E73:I73" si="9">1.14*1.64*E72/SQRT(E71)</f>
        <v>1.5809298389389408</v>
      </c>
      <c r="F73" s="487">
        <f t="shared" si="9"/>
        <v>2.1765971286641239</v>
      </c>
      <c r="G73" s="525">
        <f t="shared" si="9"/>
        <v>9.2338674694160243</v>
      </c>
      <c r="H73" s="487">
        <f t="shared" si="9"/>
        <v>3.7529419832210689</v>
      </c>
      <c r="I73" s="487">
        <f t="shared" si="9"/>
        <v>4.9376344924562616</v>
      </c>
    </row>
    <row r="74" spans="1:9">
      <c r="A74" s="2010" t="s">
        <v>679</v>
      </c>
      <c r="B74" s="673" t="s">
        <v>109</v>
      </c>
      <c r="C74" s="489">
        <v>6.3475001670593647</v>
      </c>
      <c r="D74" s="489">
        <v>6.7962518067497539</v>
      </c>
      <c r="E74" s="489">
        <v>5.1627868309503508</v>
      </c>
      <c r="F74" s="489">
        <v>6.6580506454531605</v>
      </c>
      <c r="G74" s="675">
        <v>5.7594308085072168</v>
      </c>
      <c r="H74" s="489">
        <v>6.5677855361327335</v>
      </c>
      <c r="I74" s="675">
        <v>8.2233568908641637</v>
      </c>
    </row>
    <row r="75" spans="1:9">
      <c r="A75" s="2011"/>
      <c r="B75" s="673" t="s">
        <v>75</v>
      </c>
      <c r="C75" s="460">
        <v>42857.925760556092</v>
      </c>
      <c r="D75" s="460">
        <v>5380.3534502564826</v>
      </c>
      <c r="E75" s="460">
        <v>2026.4922554857121</v>
      </c>
      <c r="F75" s="460">
        <v>549.20055063662414</v>
      </c>
      <c r="G75" s="521">
        <v>142.74452890720394</v>
      </c>
      <c r="H75" s="460">
        <v>518.15537890327835</v>
      </c>
      <c r="I75" s="521">
        <v>153.45167978930013</v>
      </c>
    </row>
    <row r="76" spans="1:9">
      <c r="A76" s="2011"/>
      <c r="B76" s="673" t="s">
        <v>92</v>
      </c>
      <c r="C76" s="460">
        <v>41527</v>
      </c>
      <c r="D76" s="460">
        <v>3317</v>
      </c>
      <c r="E76" s="460">
        <v>2026.4922554857121</v>
      </c>
      <c r="F76" s="460">
        <v>549.20055063662414</v>
      </c>
      <c r="G76" s="521">
        <v>142.74452890720394</v>
      </c>
      <c r="H76" s="460">
        <v>518.15537890327835</v>
      </c>
      <c r="I76" s="521">
        <v>153.45167978930013</v>
      </c>
    </row>
    <row r="77" spans="1:9">
      <c r="A77" s="2011"/>
      <c r="B77" s="673" t="s">
        <v>121</v>
      </c>
      <c r="C77" s="46">
        <v>15.093067991678341</v>
      </c>
      <c r="D77" s="46">
        <v>16.332782289709048</v>
      </c>
      <c r="E77" s="46">
        <v>13.929444714591252</v>
      </c>
      <c r="F77" s="46">
        <v>18.65046487991329</v>
      </c>
      <c r="G77" s="204">
        <v>18.887600143875922</v>
      </c>
      <c r="H77" s="46">
        <v>13.68575123053129</v>
      </c>
      <c r="I77" s="204">
        <v>27.600869616887412</v>
      </c>
    </row>
    <row r="78" spans="1:9">
      <c r="A78" s="2012"/>
      <c r="B78" s="674" t="s">
        <v>112</v>
      </c>
      <c r="C78" s="487">
        <f>1.14*1.64*C77/SQRT(C76)</f>
        <v>0.13847167605579369</v>
      </c>
      <c r="D78" s="487">
        <f>1.14*1.64*D77/SQRT(D76)</f>
        <v>0.53019562131092912</v>
      </c>
      <c r="E78" s="487">
        <f t="shared" ref="E78:I78" si="10">1.14*1.64*E77/SQRT(E76)</f>
        <v>0.57850887935567707</v>
      </c>
      <c r="F78" s="487">
        <f t="shared" si="10"/>
        <v>1.4878970367794022</v>
      </c>
      <c r="G78" s="525">
        <f t="shared" si="10"/>
        <v>2.955600583186603</v>
      </c>
      <c r="H78" s="487">
        <f t="shared" si="10"/>
        <v>1.1240544140773361</v>
      </c>
      <c r="I78" s="525">
        <f t="shared" si="10"/>
        <v>4.165677470669543</v>
      </c>
    </row>
    <row r="79" spans="1:9">
      <c r="A79" s="2010" t="s">
        <v>702</v>
      </c>
      <c r="B79" s="673" t="s">
        <v>109</v>
      </c>
      <c r="C79" s="489">
        <v>21.382914826708745</v>
      </c>
      <c r="D79" s="489">
        <v>22.009759120469386</v>
      </c>
      <c r="E79" s="489">
        <v>17.834631410517158</v>
      </c>
      <c r="F79" s="489">
        <v>12.890627662909639</v>
      </c>
      <c r="G79" s="675">
        <v>18.492918480204445</v>
      </c>
      <c r="H79" s="489">
        <v>18.45092272604095</v>
      </c>
      <c r="I79" s="675">
        <v>20.479211922774024</v>
      </c>
    </row>
    <row r="80" spans="1:9">
      <c r="A80" s="2011"/>
      <c r="B80" s="673" t="s">
        <v>75</v>
      </c>
      <c r="C80" s="460">
        <v>6811.8219330390311</v>
      </c>
      <c r="D80" s="460">
        <v>760.78128528767775</v>
      </c>
      <c r="E80" s="460">
        <v>237.62302754744471</v>
      </c>
      <c r="F80" s="460">
        <v>53.976353388629896</v>
      </c>
      <c r="G80" s="521">
        <v>15.901897098689224</v>
      </c>
      <c r="H80" s="460">
        <v>90.095177400246385</v>
      </c>
      <c r="I80" s="521">
        <v>31.696739887667562</v>
      </c>
    </row>
    <row r="81" spans="1:9">
      <c r="A81" s="2011"/>
      <c r="B81" s="673" t="s">
        <v>92</v>
      </c>
      <c r="C81" s="460">
        <v>6590</v>
      </c>
      <c r="D81" s="460">
        <v>470</v>
      </c>
      <c r="E81" s="460">
        <v>237.62302754744471</v>
      </c>
      <c r="F81" s="460">
        <v>53.976353388629896</v>
      </c>
      <c r="G81" s="521">
        <v>15.901897098689224</v>
      </c>
      <c r="H81" s="460">
        <v>90.095177400246385</v>
      </c>
      <c r="I81" s="521">
        <v>31.696739887667562</v>
      </c>
    </row>
    <row r="82" spans="1:9">
      <c r="A82" s="2011"/>
      <c r="B82" s="673" t="s">
        <v>121</v>
      </c>
      <c r="C82" s="46">
        <v>41.003634672460656</v>
      </c>
      <c r="D82" s="46">
        <v>40.131402804479457</v>
      </c>
      <c r="E82" s="46">
        <v>33.417105551918937</v>
      </c>
      <c r="F82" s="46">
        <v>25.172713347394204</v>
      </c>
      <c r="G82" s="204">
        <v>41.830422675830839</v>
      </c>
      <c r="H82" s="46">
        <v>26.291099986982438</v>
      </c>
      <c r="I82" s="204">
        <v>43.025826198133586</v>
      </c>
    </row>
    <row r="83" spans="1:9">
      <c r="A83" s="2012"/>
      <c r="B83" s="674" t="s">
        <v>112</v>
      </c>
      <c r="C83" s="487">
        <f>1.14*1.64*C82/SQRT(C81)</f>
        <v>0.94433991690536268</v>
      </c>
      <c r="D83" s="487">
        <f>1.14*1.64*D82/SQRT(D81)</f>
        <v>3.4608606366716224</v>
      </c>
      <c r="E83" s="487">
        <f t="shared" ref="E83:I83" si="11">1.14*1.64*E82/SQRT(E81)</f>
        <v>4.052968863806953</v>
      </c>
      <c r="F83" s="487">
        <f t="shared" si="11"/>
        <v>6.4058528688030725</v>
      </c>
      <c r="G83" s="525">
        <f t="shared" si="11"/>
        <v>19.611756071786761</v>
      </c>
      <c r="H83" s="487">
        <f t="shared" si="11"/>
        <v>5.178532233492918</v>
      </c>
      <c r="I83" s="525">
        <f t="shared" si="11"/>
        <v>14.287972971418515</v>
      </c>
    </row>
    <row r="84" spans="1:9">
      <c r="A84" s="2010" t="s">
        <v>681</v>
      </c>
      <c r="B84" s="673" t="s">
        <v>109</v>
      </c>
      <c r="C84" s="489">
        <v>12.548567956223046</v>
      </c>
      <c r="D84" s="489">
        <v>14.575424434982285</v>
      </c>
      <c r="E84" s="489">
        <v>15.231181662739097</v>
      </c>
      <c r="F84" s="489">
        <v>10.551984149279351</v>
      </c>
      <c r="G84" s="489">
        <v>14.541719785936527</v>
      </c>
      <c r="H84" s="489">
        <v>14.740254046690849</v>
      </c>
      <c r="I84" s="489">
        <v>14.339227261745556</v>
      </c>
    </row>
    <row r="85" spans="1:9">
      <c r="A85" s="2011"/>
      <c r="B85" s="673" t="s">
        <v>75</v>
      </c>
      <c r="C85" s="460">
        <v>73951.484150872202</v>
      </c>
      <c r="D85" s="460">
        <v>9201.8136535366848</v>
      </c>
      <c r="E85" s="460">
        <v>3442.3203879457183</v>
      </c>
      <c r="F85" s="460">
        <v>886.42580232714761</v>
      </c>
      <c r="G85" s="460">
        <v>226.91482662097806</v>
      </c>
      <c r="H85" s="460">
        <v>937.18108077846716</v>
      </c>
      <c r="I85" s="460">
        <v>259.63824166033083</v>
      </c>
    </row>
    <row r="86" spans="1:9">
      <c r="A86" s="2011"/>
      <c r="B86" s="673" t="s">
        <v>92</v>
      </c>
      <c r="C86" s="460">
        <v>75194</v>
      </c>
      <c r="D86" s="460">
        <v>5944</v>
      </c>
      <c r="E86" s="460">
        <v>3442.3203879457183</v>
      </c>
      <c r="F86" s="460">
        <v>886.42580232714761</v>
      </c>
      <c r="G86" s="460">
        <v>226.91482662097806</v>
      </c>
      <c r="H86" s="460">
        <v>937.18108077846716</v>
      </c>
      <c r="I86" s="460">
        <v>259.63824166033083</v>
      </c>
    </row>
    <row r="87" spans="1:9">
      <c r="A87" s="2011"/>
      <c r="B87" s="673" t="s">
        <v>121</v>
      </c>
      <c r="C87" s="46">
        <v>28.923777245887464</v>
      </c>
      <c r="D87" s="46">
        <v>31.941194918172123</v>
      </c>
      <c r="E87" s="46">
        <v>35.346848960517413</v>
      </c>
      <c r="F87" s="46">
        <v>23.557422086984946</v>
      </c>
      <c r="G87" s="46">
        <v>28.849337707057479</v>
      </c>
      <c r="H87" s="46">
        <v>29.908819580022161</v>
      </c>
      <c r="I87" s="46">
        <v>34.860053137730013</v>
      </c>
    </row>
    <row r="88" spans="1:9">
      <c r="A88" s="2012"/>
      <c r="B88" s="674" t="s">
        <v>112</v>
      </c>
      <c r="C88" s="487">
        <f>1.14*1.64*C87/SQRT(C86)</f>
        <v>0.19720236251346412</v>
      </c>
      <c r="D88" s="487">
        <f>1.14*1.64*D87/SQRT(D86)</f>
        <v>0.77456961797315116</v>
      </c>
      <c r="E88" s="487">
        <f t="shared" ref="E88:I88" si="12">1.14*1.64*E87/SQRT(E86)</f>
        <v>1.1263510259784291</v>
      </c>
      <c r="F88" s="487">
        <f t="shared" si="12"/>
        <v>1.4792966312210258</v>
      </c>
      <c r="G88" s="487">
        <f t="shared" si="12"/>
        <v>3.5805777623814952</v>
      </c>
      <c r="H88" s="487">
        <f t="shared" si="12"/>
        <v>1.8265695606346415</v>
      </c>
      <c r="I88" s="487">
        <f t="shared" si="12"/>
        <v>4.0447568064615949</v>
      </c>
    </row>
    <row r="89" spans="1:9">
      <c r="A89" s="2010" t="s">
        <v>682</v>
      </c>
      <c r="B89" s="673" t="s">
        <v>109</v>
      </c>
      <c r="C89" s="489">
        <v>8.9909779622746591</v>
      </c>
      <c r="D89" s="489">
        <v>9.1315520287722975</v>
      </c>
      <c r="E89" s="489">
        <v>9.6906336186687181</v>
      </c>
      <c r="F89" s="489">
        <v>6.5846378761033453</v>
      </c>
      <c r="G89" s="675">
        <v>11.057055941466464</v>
      </c>
      <c r="H89" s="489">
        <v>10.712976416454071</v>
      </c>
      <c r="I89" s="675">
        <v>11.112895913619745</v>
      </c>
    </row>
    <row r="90" spans="1:9">
      <c r="A90" s="2011"/>
      <c r="B90" s="673" t="s">
        <v>75</v>
      </c>
      <c r="C90" s="460">
        <v>11722.813234184814</v>
      </c>
      <c r="D90" s="460">
        <v>1263.8489408218145</v>
      </c>
      <c r="E90" s="460">
        <v>339.72312532126745</v>
      </c>
      <c r="F90" s="460">
        <v>162.21141425000525</v>
      </c>
      <c r="G90" s="521">
        <v>35.587146245234095</v>
      </c>
      <c r="H90" s="460">
        <v>102.84351325425035</v>
      </c>
      <c r="I90" s="521">
        <v>22.483042042882214</v>
      </c>
    </row>
    <row r="91" spans="1:9">
      <c r="A91" s="2011"/>
      <c r="B91" s="673" t="s">
        <v>92</v>
      </c>
      <c r="C91" s="460">
        <v>12204</v>
      </c>
      <c r="D91" s="460">
        <v>807</v>
      </c>
      <c r="E91" s="460">
        <v>339.72312532126745</v>
      </c>
      <c r="F91" s="460">
        <v>162.21141425000525</v>
      </c>
      <c r="G91" s="521">
        <v>35.587146245234095</v>
      </c>
      <c r="H91" s="460">
        <v>102.84351325425035</v>
      </c>
      <c r="I91" s="521">
        <v>22.483042042882214</v>
      </c>
    </row>
    <row r="92" spans="1:9">
      <c r="A92" s="2011"/>
      <c r="B92" s="673" t="s">
        <v>121</v>
      </c>
      <c r="C92" s="46">
        <v>20.555478130416535</v>
      </c>
      <c r="D92" s="46">
        <v>20.092953848931185</v>
      </c>
      <c r="E92" s="46">
        <v>21.031926671744856</v>
      </c>
      <c r="F92" s="46">
        <v>10.516860184859096</v>
      </c>
      <c r="G92" s="204">
        <v>25.906554519212907</v>
      </c>
      <c r="H92" s="46">
        <v>25.357453104927753</v>
      </c>
      <c r="I92" s="204">
        <v>24.698324951767063</v>
      </c>
    </row>
    <row r="93" spans="1:9">
      <c r="A93" s="2012"/>
      <c r="B93" s="674" t="s">
        <v>112</v>
      </c>
      <c r="C93" s="487">
        <f>1.14*1.64*C92/SQRT(C91)</f>
        <v>0.34787657294365537</v>
      </c>
      <c r="D93" s="487">
        <f>1.14*1.64*D92/SQRT(D91)</f>
        <v>1.3223783146819339</v>
      </c>
      <c r="E93" s="487">
        <f t="shared" ref="E93:I93" si="13">1.14*1.64*E92/SQRT(E91)</f>
        <v>2.1333651824757234</v>
      </c>
      <c r="F93" s="487">
        <f t="shared" si="13"/>
        <v>1.5438108693543187</v>
      </c>
      <c r="G93" s="525">
        <f t="shared" si="13"/>
        <v>8.1191726217151565</v>
      </c>
      <c r="H93" s="487">
        <f t="shared" si="13"/>
        <v>4.6748306013486616</v>
      </c>
      <c r="I93" s="525">
        <f t="shared" si="13"/>
        <v>9.7384236420826262</v>
      </c>
    </row>
    <row r="94" spans="1:9">
      <c r="A94" s="2027" t="s">
        <v>538</v>
      </c>
      <c r="B94" s="698" t="s">
        <v>109</v>
      </c>
      <c r="C94" s="489">
        <v>19.320360859751084</v>
      </c>
      <c r="D94" s="489">
        <v>20.909656576903782</v>
      </c>
      <c r="E94" s="675">
        <v>14.7751722723358</v>
      </c>
      <c r="F94" s="675">
        <v>15.888879873637087</v>
      </c>
      <c r="G94" s="675">
        <v>12.971608422406621</v>
      </c>
      <c r="H94" s="675">
        <v>14.596110051633525</v>
      </c>
      <c r="I94" s="699">
        <v>29.987743314352727</v>
      </c>
    </row>
    <row r="95" spans="1:9">
      <c r="A95" s="2011"/>
      <c r="B95" s="673" t="s">
        <v>75</v>
      </c>
      <c r="C95" s="460">
        <v>1928.6730151849906</v>
      </c>
      <c r="D95" s="460">
        <v>256.54084398308964</v>
      </c>
      <c r="E95" s="521">
        <v>65.521764981776585</v>
      </c>
      <c r="F95" s="521">
        <v>30.625073906321397</v>
      </c>
      <c r="G95" s="521">
        <v>7.0061211916103723</v>
      </c>
      <c r="H95" s="521">
        <v>22.959043691942906</v>
      </c>
      <c r="I95" s="601">
        <v>3.7512988711284279</v>
      </c>
    </row>
    <row r="96" spans="1:9">
      <c r="A96" s="2011"/>
      <c r="B96" s="673" t="s">
        <v>92</v>
      </c>
      <c r="C96" s="460">
        <v>1915</v>
      </c>
      <c r="D96" s="460">
        <v>158</v>
      </c>
      <c r="E96" s="521">
        <v>65.521764981776585</v>
      </c>
      <c r="F96" s="521">
        <v>30.625073906321397</v>
      </c>
      <c r="G96" s="521">
        <v>7.0061211916103723</v>
      </c>
      <c r="H96" s="521">
        <v>22.959043691942906</v>
      </c>
      <c r="I96" s="601">
        <v>3.7512988711284279</v>
      </c>
    </row>
    <row r="97" spans="1:9">
      <c r="A97" s="2011"/>
      <c r="B97" s="673" t="s">
        <v>121</v>
      </c>
      <c r="C97" s="46">
        <v>44.849616836090426</v>
      </c>
      <c r="D97" s="46">
        <v>45.836496633663778</v>
      </c>
      <c r="E97" s="204">
        <v>42.296172088211556</v>
      </c>
      <c r="F97" s="204">
        <v>28.804086416629453</v>
      </c>
      <c r="G97" s="204">
        <v>14.534918972074641</v>
      </c>
      <c r="H97" s="204">
        <v>30.070686744958589</v>
      </c>
      <c r="I97" s="700">
        <v>53.79881050520806</v>
      </c>
    </row>
    <row r="98" spans="1:9" ht="15.75" thickBot="1">
      <c r="A98" s="2028"/>
      <c r="B98" s="701" t="s">
        <v>112</v>
      </c>
      <c r="C98" s="702">
        <f>1.14*1.64*C97/SQRT(C96)</f>
        <v>1.9161215148943398</v>
      </c>
      <c r="D98" s="702">
        <f>1.14*1.64*D97/SQRT(D96)</f>
        <v>6.8176008691362906</v>
      </c>
      <c r="E98" s="703">
        <f t="shared" ref="E98:I98" si="14">1.14*1.64*E97/SQRT(E96)</f>
        <v>9.7691543176074234</v>
      </c>
      <c r="F98" s="703">
        <f t="shared" si="14"/>
        <v>9.7311514533016243</v>
      </c>
      <c r="G98" s="703">
        <f t="shared" si="14"/>
        <v>10.266501896272304</v>
      </c>
      <c r="H98" s="703">
        <f t="shared" si="14"/>
        <v>11.733164204273541</v>
      </c>
      <c r="I98" s="704">
        <f t="shared" si="14"/>
        <v>51.931460859122389</v>
      </c>
    </row>
    <row r="99" spans="1:9" ht="48" customHeight="1">
      <c r="A99" s="2008" t="s">
        <v>716</v>
      </c>
      <c r="B99" s="2008"/>
      <c r="C99" s="2008"/>
      <c r="D99" s="2008"/>
      <c r="E99" s="2008"/>
      <c r="F99" s="2008"/>
      <c r="G99" s="2008"/>
      <c r="H99" s="2008"/>
      <c r="I99" s="2008"/>
    </row>
    <row r="100" spans="1:9">
      <c r="A100" s="504" t="s">
        <v>347</v>
      </c>
    </row>
    <row r="101" spans="1:9">
      <c r="A101" s="505" t="s">
        <v>348</v>
      </c>
    </row>
  </sheetData>
  <mergeCells count="23">
    <mergeCell ref="A20:A25"/>
    <mergeCell ref="A5:H5"/>
    <mergeCell ref="E6:H6"/>
    <mergeCell ref="A7:B7"/>
    <mergeCell ref="A8:A13"/>
    <mergeCell ref="A14:A19"/>
    <mergeCell ref="A74:A78"/>
    <mergeCell ref="A26:A31"/>
    <mergeCell ref="A32:A37"/>
    <mergeCell ref="A38:A43"/>
    <mergeCell ref="A44:A49"/>
    <mergeCell ref="A50:A55"/>
    <mergeCell ref="A56:H56"/>
    <mergeCell ref="A61:I61"/>
    <mergeCell ref="E62:I62"/>
    <mergeCell ref="A63:B63"/>
    <mergeCell ref="A64:A68"/>
    <mergeCell ref="A69:A73"/>
    <mergeCell ref="A79:A83"/>
    <mergeCell ref="A84:A88"/>
    <mergeCell ref="A89:A93"/>
    <mergeCell ref="A94:A98"/>
    <mergeCell ref="A99:I99"/>
  </mergeCells>
  <hyperlinks>
    <hyperlink ref="A3" location="Übersicht!A1" display="&lt;&lt; Zurück zur Übersicht"/>
  </hyperlinks>
  <pageMargins left="0.7" right="0.7" top="0.78740157499999996" bottom="0.78740157499999996"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topLeftCell="A28" workbookViewId="0">
      <selection activeCell="A3" sqref="A3"/>
    </sheetView>
  </sheetViews>
  <sheetFormatPr baseColWidth="10" defaultColWidth="8.42578125" defaultRowHeight="15"/>
  <cols>
    <col min="1" max="1" width="21" style="684" customWidth="1"/>
    <col min="2" max="2" width="18.5703125" style="684" customWidth="1"/>
    <col min="3" max="8" width="11.85546875" style="684" customWidth="1"/>
    <col min="9" max="246" width="8.42578125" style="684"/>
    <col min="247" max="247" width="21" style="684" customWidth="1"/>
    <col min="248" max="248" width="14.7109375" style="684" bestFit="1" customWidth="1"/>
    <col min="249" max="249" width="9.7109375" style="684" customWidth="1"/>
    <col min="250" max="250" width="10.5703125" style="684" customWidth="1"/>
    <col min="251" max="502" width="8.42578125" style="684"/>
    <col min="503" max="503" width="21" style="684" customWidth="1"/>
    <col min="504" max="504" width="14.7109375" style="684" bestFit="1" customWidth="1"/>
    <col min="505" max="505" width="9.7109375" style="684" customWidth="1"/>
    <col min="506" max="506" width="10.5703125" style="684" customWidth="1"/>
    <col min="507" max="758" width="8.42578125" style="684"/>
    <col min="759" max="759" width="21" style="684" customWidth="1"/>
    <col min="760" max="760" width="14.7109375" style="684" bestFit="1" customWidth="1"/>
    <col min="761" max="761" width="9.7109375" style="684" customWidth="1"/>
    <col min="762" max="762" width="10.5703125" style="684" customWidth="1"/>
    <col min="763" max="1014" width="8.42578125" style="684"/>
    <col min="1015" max="1015" width="21" style="684" customWidth="1"/>
    <col min="1016" max="1016" width="14.7109375" style="684" bestFit="1" customWidth="1"/>
    <col min="1017" max="1017" width="9.7109375" style="684" customWidth="1"/>
    <col min="1018" max="1018" width="10.5703125" style="684" customWidth="1"/>
    <col min="1019" max="1270" width="8.42578125" style="684"/>
    <col min="1271" max="1271" width="21" style="684" customWidth="1"/>
    <col min="1272" max="1272" width="14.7109375" style="684" bestFit="1" customWidth="1"/>
    <col min="1273" max="1273" width="9.7109375" style="684" customWidth="1"/>
    <col min="1274" max="1274" width="10.5703125" style="684" customWidth="1"/>
    <col min="1275" max="1526" width="8.42578125" style="684"/>
    <col min="1527" max="1527" width="21" style="684" customWidth="1"/>
    <col min="1528" max="1528" width="14.7109375" style="684" bestFit="1" customWidth="1"/>
    <col min="1529" max="1529" width="9.7109375" style="684" customWidth="1"/>
    <col min="1530" max="1530" width="10.5703125" style="684" customWidth="1"/>
    <col min="1531" max="1782" width="8.42578125" style="684"/>
    <col min="1783" max="1783" width="21" style="684" customWidth="1"/>
    <col min="1784" max="1784" width="14.7109375" style="684" bestFit="1" customWidth="1"/>
    <col min="1785" max="1785" width="9.7109375" style="684" customWidth="1"/>
    <col min="1786" max="1786" width="10.5703125" style="684" customWidth="1"/>
    <col min="1787" max="2038" width="8.42578125" style="684"/>
    <col min="2039" max="2039" width="21" style="684" customWidth="1"/>
    <col min="2040" max="2040" width="14.7109375" style="684" bestFit="1" customWidth="1"/>
    <col min="2041" max="2041" width="9.7109375" style="684" customWidth="1"/>
    <col min="2042" max="2042" width="10.5703125" style="684" customWidth="1"/>
    <col min="2043" max="2294" width="8.42578125" style="684"/>
    <col min="2295" max="2295" width="21" style="684" customWidth="1"/>
    <col min="2296" max="2296" width="14.7109375" style="684" bestFit="1" customWidth="1"/>
    <col min="2297" max="2297" width="9.7109375" style="684" customWidth="1"/>
    <col min="2298" max="2298" width="10.5703125" style="684" customWidth="1"/>
    <col min="2299" max="2550" width="8.42578125" style="684"/>
    <col min="2551" max="2551" width="21" style="684" customWidth="1"/>
    <col min="2552" max="2552" width="14.7109375" style="684" bestFit="1" customWidth="1"/>
    <col min="2553" max="2553" width="9.7109375" style="684" customWidth="1"/>
    <col min="2554" max="2554" width="10.5703125" style="684" customWidth="1"/>
    <col min="2555" max="2806" width="8.42578125" style="684"/>
    <col min="2807" max="2807" width="21" style="684" customWidth="1"/>
    <col min="2808" max="2808" width="14.7109375" style="684" bestFit="1" customWidth="1"/>
    <col min="2809" max="2809" width="9.7109375" style="684" customWidth="1"/>
    <col min="2810" max="2810" width="10.5703125" style="684" customWidth="1"/>
    <col min="2811" max="3062" width="8.42578125" style="684"/>
    <col min="3063" max="3063" width="21" style="684" customWidth="1"/>
    <col min="3064" max="3064" width="14.7109375" style="684" bestFit="1" customWidth="1"/>
    <col min="3065" max="3065" width="9.7109375" style="684" customWidth="1"/>
    <col min="3066" max="3066" width="10.5703125" style="684" customWidth="1"/>
    <col min="3067" max="3318" width="8.42578125" style="684"/>
    <col min="3319" max="3319" width="21" style="684" customWidth="1"/>
    <col min="3320" max="3320" width="14.7109375" style="684" bestFit="1" customWidth="1"/>
    <col min="3321" max="3321" width="9.7109375" style="684" customWidth="1"/>
    <col min="3322" max="3322" width="10.5703125" style="684" customWidth="1"/>
    <col min="3323" max="3574" width="8.42578125" style="684"/>
    <col min="3575" max="3575" width="21" style="684" customWidth="1"/>
    <col min="3576" max="3576" width="14.7109375" style="684" bestFit="1" customWidth="1"/>
    <col min="3577" max="3577" width="9.7109375" style="684" customWidth="1"/>
    <col min="3578" max="3578" width="10.5703125" style="684" customWidth="1"/>
    <col min="3579" max="3830" width="8.42578125" style="684"/>
    <col min="3831" max="3831" width="21" style="684" customWidth="1"/>
    <col min="3832" max="3832" width="14.7109375" style="684" bestFit="1" customWidth="1"/>
    <col min="3833" max="3833" width="9.7109375" style="684" customWidth="1"/>
    <col min="3834" max="3834" width="10.5703125" style="684" customWidth="1"/>
    <col min="3835" max="4086" width="8.42578125" style="684"/>
    <col min="4087" max="4087" width="21" style="684" customWidth="1"/>
    <col min="4088" max="4088" width="14.7109375" style="684" bestFit="1" customWidth="1"/>
    <col min="4089" max="4089" width="9.7109375" style="684" customWidth="1"/>
    <col min="4090" max="4090" width="10.5703125" style="684" customWidth="1"/>
    <col min="4091" max="4342" width="8.42578125" style="684"/>
    <col min="4343" max="4343" width="21" style="684" customWidth="1"/>
    <col min="4344" max="4344" width="14.7109375" style="684" bestFit="1" customWidth="1"/>
    <col min="4345" max="4345" width="9.7109375" style="684" customWidth="1"/>
    <col min="4346" max="4346" width="10.5703125" style="684" customWidth="1"/>
    <col min="4347" max="4598" width="8.42578125" style="684"/>
    <col min="4599" max="4599" width="21" style="684" customWidth="1"/>
    <col min="4600" max="4600" width="14.7109375" style="684" bestFit="1" customWidth="1"/>
    <col min="4601" max="4601" width="9.7109375" style="684" customWidth="1"/>
    <col min="4602" max="4602" width="10.5703125" style="684" customWidth="1"/>
    <col min="4603" max="4854" width="8.42578125" style="684"/>
    <col min="4855" max="4855" width="21" style="684" customWidth="1"/>
    <col min="4856" max="4856" width="14.7109375" style="684" bestFit="1" customWidth="1"/>
    <col min="4857" max="4857" width="9.7109375" style="684" customWidth="1"/>
    <col min="4858" max="4858" width="10.5703125" style="684" customWidth="1"/>
    <col min="4859" max="5110" width="8.42578125" style="684"/>
    <col min="5111" max="5111" width="21" style="684" customWidth="1"/>
    <col min="5112" max="5112" width="14.7109375" style="684" bestFit="1" customWidth="1"/>
    <col min="5113" max="5113" width="9.7109375" style="684" customWidth="1"/>
    <col min="5114" max="5114" width="10.5703125" style="684" customWidth="1"/>
    <col min="5115" max="5366" width="8.42578125" style="684"/>
    <col min="5367" max="5367" width="21" style="684" customWidth="1"/>
    <col min="5368" max="5368" width="14.7109375" style="684" bestFit="1" customWidth="1"/>
    <col min="5369" max="5369" width="9.7109375" style="684" customWidth="1"/>
    <col min="5370" max="5370" width="10.5703125" style="684" customWidth="1"/>
    <col min="5371" max="5622" width="8.42578125" style="684"/>
    <col min="5623" max="5623" width="21" style="684" customWidth="1"/>
    <col min="5624" max="5624" width="14.7109375" style="684" bestFit="1" customWidth="1"/>
    <col min="5625" max="5625" width="9.7109375" style="684" customWidth="1"/>
    <col min="5626" max="5626" width="10.5703125" style="684" customWidth="1"/>
    <col min="5627" max="5878" width="8.42578125" style="684"/>
    <col min="5879" max="5879" width="21" style="684" customWidth="1"/>
    <col min="5880" max="5880" width="14.7109375" style="684" bestFit="1" customWidth="1"/>
    <col min="5881" max="5881" width="9.7109375" style="684" customWidth="1"/>
    <col min="5882" max="5882" width="10.5703125" style="684" customWidth="1"/>
    <col min="5883" max="6134" width="8.42578125" style="684"/>
    <col min="6135" max="6135" width="21" style="684" customWidth="1"/>
    <col min="6136" max="6136" width="14.7109375" style="684" bestFit="1" customWidth="1"/>
    <col min="6137" max="6137" width="9.7109375" style="684" customWidth="1"/>
    <col min="6138" max="6138" width="10.5703125" style="684" customWidth="1"/>
    <col min="6139" max="6390" width="8.42578125" style="684"/>
    <col min="6391" max="6391" width="21" style="684" customWidth="1"/>
    <col min="6392" max="6392" width="14.7109375" style="684" bestFit="1" customWidth="1"/>
    <col min="6393" max="6393" width="9.7109375" style="684" customWidth="1"/>
    <col min="6394" max="6394" width="10.5703125" style="684" customWidth="1"/>
    <col min="6395" max="6646" width="8.42578125" style="684"/>
    <col min="6647" max="6647" width="21" style="684" customWidth="1"/>
    <col min="6648" max="6648" width="14.7109375" style="684" bestFit="1" customWidth="1"/>
    <col min="6649" max="6649" width="9.7109375" style="684" customWidth="1"/>
    <col min="6650" max="6650" width="10.5703125" style="684" customWidth="1"/>
    <col min="6651" max="6902" width="8.42578125" style="684"/>
    <col min="6903" max="6903" width="21" style="684" customWidth="1"/>
    <col min="6904" max="6904" width="14.7109375" style="684" bestFit="1" customWidth="1"/>
    <col min="6905" max="6905" width="9.7109375" style="684" customWidth="1"/>
    <col min="6906" max="6906" width="10.5703125" style="684" customWidth="1"/>
    <col min="6907" max="7158" width="8.42578125" style="684"/>
    <col min="7159" max="7159" width="21" style="684" customWidth="1"/>
    <col min="7160" max="7160" width="14.7109375" style="684" bestFit="1" customWidth="1"/>
    <col min="7161" max="7161" width="9.7109375" style="684" customWidth="1"/>
    <col min="7162" max="7162" width="10.5703125" style="684" customWidth="1"/>
    <col min="7163" max="7414" width="8.42578125" style="684"/>
    <col min="7415" max="7415" width="21" style="684" customWidth="1"/>
    <col min="7416" max="7416" width="14.7109375" style="684" bestFit="1" customWidth="1"/>
    <col min="7417" max="7417" width="9.7109375" style="684" customWidth="1"/>
    <col min="7418" max="7418" width="10.5703125" style="684" customWidth="1"/>
    <col min="7419" max="7670" width="8.42578125" style="684"/>
    <col min="7671" max="7671" width="21" style="684" customWidth="1"/>
    <col min="7672" max="7672" width="14.7109375" style="684" bestFit="1" customWidth="1"/>
    <col min="7673" max="7673" width="9.7109375" style="684" customWidth="1"/>
    <col min="7674" max="7674" width="10.5703125" style="684" customWidth="1"/>
    <col min="7675" max="7926" width="8.42578125" style="684"/>
    <col min="7927" max="7927" width="21" style="684" customWidth="1"/>
    <col min="7928" max="7928" width="14.7109375" style="684" bestFit="1" customWidth="1"/>
    <col min="7929" max="7929" width="9.7109375" style="684" customWidth="1"/>
    <col min="7930" max="7930" width="10.5703125" style="684" customWidth="1"/>
    <col min="7931" max="8182" width="8.42578125" style="684"/>
    <col min="8183" max="8183" width="21" style="684" customWidth="1"/>
    <col min="8184" max="8184" width="14.7109375" style="684" bestFit="1" customWidth="1"/>
    <col min="8185" max="8185" width="9.7109375" style="684" customWidth="1"/>
    <col min="8186" max="8186" width="10.5703125" style="684" customWidth="1"/>
    <col min="8187" max="8438" width="8.42578125" style="684"/>
    <col min="8439" max="8439" width="21" style="684" customWidth="1"/>
    <col min="8440" max="8440" width="14.7109375" style="684" bestFit="1" customWidth="1"/>
    <col min="8441" max="8441" width="9.7109375" style="684" customWidth="1"/>
    <col min="8442" max="8442" width="10.5703125" style="684" customWidth="1"/>
    <col min="8443" max="8694" width="8.42578125" style="684"/>
    <col min="8695" max="8695" width="21" style="684" customWidth="1"/>
    <col min="8696" max="8696" width="14.7109375" style="684" bestFit="1" customWidth="1"/>
    <col min="8697" max="8697" width="9.7109375" style="684" customWidth="1"/>
    <col min="8698" max="8698" width="10.5703125" style="684" customWidth="1"/>
    <col min="8699" max="8950" width="8.42578125" style="684"/>
    <col min="8951" max="8951" width="21" style="684" customWidth="1"/>
    <col min="8952" max="8952" width="14.7109375" style="684" bestFit="1" customWidth="1"/>
    <col min="8953" max="8953" width="9.7109375" style="684" customWidth="1"/>
    <col min="8954" max="8954" width="10.5703125" style="684" customWidth="1"/>
    <col min="8955" max="9206" width="8.42578125" style="684"/>
    <col min="9207" max="9207" width="21" style="684" customWidth="1"/>
    <col min="9208" max="9208" width="14.7109375" style="684" bestFit="1" customWidth="1"/>
    <col min="9209" max="9209" width="9.7109375" style="684" customWidth="1"/>
    <col min="9210" max="9210" width="10.5703125" style="684" customWidth="1"/>
    <col min="9211" max="9462" width="8.42578125" style="684"/>
    <col min="9463" max="9463" width="21" style="684" customWidth="1"/>
    <col min="9464" max="9464" width="14.7109375" style="684" bestFit="1" customWidth="1"/>
    <col min="9465" max="9465" width="9.7109375" style="684" customWidth="1"/>
    <col min="9466" max="9466" width="10.5703125" style="684" customWidth="1"/>
    <col min="9467" max="9718" width="8.42578125" style="684"/>
    <col min="9719" max="9719" width="21" style="684" customWidth="1"/>
    <col min="9720" max="9720" width="14.7109375" style="684" bestFit="1" customWidth="1"/>
    <col min="9721" max="9721" width="9.7109375" style="684" customWidth="1"/>
    <col min="9722" max="9722" width="10.5703125" style="684" customWidth="1"/>
    <col min="9723" max="9974" width="8.42578125" style="684"/>
    <col min="9975" max="9975" width="21" style="684" customWidth="1"/>
    <col min="9976" max="9976" width="14.7109375" style="684" bestFit="1" customWidth="1"/>
    <col min="9977" max="9977" width="9.7109375" style="684" customWidth="1"/>
    <col min="9978" max="9978" width="10.5703125" style="684" customWidth="1"/>
    <col min="9979" max="10230" width="8.42578125" style="684"/>
    <col min="10231" max="10231" width="21" style="684" customWidth="1"/>
    <col min="10232" max="10232" width="14.7109375" style="684" bestFit="1" customWidth="1"/>
    <col min="10233" max="10233" width="9.7109375" style="684" customWidth="1"/>
    <col min="10234" max="10234" width="10.5703125" style="684" customWidth="1"/>
    <col min="10235" max="10486" width="8.42578125" style="684"/>
    <col min="10487" max="10487" width="21" style="684" customWidth="1"/>
    <col min="10488" max="10488" width="14.7109375" style="684" bestFit="1" customWidth="1"/>
    <col min="10489" max="10489" width="9.7109375" style="684" customWidth="1"/>
    <col min="10490" max="10490" width="10.5703125" style="684" customWidth="1"/>
    <col min="10491" max="10742" width="8.42578125" style="684"/>
    <col min="10743" max="10743" width="21" style="684" customWidth="1"/>
    <col min="10744" max="10744" width="14.7109375" style="684" bestFit="1" customWidth="1"/>
    <col min="10745" max="10745" width="9.7109375" style="684" customWidth="1"/>
    <col min="10746" max="10746" width="10.5703125" style="684" customWidth="1"/>
    <col min="10747" max="10998" width="8.42578125" style="684"/>
    <col min="10999" max="10999" width="21" style="684" customWidth="1"/>
    <col min="11000" max="11000" width="14.7109375" style="684" bestFit="1" customWidth="1"/>
    <col min="11001" max="11001" width="9.7109375" style="684" customWidth="1"/>
    <col min="11002" max="11002" width="10.5703125" style="684" customWidth="1"/>
    <col min="11003" max="11254" width="8.42578125" style="684"/>
    <col min="11255" max="11255" width="21" style="684" customWidth="1"/>
    <col min="11256" max="11256" width="14.7109375" style="684" bestFit="1" customWidth="1"/>
    <col min="11257" max="11257" width="9.7109375" style="684" customWidth="1"/>
    <col min="11258" max="11258" width="10.5703125" style="684" customWidth="1"/>
    <col min="11259" max="11510" width="8.42578125" style="684"/>
    <col min="11511" max="11511" width="21" style="684" customWidth="1"/>
    <col min="11512" max="11512" width="14.7109375" style="684" bestFit="1" customWidth="1"/>
    <col min="11513" max="11513" width="9.7109375" style="684" customWidth="1"/>
    <col min="11514" max="11514" width="10.5703125" style="684" customWidth="1"/>
    <col min="11515" max="11766" width="8.42578125" style="684"/>
    <col min="11767" max="11767" width="21" style="684" customWidth="1"/>
    <col min="11768" max="11768" width="14.7109375" style="684" bestFit="1" customWidth="1"/>
    <col min="11769" max="11769" width="9.7109375" style="684" customWidth="1"/>
    <col min="11770" max="11770" width="10.5703125" style="684" customWidth="1"/>
    <col min="11771" max="12022" width="8.42578125" style="684"/>
    <col min="12023" max="12023" width="21" style="684" customWidth="1"/>
    <col min="12024" max="12024" width="14.7109375" style="684" bestFit="1" customWidth="1"/>
    <col min="12025" max="12025" width="9.7109375" style="684" customWidth="1"/>
    <col min="12026" max="12026" width="10.5703125" style="684" customWidth="1"/>
    <col min="12027" max="12278" width="8.42578125" style="684"/>
    <col min="12279" max="12279" width="21" style="684" customWidth="1"/>
    <col min="12280" max="12280" width="14.7109375" style="684" bestFit="1" customWidth="1"/>
    <col min="12281" max="12281" width="9.7109375" style="684" customWidth="1"/>
    <col min="12282" max="12282" width="10.5703125" style="684" customWidth="1"/>
    <col min="12283" max="12534" width="8.42578125" style="684"/>
    <col min="12535" max="12535" width="21" style="684" customWidth="1"/>
    <col min="12536" max="12536" width="14.7109375" style="684" bestFit="1" customWidth="1"/>
    <col min="12537" max="12537" width="9.7109375" style="684" customWidth="1"/>
    <col min="12538" max="12538" width="10.5703125" style="684" customWidth="1"/>
    <col min="12539" max="12790" width="8.42578125" style="684"/>
    <col min="12791" max="12791" width="21" style="684" customWidth="1"/>
    <col min="12792" max="12792" width="14.7109375" style="684" bestFit="1" customWidth="1"/>
    <col min="12793" max="12793" width="9.7109375" style="684" customWidth="1"/>
    <col min="12794" max="12794" width="10.5703125" style="684" customWidth="1"/>
    <col min="12795" max="13046" width="8.42578125" style="684"/>
    <col min="13047" max="13047" width="21" style="684" customWidth="1"/>
    <col min="13048" max="13048" width="14.7109375" style="684" bestFit="1" customWidth="1"/>
    <col min="13049" max="13049" width="9.7109375" style="684" customWidth="1"/>
    <col min="13050" max="13050" width="10.5703125" style="684" customWidth="1"/>
    <col min="13051" max="13302" width="8.42578125" style="684"/>
    <col min="13303" max="13303" width="21" style="684" customWidth="1"/>
    <col min="13304" max="13304" width="14.7109375" style="684" bestFit="1" customWidth="1"/>
    <col min="13305" max="13305" width="9.7109375" style="684" customWidth="1"/>
    <col min="13306" max="13306" width="10.5703125" style="684" customWidth="1"/>
    <col min="13307" max="13558" width="8.42578125" style="684"/>
    <col min="13559" max="13559" width="21" style="684" customWidth="1"/>
    <col min="13560" max="13560" width="14.7109375" style="684" bestFit="1" customWidth="1"/>
    <col min="13561" max="13561" width="9.7109375" style="684" customWidth="1"/>
    <col min="13562" max="13562" width="10.5703125" style="684" customWidth="1"/>
    <col min="13563" max="13814" width="8.42578125" style="684"/>
    <col min="13815" max="13815" width="21" style="684" customWidth="1"/>
    <col min="13816" max="13816" width="14.7109375" style="684" bestFit="1" customWidth="1"/>
    <col min="13817" max="13817" width="9.7109375" style="684" customWidth="1"/>
    <col min="13818" max="13818" width="10.5703125" style="684" customWidth="1"/>
    <col min="13819" max="14070" width="8.42578125" style="684"/>
    <col min="14071" max="14071" width="21" style="684" customWidth="1"/>
    <col min="14072" max="14072" width="14.7109375" style="684" bestFit="1" customWidth="1"/>
    <col min="14073" max="14073" width="9.7109375" style="684" customWidth="1"/>
    <col min="14074" max="14074" width="10.5703125" style="684" customWidth="1"/>
    <col min="14075" max="14326" width="8.42578125" style="684"/>
    <col min="14327" max="14327" width="21" style="684" customWidth="1"/>
    <col min="14328" max="14328" width="14.7109375" style="684" bestFit="1" customWidth="1"/>
    <col min="14329" max="14329" width="9.7109375" style="684" customWidth="1"/>
    <col min="14330" max="14330" width="10.5703125" style="684" customWidth="1"/>
    <col min="14331" max="14582" width="8.42578125" style="684"/>
    <col min="14583" max="14583" width="21" style="684" customWidth="1"/>
    <col min="14584" max="14584" width="14.7109375" style="684" bestFit="1" customWidth="1"/>
    <col min="14585" max="14585" width="9.7109375" style="684" customWidth="1"/>
    <col min="14586" max="14586" width="10.5703125" style="684" customWidth="1"/>
    <col min="14587" max="14838" width="8.42578125" style="684"/>
    <col min="14839" max="14839" width="21" style="684" customWidth="1"/>
    <col min="14840" max="14840" width="14.7109375" style="684" bestFit="1" customWidth="1"/>
    <col min="14841" max="14841" width="9.7109375" style="684" customWidth="1"/>
    <col min="14842" max="14842" width="10.5703125" style="684" customWidth="1"/>
    <col min="14843" max="15094" width="8.42578125" style="684"/>
    <col min="15095" max="15095" width="21" style="684" customWidth="1"/>
    <col min="15096" max="15096" width="14.7109375" style="684" bestFit="1" customWidth="1"/>
    <col min="15097" max="15097" width="9.7109375" style="684" customWidth="1"/>
    <col min="15098" max="15098" width="10.5703125" style="684" customWidth="1"/>
    <col min="15099" max="15350" width="8.42578125" style="684"/>
    <col min="15351" max="15351" width="21" style="684" customWidth="1"/>
    <col min="15352" max="15352" width="14.7109375" style="684" bestFit="1" customWidth="1"/>
    <col min="15353" max="15353" width="9.7109375" style="684" customWidth="1"/>
    <col min="15354" max="15354" width="10.5703125" style="684" customWidth="1"/>
    <col min="15355" max="15606" width="8.42578125" style="684"/>
    <col min="15607" max="15607" width="21" style="684" customWidth="1"/>
    <col min="15608" max="15608" width="14.7109375" style="684" bestFit="1" customWidth="1"/>
    <col min="15609" max="15609" width="9.7109375" style="684" customWidth="1"/>
    <col min="15610" max="15610" width="10.5703125" style="684" customWidth="1"/>
    <col min="15611" max="15862" width="8.42578125" style="684"/>
    <col min="15863" max="15863" width="21" style="684" customWidth="1"/>
    <col min="15864" max="15864" width="14.7109375" style="684" bestFit="1" customWidth="1"/>
    <col min="15865" max="15865" width="9.7109375" style="684" customWidth="1"/>
    <col min="15866" max="15866" width="10.5703125" style="684" customWidth="1"/>
    <col min="15867" max="16118" width="8.42578125" style="684"/>
    <col min="16119" max="16119" width="21" style="684" customWidth="1"/>
    <col min="16120" max="16120" width="14.7109375" style="684" bestFit="1" customWidth="1"/>
    <col min="16121" max="16121" width="9.7109375" style="684" customWidth="1"/>
    <col min="16122" max="16122" width="10.5703125" style="684" customWidth="1"/>
    <col min="16123" max="16384" width="8.42578125" style="684"/>
  </cols>
  <sheetData>
    <row r="1" spans="1:8" ht="25.5">
      <c r="A1" s="8" t="s">
        <v>447</v>
      </c>
    </row>
    <row r="2" spans="1:8">
      <c r="A2" s="20"/>
      <c r="B2" s="20"/>
    </row>
    <row r="3" spans="1:8" s="20" customFormat="1" ht="15.75">
      <c r="A3" s="26" t="s">
        <v>69</v>
      </c>
      <c r="B3" s="705"/>
    </row>
    <row r="4" spans="1:8">
      <c r="A4" s="10"/>
      <c r="B4" s="20"/>
      <c r="C4" s="20"/>
      <c r="D4" s="20"/>
    </row>
    <row r="5" spans="1:8" ht="15.75" thickBot="1">
      <c r="A5" s="2033" t="s">
        <v>718</v>
      </c>
      <c r="B5" s="2033"/>
      <c r="C5" s="2033"/>
      <c r="D5" s="2033"/>
      <c r="E5" s="2033"/>
      <c r="F5" s="2033"/>
      <c r="G5" s="2033"/>
      <c r="H5" s="2033"/>
    </row>
    <row r="6" spans="1:8">
      <c r="A6" s="706"/>
      <c r="B6" s="707"/>
      <c r="C6" s="708"/>
      <c r="D6" s="708"/>
      <c r="E6" s="1976" t="s">
        <v>404</v>
      </c>
      <c r="F6" s="1976"/>
      <c r="G6" s="1976"/>
      <c r="H6" s="1976"/>
    </row>
    <row r="7" spans="1:8" ht="60.75" thickBot="1">
      <c r="A7" s="2034"/>
      <c r="B7" s="2034"/>
      <c r="C7" s="1313" t="s">
        <v>102</v>
      </c>
      <c r="D7" s="1313" t="s">
        <v>82</v>
      </c>
      <c r="E7" s="1313" t="s">
        <v>395</v>
      </c>
      <c r="F7" s="1313" t="s">
        <v>719</v>
      </c>
      <c r="G7" s="1313" t="s">
        <v>411</v>
      </c>
      <c r="H7" s="1313" t="s">
        <v>152</v>
      </c>
    </row>
    <row r="8" spans="1:8" s="467" customFormat="1">
      <c r="A8" s="2010" t="s">
        <v>677</v>
      </c>
      <c r="B8" s="673" t="s">
        <v>109</v>
      </c>
      <c r="C8" s="45">
        <v>21.652114616883473</v>
      </c>
      <c r="D8" s="45">
        <v>21.734417753127776</v>
      </c>
      <c r="E8" s="45">
        <v>21.99585681668993</v>
      </c>
      <c r="F8" s="45">
        <v>21.369324986432986</v>
      </c>
      <c r="G8" s="45">
        <v>22.033405433493602</v>
      </c>
      <c r="H8" s="45">
        <v>20.745590516940982</v>
      </c>
    </row>
    <row r="9" spans="1:8" s="467" customFormat="1">
      <c r="A9" s="2011"/>
      <c r="B9" s="673" t="s">
        <v>75</v>
      </c>
      <c r="C9" s="460">
        <v>40765.935159344474</v>
      </c>
      <c r="D9" s="460">
        <v>4892.9207100393342</v>
      </c>
      <c r="E9" s="460">
        <v>2145.3508422564178</v>
      </c>
      <c r="F9" s="460">
        <v>1594.3663806520672</v>
      </c>
      <c r="G9" s="460">
        <v>901.94027094799515</v>
      </c>
      <c r="H9" s="460">
        <v>251.26321618285729</v>
      </c>
    </row>
    <row r="10" spans="1:8" s="467" customFormat="1">
      <c r="A10" s="2011"/>
      <c r="B10" s="673" t="s">
        <v>92</v>
      </c>
      <c r="C10" s="460">
        <v>38102</v>
      </c>
      <c r="D10" s="460">
        <v>2960</v>
      </c>
      <c r="E10" s="460">
        <v>1319</v>
      </c>
      <c r="F10" s="460">
        <v>976</v>
      </c>
      <c r="G10" s="460">
        <v>535</v>
      </c>
      <c r="H10" s="460">
        <v>130</v>
      </c>
    </row>
    <row r="11" spans="1:8" s="467" customFormat="1">
      <c r="A11" s="2011"/>
      <c r="B11" s="673" t="s">
        <v>110</v>
      </c>
      <c r="C11" s="473">
        <v>15</v>
      </c>
      <c r="D11" s="473">
        <v>15</v>
      </c>
      <c r="E11" s="473">
        <v>15</v>
      </c>
      <c r="F11" s="473">
        <v>15</v>
      </c>
      <c r="G11" s="473">
        <v>15</v>
      </c>
      <c r="H11" s="473">
        <v>15</v>
      </c>
    </row>
    <row r="12" spans="1:8" s="467" customFormat="1">
      <c r="A12" s="2011"/>
      <c r="B12" s="673" t="s">
        <v>121</v>
      </c>
      <c r="C12" s="46">
        <v>24.68007675010422</v>
      </c>
      <c r="D12" s="46">
        <v>27.102475305134725</v>
      </c>
      <c r="E12" s="46">
        <v>25.120110568562275</v>
      </c>
      <c r="F12" s="46">
        <v>29.364619405451414</v>
      </c>
      <c r="G12" s="46">
        <v>28.741040750782712</v>
      </c>
      <c r="H12" s="46">
        <v>22.021970799430409</v>
      </c>
    </row>
    <row r="13" spans="1:8" s="467" customFormat="1">
      <c r="A13" s="2012"/>
      <c r="B13" s="674" t="s">
        <v>112</v>
      </c>
      <c r="C13" s="487">
        <f>1.14*1.64*C12/SQRT(C10)</f>
        <v>0.23638576440813275</v>
      </c>
      <c r="D13" s="487">
        <f>1.14*1.64*D12/SQRT(D10)</f>
        <v>0.93134760314954423</v>
      </c>
      <c r="E13" s="487">
        <f t="shared" ref="E13:H13" si="0">1.14*1.64*E12/SQRT(E10)</f>
        <v>1.2931468560290025</v>
      </c>
      <c r="F13" s="487">
        <f t="shared" si="0"/>
        <v>1.7573091360251192</v>
      </c>
      <c r="G13" s="487">
        <f t="shared" si="0"/>
        <v>2.3231342027138013</v>
      </c>
      <c r="H13" s="487">
        <f t="shared" si="0"/>
        <v>3.6110475370958963</v>
      </c>
    </row>
    <row r="14" spans="1:8" s="467" customFormat="1">
      <c r="A14" s="2010" t="s">
        <v>701</v>
      </c>
      <c r="B14" s="673" t="s">
        <v>109</v>
      </c>
      <c r="C14" s="489">
        <v>18.95839531657176</v>
      </c>
      <c r="D14" s="489">
        <v>19.508237855312391</v>
      </c>
      <c r="E14" s="489">
        <v>19.036467451411998</v>
      </c>
      <c r="F14" s="489">
        <v>17.443617901570747</v>
      </c>
      <c r="G14" s="489">
        <v>22.887535174365311</v>
      </c>
      <c r="H14" s="489">
        <v>28.845342121676847</v>
      </c>
    </row>
    <row r="15" spans="1:8" s="467" customFormat="1">
      <c r="A15" s="2011"/>
      <c r="B15" s="673" t="s">
        <v>75</v>
      </c>
      <c r="C15" s="460">
        <v>14184.252678974673</v>
      </c>
      <c r="D15" s="460">
        <v>1555.4359112715179</v>
      </c>
      <c r="E15" s="460">
        <v>598.00083380073397</v>
      </c>
      <c r="F15" s="460">
        <v>598.9466134035564</v>
      </c>
      <c r="G15" s="460">
        <v>306.91292270820952</v>
      </c>
      <c r="H15" s="460">
        <v>51.575541359018011</v>
      </c>
    </row>
    <row r="16" spans="1:8" s="467" customFormat="1">
      <c r="A16" s="2011"/>
      <c r="B16" s="673" t="s">
        <v>92</v>
      </c>
      <c r="C16" s="460">
        <v>16294</v>
      </c>
      <c r="D16" s="460">
        <v>1124</v>
      </c>
      <c r="E16" s="460">
        <v>459</v>
      </c>
      <c r="F16" s="460">
        <v>438</v>
      </c>
      <c r="G16" s="460">
        <v>196</v>
      </c>
      <c r="H16" s="460">
        <v>31</v>
      </c>
    </row>
    <row r="17" spans="1:8" s="467" customFormat="1">
      <c r="A17" s="2011"/>
      <c r="B17" s="673" t="s">
        <v>110</v>
      </c>
      <c r="C17" s="473">
        <v>14</v>
      </c>
      <c r="D17" s="473">
        <v>15</v>
      </c>
      <c r="E17" s="473">
        <v>15</v>
      </c>
      <c r="F17" s="473">
        <v>10</v>
      </c>
      <c r="G17" s="473">
        <v>20</v>
      </c>
      <c r="H17" s="473">
        <v>20</v>
      </c>
    </row>
    <row r="18" spans="1:8" s="467" customFormat="1">
      <c r="A18" s="2011"/>
      <c r="B18" s="673" t="s">
        <v>121</v>
      </c>
      <c r="C18" s="46">
        <v>21.328832532377099</v>
      </c>
      <c r="D18" s="46">
        <v>19.468808431257294</v>
      </c>
      <c r="E18" s="46">
        <v>20.004837331250609</v>
      </c>
      <c r="F18" s="46">
        <v>16.313196671035215</v>
      </c>
      <c r="G18" s="46">
        <v>22.279180199309113</v>
      </c>
      <c r="H18" s="46">
        <v>23.785126091295265</v>
      </c>
    </row>
    <row r="19" spans="1:8" s="467" customFormat="1">
      <c r="A19" s="2012"/>
      <c r="B19" s="674" t="s">
        <v>112</v>
      </c>
      <c r="C19" s="487">
        <f>1.14*1.64*C18/SQRT(C16)</f>
        <v>0.31239345597963192</v>
      </c>
      <c r="D19" s="487">
        <f>1.14*1.64*D18/SQRT(D16)</f>
        <v>1.0856876947760401</v>
      </c>
      <c r="E19" s="487">
        <f t="shared" ref="E19:H19" si="1">1.14*1.64*E18/SQRT(E16)</f>
        <v>1.7457312286442912</v>
      </c>
      <c r="F19" s="487">
        <f t="shared" si="1"/>
        <v>1.4573058765313398</v>
      </c>
      <c r="G19" s="487">
        <f t="shared" si="1"/>
        <v>2.9752253786163081</v>
      </c>
      <c r="H19" s="487">
        <f t="shared" si="1"/>
        <v>7.9868092186435096</v>
      </c>
    </row>
    <row r="20" spans="1:8" s="467" customFormat="1">
      <c r="A20" s="2010" t="s">
        <v>679</v>
      </c>
      <c r="B20" s="673" t="s">
        <v>109</v>
      </c>
      <c r="C20" s="489">
        <v>15.352974657669204</v>
      </c>
      <c r="D20" s="489">
        <v>16.398754041177302</v>
      </c>
      <c r="E20" s="489">
        <v>15.846614016030573</v>
      </c>
      <c r="F20" s="489">
        <v>15.642712771176077</v>
      </c>
      <c r="G20" s="489">
        <v>17.977283291644408</v>
      </c>
      <c r="H20" s="489">
        <v>22.1923555594588</v>
      </c>
    </row>
    <row r="21" spans="1:8" s="467" customFormat="1">
      <c r="A21" s="2011"/>
      <c r="B21" s="673" t="s">
        <v>75</v>
      </c>
      <c r="C21" s="460">
        <v>42857.925760555838</v>
      </c>
      <c r="D21" s="460">
        <v>5380.3534502564899</v>
      </c>
      <c r="E21" s="460">
        <v>2470.2172599385303</v>
      </c>
      <c r="F21" s="460">
        <v>1766.6312338735413</v>
      </c>
      <c r="G21" s="460">
        <v>931.29129483523138</v>
      </c>
      <c r="H21" s="460">
        <v>212.21366160918305</v>
      </c>
    </row>
    <row r="22" spans="1:8" s="467" customFormat="1">
      <c r="A22" s="2011"/>
      <c r="B22" s="673" t="s">
        <v>92</v>
      </c>
      <c r="C22" s="460">
        <v>41527</v>
      </c>
      <c r="D22" s="460">
        <v>3317</v>
      </c>
      <c r="E22" s="460">
        <v>1615</v>
      </c>
      <c r="F22" s="460">
        <v>1058</v>
      </c>
      <c r="G22" s="460">
        <v>532</v>
      </c>
      <c r="H22" s="460">
        <v>112</v>
      </c>
    </row>
    <row r="23" spans="1:8" s="467" customFormat="1">
      <c r="A23" s="2011"/>
      <c r="B23" s="673" t="s">
        <v>110</v>
      </c>
      <c r="C23" s="473">
        <v>10</v>
      </c>
      <c r="D23" s="473">
        <v>10</v>
      </c>
      <c r="E23" s="473">
        <v>10</v>
      </c>
      <c r="F23" s="473">
        <v>10</v>
      </c>
      <c r="G23" s="473">
        <v>10</v>
      </c>
      <c r="H23" s="473">
        <v>15</v>
      </c>
    </row>
    <row r="24" spans="1:8" s="467" customFormat="1">
      <c r="A24" s="2011"/>
      <c r="B24" s="673" t="s">
        <v>121</v>
      </c>
      <c r="C24" s="46">
        <v>20.272333709416237</v>
      </c>
      <c r="D24" s="46">
        <v>24.176721541533762</v>
      </c>
      <c r="E24" s="46">
        <v>21.865767641743503</v>
      </c>
      <c r="F24" s="46">
        <v>20.4384096039763</v>
      </c>
      <c r="G24" s="46">
        <v>34.617846871844627</v>
      </c>
      <c r="H24" s="46">
        <v>21.772800247624918</v>
      </c>
    </row>
    <row r="25" spans="1:8" s="467" customFormat="1">
      <c r="A25" s="2012"/>
      <c r="B25" s="674" t="s">
        <v>112</v>
      </c>
      <c r="C25" s="487">
        <f>1.14*1.64*C24/SQRT(C22)</f>
        <v>0.18598896048523522</v>
      </c>
      <c r="D25" s="487">
        <f>1.14*1.64*D24/SQRT(D22)</f>
        <v>0.78482598197928732</v>
      </c>
      <c r="E25" s="487">
        <f t="shared" ref="E25:H25" si="2">1.14*1.64*E24/SQRT(E22)</f>
        <v>1.0172487498071767</v>
      </c>
      <c r="F25" s="487">
        <f t="shared" si="2"/>
        <v>1.1747703154989373</v>
      </c>
      <c r="G25" s="487">
        <f t="shared" si="2"/>
        <v>2.8060340440514304</v>
      </c>
      <c r="H25" s="487">
        <f t="shared" si="2"/>
        <v>3.8463958396925251</v>
      </c>
    </row>
    <row r="26" spans="1:8" s="467" customFormat="1">
      <c r="A26" s="2010" t="s">
        <v>702</v>
      </c>
      <c r="B26" s="673" t="s">
        <v>109</v>
      </c>
      <c r="C26" s="489">
        <v>32.068100098444731</v>
      </c>
      <c r="D26" s="489">
        <v>32.538140883410868</v>
      </c>
      <c r="E26" s="489">
        <v>33.894771111519177</v>
      </c>
      <c r="F26" s="489">
        <v>33.679748739211163</v>
      </c>
      <c r="G26" s="489">
        <v>25.523988335267127</v>
      </c>
      <c r="H26" s="675">
        <v>60.698984842908281</v>
      </c>
    </row>
    <row r="27" spans="1:8" s="467" customFormat="1">
      <c r="A27" s="2011"/>
      <c r="B27" s="673" t="s">
        <v>75</v>
      </c>
      <c r="C27" s="460">
        <v>6811.8219330390202</v>
      </c>
      <c r="D27" s="460">
        <v>760.78128528767718</v>
      </c>
      <c r="E27" s="460">
        <v>303.903847087028</v>
      </c>
      <c r="F27" s="460">
        <v>255.37493298687488</v>
      </c>
      <c r="G27" s="460">
        <v>181.33061592362318</v>
      </c>
      <c r="H27" s="521">
        <v>20.17188929015099</v>
      </c>
    </row>
    <row r="28" spans="1:8" s="467" customFormat="1">
      <c r="A28" s="2011"/>
      <c r="B28" s="673" t="s">
        <v>92</v>
      </c>
      <c r="C28" s="460">
        <v>6590</v>
      </c>
      <c r="D28" s="460">
        <v>470</v>
      </c>
      <c r="E28" s="460">
        <v>184</v>
      </c>
      <c r="F28" s="460">
        <v>167</v>
      </c>
      <c r="G28" s="460">
        <v>108</v>
      </c>
      <c r="H28" s="521">
        <v>11</v>
      </c>
    </row>
    <row r="29" spans="1:8" s="467" customFormat="1">
      <c r="A29" s="2011"/>
      <c r="B29" s="673" t="s">
        <v>110</v>
      </c>
      <c r="C29" s="473">
        <v>18</v>
      </c>
      <c r="D29" s="473">
        <v>15</v>
      </c>
      <c r="E29" s="473">
        <v>15</v>
      </c>
      <c r="F29" s="473">
        <v>20</v>
      </c>
      <c r="G29" s="473">
        <v>15</v>
      </c>
      <c r="H29" s="690">
        <v>10</v>
      </c>
    </row>
    <row r="30" spans="1:8" s="467" customFormat="1">
      <c r="A30" s="2011"/>
      <c r="B30" s="673" t="s">
        <v>121</v>
      </c>
      <c r="C30" s="46">
        <v>51.455142900331019</v>
      </c>
      <c r="D30" s="46">
        <v>55.291545383752634</v>
      </c>
      <c r="E30" s="46">
        <v>71.06743472223063</v>
      </c>
      <c r="F30" s="46">
        <v>40.41060019712544</v>
      </c>
      <c r="G30" s="46">
        <v>37.667661654083766</v>
      </c>
      <c r="H30" s="204">
        <v>70.709994359120188</v>
      </c>
    </row>
    <row r="31" spans="1:8" s="467" customFormat="1">
      <c r="A31" s="2012"/>
      <c r="B31" s="674" t="s">
        <v>112</v>
      </c>
      <c r="C31" s="480">
        <f>1.14*1.64*C30/SQRT(C28)</f>
        <v>1.1850448322203864</v>
      </c>
      <c r="D31" s="480">
        <f>1.14*1.64*D30/SQRT(D28)</f>
        <v>4.7682443071243181</v>
      </c>
      <c r="E31" s="480">
        <f t="shared" ref="E31:H31" si="3">1.14*1.64*E30/SQRT(E28)</f>
        <v>9.7951350264041217</v>
      </c>
      <c r="F31" s="480">
        <f t="shared" si="3"/>
        <v>5.846362831634524</v>
      </c>
      <c r="G31" s="480">
        <f t="shared" si="3"/>
        <v>6.7765006200291564</v>
      </c>
      <c r="H31" s="677">
        <f t="shared" si="3"/>
        <v>39.859620490759518</v>
      </c>
    </row>
    <row r="32" spans="1:8" s="467" customFormat="1">
      <c r="A32" s="2010" t="s">
        <v>681</v>
      </c>
      <c r="B32" s="673" t="s">
        <v>109</v>
      </c>
      <c r="C32" s="489">
        <v>32.594736037029961</v>
      </c>
      <c r="D32" s="489">
        <v>34.474805196594851</v>
      </c>
      <c r="E32" s="489">
        <v>34.377409211308048</v>
      </c>
      <c r="F32" s="489">
        <v>34.193590871008361</v>
      </c>
      <c r="G32" s="489">
        <v>35.628029372222045</v>
      </c>
      <c r="H32" s="489">
        <v>32.425137956037155</v>
      </c>
    </row>
    <row r="33" spans="1:8" s="467" customFormat="1">
      <c r="A33" s="2011"/>
      <c r="B33" s="673" t="s">
        <v>75</v>
      </c>
      <c r="C33" s="460">
        <v>73951.484150869452</v>
      </c>
      <c r="D33" s="460">
        <v>9201.8136535367357</v>
      </c>
      <c r="E33" s="460">
        <v>4040.4583362288827</v>
      </c>
      <c r="F33" s="460">
        <v>3022.9251796908457</v>
      </c>
      <c r="G33" s="460">
        <v>1756.7515580560457</v>
      </c>
      <c r="H33" s="460">
        <v>381.67857956096407</v>
      </c>
    </row>
    <row r="34" spans="1:8" s="467" customFormat="1">
      <c r="A34" s="2011"/>
      <c r="B34" s="673" t="s">
        <v>92</v>
      </c>
      <c r="C34" s="460">
        <v>75194</v>
      </c>
      <c r="D34" s="460">
        <v>5944</v>
      </c>
      <c r="E34" s="460">
        <v>2705</v>
      </c>
      <c r="F34" s="460">
        <v>1967</v>
      </c>
      <c r="G34" s="460">
        <v>1062</v>
      </c>
      <c r="H34" s="460">
        <v>210</v>
      </c>
    </row>
    <row r="35" spans="1:8" s="467" customFormat="1">
      <c r="A35" s="2011"/>
      <c r="B35" s="673" t="s">
        <v>110</v>
      </c>
      <c r="C35" s="473">
        <v>15</v>
      </c>
      <c r="D35" s="473">
        <v>18</v>
      </c>
      <c r="E35" s="473">
        <v>18</v>
      </c>
      <c r="F35" s="473">
        <v>15</v>
      </c>
      <c r="G35" s="473">
        <v>20</v>
      </c>
      <c r="H35" s="473">
        <v>19.41027527697355</v>
      </c>
    </row>
    <row r="36" spans="1:8" s="467" customFormat="1">
      <c r="A36" s="2011"/>
      <c r="B36" s="673" t="s">
        <v>121</v>
      </c>
      <c r="C36" s="46">
        <v>48.109893169916532</v>
      </c>
      <c r="D36" s="46">
        <v>47.266830704457909</v>
      </c>
      <c r="E36" s="46">
        <v>47.404845175665955</v>
      </c>
      <c r="F36" s="46">
        <v>47.219171653365819</v>
      </c>
      <c r="G36" s="46">
        <v>48.45277317697478</v>
      </c>
      <c r="H36" s="46">
        <v>40.177341063228752</v>
      </c>
    </row>
    <row r="37" spans="1:8" s="467" customFormat="1">
      <c r="A37" s="2012"/>
      <c r="B37" s="674" t="s">
        <v>112</v>
      </c>
      <c r="C37" s="487">
        <f>1.14*1.64*C36/SQRT(C34)</f>
        <v>0.32801333355334417</v>
      </c>
      <c r="D37" s="487">
        <f>1.14*1.64*D36/SQRT(D34)</f>
        <v>1.1462141944077497</v>
      </c>
      <c r="E37" s="487">
        <f t="shared" ref="E37:H37" si="4">1.14*1.64*E36/SQRT(E34)</f>
        <v>1.7040714375533488</v>
      </c>
      <c r="F37" s="487">
        <f t="shared" si="4"/>
        <v>1.9905123825600057</v>
      </c>
      <c r="G37" s="487">
        <f t="shared" si="4"/>
        <v>2.7797457813265987</v>
      </c>
      <c r="H37" s="487">
        <f t="shared" si="4"/>
        <v>5.1834658754258376</v>
      </c>
    </row>
    <row r="38" spans="1:8" s="467" customFormat="1">
      <c r="A38" s="2010" t="s">
        <v>682</v>
      </c>
      <c r="B38" s="673" t="s">
        <v>109</v>
      </c>
      <c r="C38" s="489">
        <v>16.37891069850556</v>
      </c>
      <c r="D38" s="489">
        <v>16.03582015148892</v>
      </c>
      <c r="E38" s="489">
        <v>16.768505277897955</v>
      </c>
      <c r="F38" s="489">
        <v>14.155373878571444</v>
      </c>
      <c r="G38" s="489">
        <v>19.141516570830792</v>
      </c>
      <c r="H38" s="489">
        <v>12.239113178739311</v>
      </c>
    </row>
    <row r="39" spans="1:8" s="467" customFormat="1">
      <c r="A39" s="2011"/>
      <c r="B39" s="673" t="s">
        <v>75</v>
      </c>
      <c r="C39" s="460">
        <v>11722.813234184929</v>
      </c>
      <c r="D39" s="460">
        <v>1263.8489408218145</v>
      </c>
      <c r="E39" s="460">
        <v>442.37336151711224</v>
      </c>
      <c r="F39" s="460">
        <v>510.76454602517651</v>
      </c>
      <c r="G39" s="460">
        <v>263.1001910510808</v>
      </c>
      <c r="H39" s="460">
        <v>47.610842228445065</v>
      </c>
    </row>
    <row r="40" spans="1:8" s="467" customFormat="1">
      <c r="A40" s="2011"/>
      <c r="B40" s="673" t="s">
        <v>92</v>
      </c>
      <c r="C40" s="460">
        <v>12204</v>
      </c>
      <c r="D40" s="460">
        <v>807</v>
      </c>
      <c r="E40" s="460">
        <v>308</v>
      </c>
      <c r="F40" s="460">
        <v>321</v>
      </c>
      <c r="G40" s="460">
        <v>157</v>
      </c>
      <c r="H40" s="460">
        <v>21</v>
      </c>
    </row>
    <row r="41" spans="1:8" s="467" customFormat="1">
      <c r="A41" s="2011"/>
      <c r="B41" s="673" t="s">
        <v>110</v>
      </c>
      <c r="C41" s="473">
        <v>10</v>
      </c>
      <c r="D41" s="473">
        <v>10</v>
      </c>
      <c r="E41" s="473">
        <v>13</v>
      </c>
      <c r="F41" s="473">
        <v>10</v>
      </c>
      <c r="G41" s="473">
        <v>10</v>
      </c>
      <c r="H41" s="473">
        <v>12.652208983801081</v>
      </c>
    </row>
    <row r="42" spans="1:8" s="467" customFormat="1">
      <c r="A42" s="2011"/>
      <c r="B42" s="673" t="s">
        <v>121</v>
      </c>
      <c r="C42" s="46">
        <v>22.841401335585584</v>
      </c>
      <c r="D42" s="46">
        <v>18.441458833923612</v>
      </c>
      <c r="E42" s="46">
        <v>16.912689428475282</v>
      </c>
      <c r="F42" s="46">
        <v>16.029072126991043</v>
      </c>
      <c r="G42" s="46">
        <v>25.063944245119846</v>
      </c>
      <c r="H42" s="46">
        <v>7.0783372989354483</v>
      </c>
    </row>
    <row r="43" spans="1:8" s="467" customFormat="1">
      <c r="A43" s="2012"/>
      <c r="B43" s="674" t="s">
        <v>112</v>
      </c>
      <c r="C43" s="487">
        <f>1.14*1.64*C42/SQRT(C40)</f>
        <v>0.38656305474579233</v>
      </c>
      <c r="D43" s="487">
        <f>1.14*1.64*D42/SQRT(D40)</f>
        <v>1.2136884121882048</v>
      </c>
      <c r="E43" s="487">
        <f t="shared" ref="E43:H43" si="5">1.14*1.64*E42/SQRT(E40)</f>
        <v>1.8017146713956458</v>
      </c>
      <c r="F43" s="487">
        <f t="shared" si="5"/>
        <v>1.6726480413194105</v>
      </c>
      <c r="G43" s="487">
        <f t="shared" si="5"/>
        <v>3.7397992395288218</v>
      </c>
      <c r="H43" s="487">
        <f t="shared" si="5"/>
        <v>2.8878212374443359</v>
      </c>
    </row>
    <row r="44" spans="1:8" s="467" customFormat="1">
      <c r="A44" s="2010" t="s">
        <v>538</v>
      </c>
      <c r="B44" s="673" t="s">
        <v>109</v>
      </c>
      <c r="C44" s="489">
        <v>33.797656819066532</v>
      </c>
      <c r="D44" s="489">
        <v>31.250910071823281</v>
      </c>
      <c r="E44" s="489">
        <v>36.372725581316345</v>
      </c>
      <c r="F44" s="489">
        <v>31.476721461613</v>
      </c>
      <c r="G44" s="489">
        <v>23.700628381787897</v>
      </c>
      <c r="H44" s="675">
        <v>30.152573984636458</v>
      </c>
    </row>
    <row r="45" spans="1:8" s="467" customFormat="1">
      <c r="A45" s="2011"/>
      <c r="B45" s="673" t="s">
        <v>75</v>
      </c>
      <c r="C45" s="460">
        <v>1928.6730151849861</v>
      </c>
      <c r="D45" s="460">
        <v>256.54084398308981</v>
      </c>
      <c r="E45" s="460">
        <v>84.540307071872121</v>
      </c>
      <c r="F45" s="460">
        <v>90.920891784417051</v>
      </c>
      <c r="G45" s="460">
        <v>56.491196784547057</v>
      </c>
      <c r="H45" s="521">
        <v>24.588448342253528</v>
      </c>
    </row>
    <row r="46" spans="1:8" s="467" customFormat="1">
      <c r="A46" s="2011"/>
      <c r="B46" s="673" t="s">
        <v>92</v>
      </c>
      <c r="C46" s="460">
        <v>1915</v>
      </c>
      <c r="D46" s="460">
        <v>158</v>
      </c>
      <c r="E46" s="460">
        <v>59</v>
      </c>
      <c r="F46" s="460">
        <v>55</v>
      </c>
      <c r="G46" s="460">
        <v>32</v>
      </c>
      <c r="H46" s="521">
        <v>12</v>
      </c>
    </row>
    <row r="47" spans="1:8" s="467" customFormat="1">
      <c r="A47" s="2011"/>
      <c r="B47" s="673" t="s">
        <v>110</v>
      </c>
      <c r="C47" s="473">
        <v>15</v>
      </c>
      <c r="D47" s="473">
        <v>15</v>
      </c>
      <c r="E47" s="473">
        <v>20</v>
      </c>
      <c r="F47" s="473">
        <v>15</v>
      </c>
      <c r="G47" s="473">
        <v>10</v>
      </c>
      <c r="H47" s="690">
        <v>10</v>
      </c>
    </row>
    <row r="48" spans="1:8" s="467" customFormat="1">
      <c r="A48" s="2011"/>
      <c r="B48" s="673" t="s">
        <v>121</v>
      </c>
      <c r="C48" s="46">
        <v>63.37979882021974</v>
      </c>
      <c r="D48" s="46">
        <v>43.937387410410309</v>
      </c>
      <c r="E48" s="46">
        <v>50.511952165329213</v>
      </c>
      <c r="F48" s="46">
        <v>40.096754076674692</v>
      </c>
      <c r="G48" s="46">
        <v>33.919469185800914</v>
      </c>
      <c r="H48" s="204">
        <v>53.009427068642488</v>
      </c>
    </row>
    <row r="49" spans="1:9" s="467" customFormat="1" ht="15.75" thickBot="1">
      <c r="A49" s="2011"/>
      <c r="B49" s="673" t="s">
        <v>112</v>
      </c>
      <c r="C49" s="480">
        <f>1.14*1.64*C48/SQRT(C46)</f>
        <v>2.7077911629196487</v>
      </c>
      <c r="D49" s="480">
        <f>1.14*1.64*D48/SQRT(D46)</f>
        <v>6.5351323202304687</v>
      </c>
      <c r="E49" s="480">
        <f t="shared" ref="E49:H49" si="6">1.14*1.64*E48/SQRT(E46)</f>
        <v>12.29466916371223</v>
      </c>
      <c r="F49" s="480">
        <f t="shared" si="6"/>
        <v>10.10826389722328</v>
      </c>
      <c r="G49" s="480">
        <f t="shared" si="6"/>
        <v>11.210442552141769</v>
      </c>
      <c r="H49" s="677">
        <f t="shared" si="6"/>
        <v>28.609560532072582</v>
      </c>
    </row>
    <row r="50" spans="1:9" s="467" customFormat="1">
      <c r="A50" s="2013" t="s">
        <v>696</v>
      </c>
      <c r="B50" s="678" t="s">
        <v>109</v>
      </c>
      <c r="C50" s="463">
        <v>24.42809210604285</v>
      </c>
      <c r="D50" s="463">
        <v>25.531769592343345</v>
      </c>
      <c r="E50" s="463">
        <v>25.524574807438782</v>
      </c>
      <c r="F50" s="463">
        <v>24.772010051154052</v>
      </c>
      <c r="G50" s="463">
        <v>26.6569176437546</v>
      </c>
      <c r="H50" s="463">
        <v>26.624501318249543</v>
      </c>
    </row>
    <row r="51" spans="1:9" s="467" customFormat="1">
      <c r="A51" s="2011"/>
      <c r="B51" s="673" t="s">
        <v>75</v>
      </c>
      <c r="C51" s="460">
        <v>192222.90593214807</v>
      </c>
      <c r="D51" s="460">
        <v>23311.694795196458</v>
      </c>
      <c r="E51" s="460">
        <v>10084.844787900576</v>
      </c>
      <c r="F51" s="460">
        <v>7839.9297784164746</v>
      </c>
      <c r="G51" s="460">
        <v>4397.8180503067279</v>
      </c>
      <c r="H51" s="460">
        <v>989.10217857287137</v>
      </c>
    </row>
    <row r="52" spans="1:9" s="467" customFormat="1">
      <c r="A52" s="2011"/>
      <c r="B52" s="673" t="s">
        <v>92</v>
      </c>
      <c r="C52" s="460">
        <v>191826</v>
      </c>
      <c r="D52" s="460">
        <v>14780</v>
      </c>
      <c r="E52" s="460">
        <v>6649</v>
      </c>
      <c r="F52" s="460">
        <v>4982</v>
      </c>
      <c r="G52" s="460">
        <v>2622</v>
      </c>
      <c r="H52" s="460">
        <v>527</v>
      </c>
    </row>
    <row r="53" spans="1:9" s="467" customFormat="1">
      <c r="A53" s="2011"/>
      <c r="B53" s="673" t="s">
        <v>110</v>
      </c>
      <c r="C53" s="473">
        <v>15</v>
      </c>
      <c r="D53" s="473">
        <v>15</v>
      </c>
      <c r="E53" s="473">
        <v>15</v>
      </c>
      <c r="F53" s="473">
        <v>15</v>
      </c>
      <c r="G53" s="473">
        <v>15</v>
      </c>
      <c r="H53" s="473">
        <v>15</v>
      </c>
    </row>
    <row r="54" spans="1:9" s="467" customFormat="1">
      <c r="A54" s="2011"/>
      <c r="B54" s="673" t="s">
        <v>121</v>
      </c>
      <c r="C54" s="46">
        <v>36.952498970898496</v>
      </c>
      <c r="D54" s="46">
        <v>37.396428658335147</v>
      </c>
      <c r="E54" s="46">
        <v>37.768854751656441</v>
      </c>
      <c r="F54" s="46">
        <v>36.156030210202459</v>
      </c>
      <c r="G54" s="46">
        <v>39.522573060203186</v>
      </c>
      <c r="H54" s="46">
        <v>33.192179456885086</v>
      </c>
    </row>
    <row r="55" spans="1:9" s="467" customFormat="1" ht="15.75" thickBot="1">
      <c r="A55" s="2022"/>
      <c r="B55" s="692" t="s">
        <v>112</v>
      </c>
      <c r="C55" s="693">
        <f>1.14*1.64*C54/SQRT(C52)</f>
        <v>0.15773888895449781</v>
      </c>
      <c r="D55" s="693">
        <f>1.14*1.64*D54/SQRT(D52)</f>
        <v>0.57509767470056061</v>
      </c>
      <c r="E55" s="693">
        <f t="shared" ref="E55:H55" si="7">1.14*1.64*E54/SQRT(E52)</f>
        <v>0.86597299515120807</v>
      </c>
      <c r="F55" s="693">
        <f t="shared" si="7"/>
        <v>0.957695790221882</v>
      </c>
      <c r="G55" s="693">
        <f t="shared" si="7"/>
        <v>1.4430373321163732</v>
      </c>
      <c r="H55" s="693">
        <f t="shared" si="7"/>
        <v>2.703206117890526</v>
      </c>
    </row>
    <row r="56" spans="1:9" s="467" customFormat="1" ht="59.65" customHeight="1" thickTop="1">
      <c r="A56" s="2029" t="s">
        <v>703</v>
      </c>
      <c r="B56" s="2029"/>
      <c r="C56" s="2029"/>
      <c r="D56" s="2029"/>
      <c r="E56" s="2029"/>
      <c r="F56" s="2029"/>
      <c r="G56" s="2029"/>
      <c r="H56" s="2029"/>
      <c r="I56" s="696"/>
    </row>
    <row r="57" spans="1:9">
      <c r="A57" s="504" t="s">
        <v>347</v>
      </c>
    </row>
    <row r="58" spans="1:9">
      <c r="A58" s="505" t="s">
        <v>348</v>
      </c>
    </row>
  </sheetData>
  <mergeCells count="12">
    <mergeCell ref="A56:H56"/>
    <mergeCell ref="A5:H5"/>
    <mergeCell ref="E6:H6"/>
    <mergeCell ref="A7:B7"/>
    <mergeCell ref="A8:A13"/>
    <mergeCell ref="A14:A19"/>
    <mergeCell ref="A20:A25"/>
    <mergeCell ref="A26:A31"/>
    <mergeCell ref="A32:A37"/>
    <mergeCell ref="A38:A43"/>
    <mergeCell ref="A44:A49"/>
    <mergeCell ref="A50:A55"/>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topLeftCell="A34" workbookViewId="0">
      <selection activeCell="A3" sqref="A3"/>
    </sheetView>
  </sheetViews>
  <sheetFormatPr baseColWidth="10" defaultColWidth="8.42578125" defaultRowHeight="15"/>
  <cols>
    <col min="1" max="1" width="21" style="684" customWidth="1"/>
    <col min="2" max="2" width="18.5703125" style="684" customWidth="1"/>
    <col min="3" max="3" width="9.7109375" style="684" customWidth="1"/>
    <col min="4" max="4" width="10.5703125" style="684" customWidth="1"/>
    <col min="5" max="248" width="8.42578125" style="684"/>
    <col min="249" max="249" width="21" style="684" customWidth="1"/>
    <col min="250" max="250" width="14.7109375" style="684" bestFit="1" customWidth="1"/>
    <col min="251" max="251" width="9.7109375" style="684" customWidth="1"/>
    <col min="252" max="252" width="10.5703125" style="684" customWidth="1"/>
    <col min="253" max="504" width="8.42578125" style="684"/>
    <col min="505" max="505" width="21" style="684" customWidth="1"/>
    <col min="506" max="506" width="14.7109375" style="684" bestFit="1" customWidth="1"/>
    <col min="507" max="507" width="9.7109375" style="684" customWidth="1"/>
    <col min="508" max="508" width="10.5703125" style="684" customWidth="1"/>
    <col min="509" max="760" width="8.42578125" style="684"/>
    <col min="761" max="761" width="21" style="684" customWidth="1"/>
    <col min="762" max="762" width="14.7109375" style="684" bestFit="1" customWidth="1"/>
    <col min="763" max="763" width="9.7109375" style="684" customWidth="1"/>
    <col min="764" max="764" width="10.5703125" style="684" customWidth="1"/>
    <col min="765" max="1016" width="8.42578125" style="684"/>
    <col min="1017" max="1017" width="21" style="684" customWidth="1"/>
    <col min="1018" max="1018" width="14.7109375" style="684" bestFit="1" customWidth="1"/>
    <col min="1019" max="1019" width="9.7109375" style="684" customWidth="1"/>
    <col min="1020" max="1020" width="10.5703125" style="684" customWidth="1"/>
    <col min="1021" max="1272" width="8.42578125" style="684"/>
    <col min="1273" max="1273" width="21" style="684" customWidth="1"/>
    <col min="1274" max="1274" width="14.7109375" style="684" bestFit="1" customWidth="1"/>
    <col min="1275" max="1275" width="9.7109375" style="684" customWidth="1"/>
    <col min="1276" max="1276" width="10.5703125" style="684" customWidth="1"/>
    <col min="1277" max="1528" width="8.42578125" style="684"/>
    <col min="1529" max="1529" width="21" style="684" customWidth="1"/>
    <col min="1530" max="1530" width="14.7109375" style="684" bestFit="1" customWidth="1"/>
    <col min="1531" max="1531" width="9.7109375" style="684" customWidth="1"/>
    <col min="1532" max="1532" width="10.5703125" style="684" customWidth="1"/>
    <col min="1533" max="1784" width="8.42578125" style="684"/>
    <col min="1785" max="1785" width="21" style="684" customWidth="1"/>
    <col min="1786" max="1786" width="14.7109375" style="684" bestFit="1" customWidth="1"/>
    <col min="1787" max="1787" width="9.7109375" style="684" customWidth="1"/>
    <col min="1788" max="1788" width="10.5703125" style="684" customWidth="1"/>
    <col min="1789" max="2040" width="8.42578125" style="684"/>
    <col min="2041" max="2041" width="21" style="684" customWidth="1"/>
    <col min="2042" max="2042" width="14.7109375" style="684" bestFit="1" customWidth="1"/>
    <col min="2043" max="2043" width="9.7109375" style="684" customWidth="1"/>
    <col min="2044" max="2044" width="10.5703125" style="684" customWidth="1"/>
    <col min="2045" max="2296" width="8.42578125" style="684"/>
    <col min="2297" max="2297" width="21" style="684" customWidth="1"/>
    <col min="2298" max="2298" width="14.7109375" style="684" bestFit="1" customWidth="1"/>
    <col min="2299" max="2299" width="9.7109375" style="684" customWidth="1"/>
    <col min="2300" max="2300" width="10.5703125" style="684" customWidth="1"/>
    <col min="2301" max="2552" width="8.42578125" style="684"/>
    <col min="2553" max="2553" width="21" style="684" customWidth="1"/>
    <col min="2554" max="2554" width="14.7109375" style="684" bestFit="1" customWidth="1"/>
    <col min="2555" max="2555" width="9.7109375" style="684" customWidth="1"/>
    <col min="2556" max="2556" width="10.5703125" style="684" customWidth="1"/>
    <col min="2557" max="2808" width="8.42578125" style="684"/>
    <col min="2809" max="2809" width="21" style="684" customWidth="1"/>
    <col min="2810" max="2810" width="14.7109375" style="684" bestFit="1" customWidth="1"/>
    <col min="2811" max="2811" width="9.7109375" style="684" customWidth="1"/>
    <col min="2812" max="2812" width="10.5703125" style="684" customWidth="1"/>
    <col min="2813" max="3064" width="8.42578125" style="684"/>
    <col min="3065" max="3065" width="21" style="684" customWidth="1"/>
    <col min="3066" max="3066" width="14.7109375" style="684" bestFit="1" customWidth="1"/>
    <col min="3067" max="3067" width="9.7109375" style="684" customWidth="1"/>
    <col min="3068" max="3068" width="10.5703125" style="684" customWidth="1"/>
    <col min="3069" max="3320" width="8.42578125" style="684"/>
    <col min="3321" max="3321" width="21" style="684" customWidth="1"/>
    <col min="3322" max="3322" width="14.7109375" style="684" bestFit="1" customWidth="1"/>
    <col min="3323" max="3323" width="9.7109375" style="684" customWidth="1"/>
    <col min="3324" max="3324" width="10.5703125" style="684" customWidth="1"/>
    <col min="3325" max="3576" width="8.42578125" style="684"/>
    <col min="3577" max="3577" width="21" style="684" customWidth="1"/>
    <col min="3578" max="3578" width="14.7109375" style="684" bestFit="1" customWidth="1"/>
    <col min="3579" max="3579" width="9.7109375" style="684" customWidth="1"/>
    <col min="3580" max="3580" width="10.5703125" style="684" customWidth="1"/>
    <col min="3581" max="3832" width="8.42578125" style="684"/>
    <col min="3833" max="3833" width="21" style="684" customWidth="1"/>
    <col min="3834" max="3834" width="14.7109375" style="684" bestFit="1" customWidth="1"/>
    <col min="3835" max="3835" width="9.7109375" style="684" customWidth="1"/>
    <col min="3836" max="3836" width="10.5703125" style="684" customWidth="1"/>
    <col min="3837" max="4088" width="8.42578125" style="684"/>
    <col min="4089" max="4089" width="21" style="684" customWidth="1"/>
    <col min="4090" max="4090" width="14.7109375" style="684" bestFit="1" customWidth="1"/>
    <col min="4091" max="4091" width="9.7109375" style="684" customWidth="1"/>
    <col min="4092" max="4092" width="10.5703125" style="684" customWidth="1"/>
    <col min="4093" max="4344" width="8.42578125" style="684"/>
    <col min="4345" max="4345" width="21" style="684" customWidth="1"/>
    <col min="4346" max="4346" width="14.7109375" style="684" bestFit="1" customWidth="1"/>
    <col min="4347" max="4347" width="9.7109375" style="684" customWidth="1"/>
    <col min="4348" max="4348" width="10.5703125" style="684" customWidth="1"/>
    <col min="4349" max="4600" width="8.42578125" style="684"/>
    <col min="4601" max="4601" width="21" style="684" customWidth="1"/>
    <col min="4602" max="4602" width="14.7109375" style="684" bestFit="1" customWidth="1"/>
    <col min="4603" max="4603" width="9.7109375" style="684" customWidth="1"/>
    <col min="4604" max="4604" width="10.5703125" style="684" customWidth="1"/>
    <col min="4605" max="4856" width="8.42578125" style="684"/>
    <col min="4857" max="4857" width="21" style="684" customWidth="1"/>
    <col min="4858" max="4858" width="14.7109375" style="684" bestFit="1" customWidth="1"/>
    <col min="4859" max="4859" width="9.7109375" style="684" customWidth="1"/>
    <col min="4860" max="4860" width="10.5703125" style="684" customWidth="1"/>
    <col min="4861" max="5112" width="8.42578125" style="684"/>
    <col min="5113" max="5113" width="21" style="684" customWidth="1"/>
    <col min="5114" max="5114" width="14.7109375" style="684" bestFit="1" customWidth="1"/>
    <col min="5115" max="5115" width="9.7109375" style="684" customWidth="1"/>
    <col min="5116" max="5116" width="10.5703125" style="684" customWidth="1"/>
    <col min="5117" max="5368" width="8.42578125" style="684"/>
    <col min="5369" max="5369" width="21" style="684" customWidth="1"/>
    <col min="5370" max="5370" width="14.7109375" style="684" bestFit="1" customWidth="1"/>
    <col min="5371" max="5371" width="9.7109375" style="684" customWidth="1"/>
    <col min="5372" max="5372" width="10.5703125" style="684" customWidth="1"/>
    <col min="5373" max="5624" width="8.42578125" style="684"/>
    <col min="5625" max="5625" width="21" style="684" customWidth="1"/>
    <col min="5626" max="5626" width="14.7109375" style="684" bestFit="1" customWidth="1"/>
    <col min="5627" max="5627" width="9.7109375" style="684" customWidth="1"/>
    <col min="5628" max="5628" width="10.5703125" style="684" customWidth="1"/>
    <col min="5629" max="5880" width="8.42578125" style="684"/>
    <col min="5881" max="5881" width="21" style="684" customWidth="1"/>
    <col min="5882" max="5882" width="14.7109375" style="684" bestFit="1" customWidth="1"/>
    <col min="5883" max="5883" width="9.7109375" style="684" customWidth="1"/>
    <col min="5884" max="5884" width="10.5703125" style="684" customWidth="1"/>
    <col min="5885" max="6136" width="8.42578125" style="684"/>
    <col min="6137" max="6137" width="21" style="684" customWidth="1"/>
    <col min="6138" max="6138" width="14.7109375" style="684" bestFit="1" customWidth="1"/>
    <col min="6139" max="6139" width="9.7109375" style="684" customWidth="1"/>
    <col min="6140" max="6140" width="10.5703125" style="684" customWidth="1"/>
    <col min="6141" max="6392" width="8.42578125" style="684"/>
    <col min="6393" max="6393" width="21" style="684" customWidth="1"/>
    <col min="6394" max="6394" width="14.7109375" style="684" bestFit="1" customWidth="1"/>
    <col min="6395" max="6395" width="9.7109375" style="684" customWidth="1"/>
    <col min="6396" max="6396" width="10.5703125" style="684" customWidth="1"/>
    <col min="6397" max="6648" width="8.42578125" style="684"/>
    <col min="6649" max="6649" width="21" style="684" customWidth="1"/>
    <col min="6650" max="6650" width="14.7109375" style="684" bestFit="1" customWidth="1"/>
    <col min="6651" max="6651" width="9.7109375" style="684" customWidth="1"/>
    <col min="6652" max="6652" width="10.5703125" style="684" customWidth="1"/>
    <col min="6653" max="6904" width="8.42578125" style="684"/>
    <col min="6905" max="6905" width="21" style="684" customWidth="1"/>
    <col min="6906" max="6906" width="14.7109375" style="684" bestFit="1" customWidth="1"/>
    <col min="6907" max="6907" width="9.7109375" style="684" customWidth="1"/>
    <col min="6908" max="6908" width="10.5703125" style="684" customWidth="1"/>
    <col min="6909" max="7160" width="8.42578125" style="684"/>
    <col min="7161" max="7161" width="21" style="684" customWidth="1"/>
    <col min="7162" max="7162" width="14.7109375" style="684" bestFit="1" customWidth="1"/>
    <col min="7163" max="7163" width="9.7109375" style="684" customWidth="1"/>
    <col min="7164" max="7164" width="10.5703125" style="684" customWidth="1"/>
    <col min="7165" max="7416" width="8.42578125" style="684"/>
    <col min="7417" max="7417" width="21" style="684" customWidth="1"/>
    <col min="7418" max="7418" width="14.7109375" style="684" bestFit="1" customWidth="1"/>
    <col min="7419" max="7419" width="9.7109375" style="684" customWidth="1"/>
    <col min="7420" max="7420" width="10.5703125" style="684" customWidth="1"/>
    <col min="7421" max="7672" width="8.42578125" style="684"/>
    <col min="7673" max="7673" width="21" style="684" customWidth="1"/>
    <col min="7674" max="7674" width="14.7109375" style="684" bestFit="1" customWidth="1"/>
    <col min="7675" max="7675" width="9.7109375" style="684" customWidth="1"/>
    <col min="7676" max="7676" width="10.5703125" style="684" customWidth="1"/>
    <col min="7677" max="7928" width="8.42578125" style="684"/>
    <col min="7929" max="7929" width="21" style="684" customWidth="1"/>
    <col min="7930" max="7930" width="14.7109375" style="684" bestFit="1" customWidth="1"/>
    <col min="7931" max="7931" width="9.7109375" style="684" customWidth="1"/>
    <col min="7932" max="7932" width="10.5703125" style="684" customWidth="1"/>
    <col min="7933" max="8184" width="8.42578125" style="684"/>
    <col min="8185" max="8185" width="21" style="684" customWidth="1"/>
    <col min="8186" max="8186" width="14.7109375" style="684" bestFit="1" customWidth="1"/>
    <col min="8187" max="8187" width="9.7109375" style="684" customWidth="1"/>
    <col min="8188" max="8188" width="10.5703125" style="684" customWidth="1"/>
    <col min="8189" max="8440" width="8.42578125" style="684"/>
    <col min="8441" max="8441" width="21" style="684" customWidth="1"/>
    <col min="8442" max="8442" width="14.7109375" style="684" bestFit="1" customWidth="1"/>
    <col min="8443" max="8443" width="9.7109375" style="684" customWidth="1"/>
    <col min="8444" max="8444" width="10.5703125" style="684" customWidth="1"/>
    <col min="8445" max="8696" width="8.42578125" style="684"/>
    <col min="8697" max="8697" width="21" style="684" customWidth="1"/>
    <col min="8698" max="8698" width="14.7109375" style="684" bestFit="1" customWidth="1"/>
    <col min="8699" max="8699" width="9.7109375" style="684" customWidth="1"/>
    <col min="8700" max="8700" width="10.5703125" style="684" customWidth="1"/>
    <col min="8701" max="8952" width="8.42578125" style="684"/>
    <col min="8953" max="8953" width="21" style="684" customWidth="1"/>
    <col min="8954" max="8954" width="14.7109375" style="684" bestFit="1" customWidth="1"/>
    <col min="8955" max="8955" width="9.7109375" style="684" customWidth="1"/>
    <col min="8956" max="8956" width="10.5703125" style="684" customWidth="1"/>
    <col min="8957" max="9208" width="8.42578125" style="684"/>
    <col min="9209" max="9209" width="21" style="684" customWidth="1"/>
    <col min="9210" max="9210" width="14.7109375" style="684" bestFit="1" customWidth="1"/>
    <col min="9211" max="9211" width="9.7109375" style="684" customWidth="1"/>
    <col min="9212" max="9212" width="10.5703125" style="684" customWidth="1"/>
    <col min="9213" max="9464" width="8.42578125" style="684"/>
    <col min="9465" max="9465" width="21" style="684" customWidth="1"/>
    <col min="9466" max="9466" width="14.7109375" style="684" bestFit="1" customWidth="1"/>
    <col min="9467" max="9467" width="9.7109375" style="684" customWidth="1"/>
    <col min="9468" max="9468" width="10.5703125" style="684" customWidth="1"/>
    <col min="9469" max="9720" width="8.42578125" style="684"/>
    <col min="9721" max="9721" width="21" style="684" customWidth="1"/>
    <col min="9722" max="9722" width="14.7109375" style="684" bestFit="1" customWidth="1"/>
    <col min="9723" max="9723" width="9.7109375" style="684" customWidth="1"/>
    <col min="9724" max="9724" width="10.5703125" style="684" customWidth="1"/>
    <col min="9725" max="9976" width="8.42578125" style="684"/>
    <col min="9977" max="9977" width="21" style="684" customWidth="1"/>
    <col min="9978" max="9978" width="14.7109375" style="684" bestFit="1" customWidth="1"/>
    <col min="9979" max="9979" width="9.7109375" style="684" customWidth="1"/>
    <col min="9980" max="9980" width="10.5703125" style="684" customWidth="1"/>
    <col min="9981" max="10232" width="8.42578125" style="684"/>
    <col min="10233" max="10233" width="21" style="684" customWidth="1"/>
    <col min="10234" max="10234" width="14.7109375" style="684" bestFit="1" customWidth="1"/>
    <col min="10235" max="10235" width="9.7109375" style="684" customWidth="1"/>
    <col min="10236" max="10236" width="10.5703125" style="684" customWidth="1"/>
    <col min="10237" max="10488" width="8.42578125" style="684"/>
    <col min="10489" max="10489" width="21" style="684" customWidth="1"/>
    <col min="10490" max="10490" width="14.7109375" style="684" bestFit="1" customWidth="1"/>
    <col min="10491" max="10491" width="9.7109375" style="684" customWidth="1"/>
    <col min="10492" max="10492" width="10.5703125" style="684" customWidth="1"/>
    <col min="10493" max="10744" width="8.42578125" style="684"/>
    <col min="10745" max="10745" width="21" style="684" customWidth="1"/>
    <col min="10746" max="10746" width="14.7109375" style="684" bestFit="1" customWidth="1"/>
    <col min="10747" max="10747" width="9.7109375" style="684" customWidth="1"/>
    <col min="10748" max="10748" width="10.5703125" style="684" customWidth="1"/>
    <col min="10749" max="11000" width="8.42578125" style="684"/>
    <col min="11001" max="11001" width="21" style="684" customWidth="1"/>
    <col min="11002" max="11002" width="14.7109375" style="684" bestFit="1" customWidth="1"/>
    <col min="11003" max="11003" width="9.7109375" style="684" customWidth="1"/>
    <col min="11004" max="11004" width="10.5703125" style="684" customWidth="1"/>
    <col min="11005" max="11256" width="8.42578125" style="684"/>
    <col min="11257" max="11257" width="21" style="684" customWidth="1"/>
    <col min="11258" max="11258" width="14.7109375" style="684" bestFit="1" customWidth="1"/>
    <col min="11259" max="11259" width="9.7109375" style="684" customWidth="1"/>
    <col min="11260" max="11260" width="10.5703125" style="684" customWidth="1"/>
    <col min="11261" max="11512" width="8.42578125" style="684"/>
    <col min="11513" max="11513" width="21" style="684" customWidth="1"/>
    <col min="11514" max="11514" width="14.7109375" style="684" bestFit="1" customWidth="1"/>
    <col min="11515" max="11515" width="9.7109375" style="684" customWidth="1"/>
    <col min="11516" max="11516" width="10.5703125" style="684" customWidth="1"/>
    <col min="11517" max="11768" width="8.42578125" style="684"/>
    <col min="11769" max="11769" width="21" style="684" customWidth="1"/>
    <col min="11770" max="11770" width="14.7109375" style="684" bestFit="1" customWidth="1"/>
    <col min="11771" max="11771" width="9.7109375" style="684" customWidth="1"/>
    <col min="11772" max="11772" width="10.5703125" style="684" customWidth="1"/>
    <col min="11773" max="12024" width="8.42578125" style="684"/>
    <col min="12025" max="12025" width="21" style="684" customWidth="1"/>
    <col min="12026" max="12026" width="14.7109375" style="684" bestFit="1" customWidth="1"/>
    <col min="12027" max="12027" width="9.7109375" style="684" customWidth="1"/>
    <col min="12028" max="12028" width="10.5703125" style="684" customWidth="1"/>
    <col min="12029" max="12280" width="8.42578125" style="684"/>
    <col min="12281" max="12281" width="21" style="684" customWidth="1"/>
    <col min="12282" max="12282" width="14.7109375" style="684" bestFit="1" customWidth="1"/>
    <col min="12283" max="12283" width="9.7109375" style="684" customWidth="1"/>
    <col min="12284" max="12284" width="10.5703125" style="684" customWidth="1"/>
    <col min="12285" max="12536" width="8.42578125" style="684"/>
    <col min="12537" max="12537" width="21" style="684" customWidth="1"/>
    <col min="12538" max="12538" width="14.7109375" style="684" bestFit="1" customWidth="1"/>
    <col min="12539" max="12539" width="9.7109375" style="684" customWidth="1"/>
    <col min="12540" max="12540" width="10.5703125" style="684" customWidth="1"/>
    <col min="12541" max="12792" width="8.42578125" style="684"/>
    <col min="12793" max="12793" width="21" style="684" customWidth="1"/>
    <col min="12794" max="12794" width="14.7109375" style="684" bestFit="1" customWidth="1"/>
    <col min="12795" max="12795" width="9.7109375" style="684" customWidth="1"/>
    <col min="12796" max="12796" width="10.5703125" style="684" customWidth="1"/>
    <col min="12797" max="13048" width="8.42578125" style="684"/>
    <col min="13049" max="13049" width="21" style="684" customWidth="1"/>
    <col min="13050" max="13050" width="14.7109375" style="684" bestFit="1" customWidth="1"/>
    <col min="13051" max="13051" width="9.7109375" style="684" customWidth="1"/>
    <col min="13052" max="13052" width="10.5703125" style="684" customWidth="1"/>
    <col min="13053" max="13304" width="8.42578125" style="684"/>
    <col min="13305" max="13305" width="21" style="684" customWidth="1"/>
    <col min="13306" max="13306" width="14.7109375" style="684" bestFit="1" customWidth="1"/>
    <col min="13307" max="13307" width="9.7109375" style="684" customWidth="1"/>
    <col min="13308" max="13308" width="10.5703125" style="684" customWidth="1"/>
    <col min="13309" max="13560" width="8.42578125" style="684"/>
    <col min="13561" max="13561" width="21" style="684" customWidth="1"/>
    <col min="13562" max="13562" width="14.7109375" style="684" bestFit="1" customWidth="1"/>
    <col min="13563" max="13563" width="9.7109375" style="684" customWidth="1"/>
    <col min="13564" max="13564" width="10.5703125" style="684" customWidth="1"/>
    <col min="13565" max="13816" width="8.42578125" style="684"/>
    <col min="13817" max="13817" width="21" style="684" customWidth="1"/>
    <col min="13818" max="13818" width="14.7109375" style="684" bestFit="1" customWidth="1"/>
    <col min="13819" max="13819" width="9.7109375" style="684" customWidth="1"/>
    <col min="13820" max="13820" width="10.5703125" style="684" customWidth="1"/>
    <col min="13821" max="14072" width="8.42578125" style="684"/>
    <col min="14073" max="14073" width="21" style="684" customWidth="1"/>
    <col min="14074" max="14074" width="14.7109375" style="684" bestFit="1" customWidth="1"/>
    <col min="14075" max="14075" width="9.7109375" style="684" customWidth="1"/>
    <col min="14076" max="14076" width="10.5703125" style="684" customWidth="1"/>
    <col min="14077" max="14328" width="8.42578125" style="684"/>
    <col min="14329" max="14329" width="21" style="684" customWidth="1"/>
    <col min="14330" max="14330" width="14.7109375" style="684" bestFit="1" customWidth="1"/>
    <col min="14331" max="14331" width="9.7109375" style="684" customWidth="1"/>
    <col min="14332" max="14332" width="10.5703125" style="684" customWidth="1"/>
    <col min="14333" max="14584" width="8.42578125" style="684"/>
    <col min="14585" max="14585" width="21" style="684" customWidth="1"/>
    <col min="14586" max="14586" width="14.7109375" style="684" bestFit="1" customWidth="1"/>
    <col min="14587" max="14587" width="9.7109375" style="684" customWidth="1"/>
    <col min="14588" max="14588" width="10.5703125" style="684" customWidth="1"/>
    <col min="14589" max="14840" width="8.42578125" style="684"/>
    <col min="14841" max="14841" width="21" style="684" customWidth="1"/>
    <col min="14842" max="14842" width="14.7109375" style="684" bestFit="1" customWidth="1"/>
    <col min="14843" max="14843" width="9.7109375" style="684" customWidth="1"/>
    <col min="14844" max="14844" width="10.5703125" style="684" customWidth="1"/>
    <col min="14845" max="15096" width="8.42578125" style="684"/>
    <col min="15097" max="15097" width="21" style="684" customWidth="1"/>
    <col min="15098" max="15098" width="14.7109375" style="684" bestFit="1" customWidth="1"/>
    <col min="15099" max="15099" width="9.7109375" style="684" customWidth="1"/>
    <col min="15100" max="15100" width="10.5703125" style="684" customWidth="1"/>
    <col min="15101" max="15352" width="8.42578125" style="684"/>
    <col min="15353" max="15353" width="21" style="684" customWidth="1"/>
    <col min="15354" max="15354" width="14.7109375" style="684" bestFit="1" customWidth="1"/>
    <col min="15355" max="15355" width="9.7109375" style="684" customWidth="1"/>
    <col min="15356" max="15356" width="10.5703125" style="684" customWidth="1"/>
    <col min="15357" max="15608" width="8.42578125" style="684"/>
    <col min="15609" max="15609" width="21" style="684" customWidth="1"/>
    <col min="15610" max="15610" width="14.7109375" style="684" bestFit="1" customWidth="1"/>
    <col min="15611" max="15611" width="9.7109375" style="684" customWidth="1"/>
    <col min="15612" max="15612" width="10.5703125" style="684" customWidth="1"/>
    <col min="15613" max="15864" width="8.42578125" style="684"/>
    <col min="15865" max="15865" width="21" style="684" customWidth="1"/>
    <col min="15866" max="15866" width="14.7109375" style="684" bestFit="1" customWidth="1"/>
    <col min="15867" max="15867" width="9.7109375" style="684" customWidth="1"/>
    <col min="15868" max="15868" width="10.5703125" style="684" customWidth="1"/>
    <col min="15869" max="16120" width="8.42578125" style="684"/>
    <col min="16121" max="16121" width="21" style="684" customWidth="1"/>
    <col min="16122" max="16122" width="14.7109375" style="684" bestFit="1" customWidth="1"/>
    <col min="16123" max="16123" width="9.7109375" style="684" customWidth="1"/>
    <col min="16124" max="16124" width="10.5703125" style="684" customWidth="1"/>
    <col min="16125" max="16384" width="8.42578125" style="684"/>
  </cols>
  <sheetData>
    <row r="1" spans="1:8" ht="25.5">
      <c r="A1" s="8" t="s">
        <v>723</v>
      </c>
    </row>
    <row r="2" spans="1:8">
      <c r="A2" s="20"/>
      <c r="B2" s="20"/>
    </row>
    <row r="3" spans="1:8" s="20" customFormat="1" ht="15.75">
      <c r="A3" s="26" t="s">
        <v>69</v>
      </c>
      <c r="B3" s="705"/>
    </row>
    <row r="4" spans="1:8">
      <c r="A4" s="10"/>
      <c r="B4" s="20"/>
      <c r="C4" s="20"/>
      <c r="D4" s="20"/>
    </row>
    <row r="5" spans="1:8" ht="15.4" customHeight="1" thickBot="1">
      <c r="A5" s="2033" t="s">
        <v>720</v>
      </c>
      <c r="B5" s="2033"/>
      <c r="C5" s="2033"/>
      <c r="D5" s="2033"/>
      <c r="E5" s="2033"/>
      <c r="F5" s="2033"/>
      <c r="G5" s="2033"/>
      <c r="H5" s="2033"/>
    </row>
    <row r="6" spans="1:8" ht="15.75" customHeight="1">
      <c r="A6" s="706"/>
      <c r="B6" s="707"/>
      <c r="C6" s="708"/>
      <c r="D6" s="708"/>
      <c r="E6" s="2035" t="s">
        <v>404</v>
      </c>
      <c r="F6" s="2035"/>
      <c r="G6" s="2035"/>
      <c r="H6" s="2035"/>
    </row>
    <row r="7" spans="1:8" ht="72.75" thickBot="1">
      <c r="A7" s="2028"/>
      <c r="B7" s="2028"/>
      <c r="C7" s="1313" t="s">
        <v>102</v>
      </c>
      <c r="D7" s="1313" t="s">
        <v>82</v>
      </c>
      <c r="E7" s="1313" t="s">
        <v>721</v>
      </c>
      <c r="F7" s="1313" t="s">
        <v>397</v>
      </c>
      <c r="G7" s="1313" t="s">
        <v>722</v>
      </c>
      <c r="H7" s="1313" t="s">
        <v>152</v>
      </c>
    </row>
    <row r="8" spans="1:8">
      <c r="A8" s="2010" t="s">
        <v>677</v>
      </c>
      <c r="B8" s="673" t="s">
        <v>109</v>
      </c>
      <c r="C8" s="45">
        <v>12.395587315652318</v>
      </c>
      <c r="D8" s="45">
        <v>12.482931046920216</v>
      </c>
      <c r="E8" s="45">
        <v>12.017922750432124</v>
      </c>
      <c r="F8" s="45">
        <v>12.265202863282621</v>
      </c>
      <c r="G8" s="45">
        <v>13.903039214163121</v>
      </c>
      <c r="H8" s="45">
        <v>12.737212960808368</v>
      </c>
    </row>
    <row r="9" spans="1:8">
      <c r="A9" s="2011"/>
      <c r="B9" s="673" t="s">
        <v>75</v>
      </c>
      <c r="C9" s="460">
        <v>40765.935159344139</v>
      </c>
      <c r="D9" s="460">
        <v>4892.9207100393069</v>
      </c>
      <c r="E9" s="460">
        <v>2145.3508422564178</v>
      </c>
      <c r="F9" s="460">
        <v>1594.3663806520672</v>
      </c>
      <c r="G9" s="460">
        <v>901.94027094799515</v>
      </c>
      <c r="H9" s="460">
        <v>251.26321618285729</v>
      </c>
    </row>
    <row r="10" spans="1:8">
      <c r="A10" s="2011"/>
      <c r="B10" s="673" t="s">
        <v>92</v>
      </c>
      <c r="C10" s="460">
        <v>38102</v>
      </c>
      <c r="D10" s="460">
        <v>2960</v>
      </c>
      <c r="E10" s="460">
        <v>1319</v>
      </c>
      <c r="F10" s="460">
        <v>976</v>
      </c>
      <c r="G10" s="460">
        <v>535</v>
      </c>
      <c r="H10" s="460">
        <v>130</v>
      </c>
    </row>
    <row r="11" spans="1:8">
      <c r="A11" s="2011"/>
      <c r="B11" s="673" t="s">
        <v>110</v>
      </c>
      <c r="C11" s="464">
        <v>5.3789999999999996</v>
      </c>
      <c r="D11" s="464">
        <v>5.1150000000000002</v>
      </c>
      <c r="E11" s="464">
        <v>3.7552696385786697</v>
      </c>
      <c r="F11" s="464">
        <v>6.1975347228855364</v>
      </c>
      <c r="G11" s="464">
        <v>7.984</v>
      </c>
      <c r="H11" s="464">
        <v>9.4377750258397715</v>
      </c>
    </row>
    <row r="12" spans="1:8">
      <c r="A12" s="2011"/>
      <c r="B12" s="673" t="s">
        <v>121</v>
      </c>
      <c r="C12" s="46">
        <v>20.611644747561176</v>
      </c>
      <c r="D12" s="46">
        <v>20.799800220582277</v>
      </c>
      <c r="E12" s="46">
        <v>23.503697051421447</v>
      </c>
      <c r="F12" s="46">
        <v>17.840200088711569</v>
      </c>
      <c r="G12" s="46">
        <v>20.327445644437443</v>
      </c>
      <c r="H12" s="46">
        <v>14.139884666781215</v>
      </c>
    </row>
    <row r="13" spans="1:8">
      <c r="A13" s="2012"/>
      <c r="B13" s="674" t="s">
        <v>112</v>
      </c>
      <c r="C13" s="487">
        <f>1.14*1.64*C12/SQRT(C10)</f>
        <v>0.19741832445235602</v>
      </c>
      <c r="D13" s="487">
        <f>1.14*1.64*D12/SQRT(D10)</f>
        <v>0.7147629086764099</v>
      </c>
      <c r="E13" s="487">
        <f t="shared" ref="E13:H13" si="0">1.14*1.64*E12/SQRT(E10)</f>
        <v>1.2099362327306562</v>
      </c>
      <c r="F13" s="487">
        <f t="shared" si="0"/>
        <v>1.0676367424189688</v>
      </c>
      <c r="G13" s="487">
        <f t="shared" si="0"/>
        <v>1.6430645166915978</v>
      </c>
      <c r="H13" s="487">
        <f t="shared" si="0"/>
        <v>2.3185842977378295</v>
      </c>
    </row>
    <row r="14" spans="1:8">
      <c r="A14" s="2010" t="s">
        <v>701</v>
      </c>
      <c r="B14" s="673" t="s">
        <v>109</v>
      </c>
      <c r="C14" s="489">
        <v>7.6889730189046777</v>
      </c>
      <c r="D14" s="489">
        <v>8.2437192526598313</v>
      </c>
      <c r="E14" s="489">
        <v>8.5811484707964389</v>
      </c>
      <c r="F14" s="489">
        <v>6.7426288927616502</v>
      </c>
      <c r="G14" s="489">
        <v>9.7910213313751644</v>
      </c>
      <c r="H14" s="675">
        <v>12.55589949406837</v>
      </c>
    </row>
    <row r="15" spans="1:8">
      <c r="A15" s="2011"/>
      <c r="B15" s="673" t="s">
        <v>75</v>
      </c>
      <c r="C15" s="460">
        <v>14184.252678974535</v>
      </c>
      <c r="D15" s="460">
        <v>1555.4359112715181</v>
      </c>
      <c r="E15" s="460">
        <v>598.00083380073397</v>
      </c>
      <c r="F15" s="460">
        <v>598.9466134035564</v>
      </c>
      <c r="G15" s="460">
        <v>306.91292270820952</v>
      </c>
      <c r="H15" s="521">
        <v>51.575541359018011</v>
      </c>
    </row>
    <row r="16" spans="1:8">
      <c r="A16" s="2011"/>
      <c r="B16" s="673" t="s">
        <v>92</v>
      </c>
      <c r="C16" s="460">
        <v>16294</v>
      </c>
      <c r="D16" s="460">
        <v>1124</v>
      </c>
      <c r="E16" s="460">
        <v>459</v>
      </c>
      <c r="F16" s="460">
        <v>438</v>
      </c>
      <c r="G16" s="460">
        <v>196</v>
      </c>
      <c r="H16" s="521">
        <v>31</v>
      </c>
    </row>
    <row r="17" spans="1:8">
      <c r="A17" s="2011"/>
      <c r="B17" s="673" t="s">
        <v>110</v>
      </c>
      <c r="C17" s="464">
        <v>1.5</v>
      </c>
      <c r="D17" s="464">
        <v>1.6</v>
      </c>
      <c r="E17" s="464">
        <v>1.62</v>
      </c>
      <c r="F17" s="464">
        <v>1.1260760000000001</v>
      </c>
      <c r="G17" s="464">
        <v>2.5</v>
      </c>
      <c r="H17" s="676">
        <v>6</v>
      </c>
    </row>
    <row r="18" spans="1:8">
      <c r="A18" s="2011"/>
      <c r="B18" s="673" t="s">
        <v>121</v>
      </c>
      <c r="C18" s="46">
        <v>19.379186037852794</v>
      </c>
      <c r="D18" s="46">
        <v>19.985690110008992</v>
      </c>
      <c r="E18" s="46">
        <v>21.182687880204703</v>
      </c>
      <c r="F18" s="46">
        <v>17.093334882714046</v>
      </c>
      <c r="G18" s="46">
        <v>22.187421079034838</v>
      </c>
      <c r="H18" s="204">
        <v>22.05037344967398</v>
      </c>
    </row>
    <row r="19" spans="1:8">
      <c r="A19" s="2012"/>
      <c r="B19" s="674" t="s">
        <v>112</v>
      </c>
      <c r="C19" s="487">
        <f>1.14*1.64*C18/SQRT(C16)</f>
        <v>0.28383789367032702</v>
      </c>
      <c r="D19" s="487">
        <f>1.14*1.64*D18/SQRT(D16)</f>
        <v>1.1145118562678618</v>
      </c>
      <c r="E19" s="487">
        <f t="shared" ref="E19:H19" si="1">1.14*1.64*E18/SQRT(E16)</f>
        <v>1.8485168925283393</v>
      </c>
      <c r="F19" s="487">
        <f t="shared" si="1"/>
        <v>1.5269979193180749</v>
      </c>
      <c r="G19" s="487">
        <f t="shared" si="1"/>
        <v>2.9629716035259661</v>
      </c>
      <c r="H19" s="525">
        <f t="shared" si="1"/>
        <v>7.4042965030503103</v>
      </c>
    </row>
    <row r="20" spans="1:8">
      <c r="A20" s="2010" t="s">
        <v>679</v>
      </c>
      <c r="B20" s="673" t="s">
        <v>109</v>
      </c>
      <c r="C20" s="489">
        <v>6.3475001670593647</v>
      </c>
      <c r="D20" s="489">
        <v>6.7962518067497539</v>
      </c>
      <c r="E20" s="489">
        <v>5.5183688560321409</v>
      </c>
      <c r="F20" s="489">
        <v>7.0732942558970207</v>
      </c>
      <c r="G20" s="489">
        <v>8.7762256251407003</v>
      </c>
      <c r="H20" s="489">
        <v>10.675758384975964</v>
      </c>
    </row>
    <row r="21" spans="1:8">
      <c r="A21" s="2011"/>
      <c r="B21" s="673" t="s">
        <v>75</v>
      </c>
      <c r="C21" s="460">
        <v>42857.925760556092</v>
      </c>
      <c r="D21" s="460">
        <v>5380.3534502564826</v>
      </c>
      <c r="E21" s="460">
        <v>2470.2172599385303</v>
      </c>
      <c r="F21" s="460">
        <v>1766.6312338735413</v>
      </c>
      <c r="G21" s="460">
        <v>931.29129483523138</v>
      </c>
      <c r="H21" s="460">
        <v>212.21366160918305</v>
      </c>
    </row>
    <row r="22" spans="1:8">
      <c r="A22" s="2011"/>
      <c r="B22" s="673" t="s">
        <v>92</v>
      </c>
      <c r="C22" s="460">
        <v>41527</v>
      </c>
      <c r="D22" s="460">
        <v>3317</v>
      </c>
      <c r="E22" s="460">
        <v>1615</v>
      </c>
      <c r="F22" s="460">
        <v>1058</v>
      </c>
      <c r="G22" s="460">
        <v>532</v>
      </c>
      <c r="H22" s="460">
        <v>112</v>
      </c>
    </row>
    <row r="23" spans="1:8">
      <c r="A23" s="2011"/>
      <c r="B23" s="673" t="s">
        <v>110</v>
      </c>
      <c r="C23" s="464">
        <v>1.9850000000000001</v>
      </c>
      <c r="D23" s="464">
        <v>2</v>
      </c>
      <c r="E23" s="464">
        <v>1.603783</v>
      </c>
      <c r="F23" s="464">
        <v>1.61</v>
      </c>
      <c r="G23" s="464">
        <v>4.0823059877148342</v>
      </c>
      <c r="H23" s="464">
        <v>6.8929061138707244</v>
      </c>
    </row>
    <row r="24" spans="1:8">
      <c r="A24" s="2011"/>
      <c r="B24" s="673" t="s">
        <v>121</v>
      </c>
      <c r="C24" s="46">
        <v>15.093067991678341</v>
      </c>
      <c r="D24" s="46">
        <v>16.332782289709048</v>
      </c>
      <c r="E24" s="46">
        <v>16.167557855945446</v>
      </c>
      <c r="F24" s="46">
        <v>16.505543580862259</v>
      </c>
      <c r="G24" s="46">
        <v>16.820545042409723</v>
      </c>
      <c r="H24" s="46">
        <v>12.748650779616801</v>
      </c>
    </row>
    <row r="25" spans="1:8">
      <c r="A25" s="2012"/>
      <c r="B25" s="674" t="s">
        <v>112</v>
      </c>
      <c r="C25" s="487">
        <f>1.14*1.64*C24/SQRT(C22)</f>
        <v>0.13847167605579369</v>
      </c>
      <c r="D25" s="487">
        <f>1.14*1.64*D24/SQRT(D22)</f>
        <v>0.53019562131092912</v>
      </c>
      <c r="E25" s="487">
        <f t="shared" ref="E25:H25" si="2">1.14*1.64*E24/SQRT(E22)</f>
        <v>0.75215415648148365</v>
      </c>
      <c r="F25" s="487">
        <f t="shared" si="2"/>
        <v>0.9487148469809823</v>
      </c>
      <c r="G25" s="487">
        <f t="shared" si="2"/>
        <v>1.3634303197201465</v>
      </c>
      <c r="H25" s="487">
        <f t="shared" si="2"/>
        <v>2.2521842281522817</v>
      </c>
    </row>
    <row r="26" spans="1:8">
      <c r="A26" s="2010" t="s">
        <v>702</v>
      </c>
      <c r="B26" s="673" t="s">
        <v>109</v>
      </c>
      <c r="C26" s="489">
        <v>21.382914826708745</v>
      </c>
      <c r="D26" s="489">
        <v>22.009759120469386</v>
      </c>
      <c r="E26" s="489">
        <v>19.869247626065178</v>
      </c>
      <c r="F26" s="489">
        <v>24.682883611327703</v>
      </c>
      <c r="G26" s="489">
        <v>15.726077305511676</v>
      </c>
      <c r="H26" s="675">
        <v>76.902217036145046</v>
      </c>
    </row>
    <row r="27" spans="1:8">
      <c r="A27" s="2011"/>
      <c r="B27" s="673" t="s">
        <v>75</v>
      </c>
      <c r="C27" s="460">
        <v>6811.8219330390311</v>
      </c>
      <c r="D27" s="460">
        <v>760.78128528767775</v>
      </c>
      <c r="E27" s="460">
        <v>303.903847087028</v>
      </c>
      <c r="F27" s="460">
        <v>255.37493298687488</v>
      </c>
      <c r="G27" s="460">
        <v>181.33061592362318</v>
      </c>
      <c r="H27" s="521">
        <v>20.17188929015099</v>
      </c>
    </row>
    <row r="28" spans="1:8">
      <c r="A28" s="2011"/>
      <c r="B28" s="673" t="s">
        <v>92</v>
      </c>
      <c r="C28" s="460">
        <v>6590</v>
      </c>
      <c r="D28" s="460">
        <v>470</v>
      </c>
      <c r="E28" s="460">
        <v>184</v>
      </c>
      <c r="F28" s="460">
        <v>167</v>
      </c>
      <c r="G28" s="460">
        <v>108</v>
      </c>
      <c r="H28" s="521">
        <v>11</v>
      </c>
    </row>
    <row r="29" spans="1:8">
      <c r="A29" s="2011"/>
      <c r="B29" s="673" t="s">
        <v>110</v>
      </c>
      <c r="C29" s="464">
        <v>7.3602977648662025</v>
      </c>
      <c r="D29" s="464">
        <v>7.1718730591470248</v>
      </c>
      <c r="E29" s="464">
        <v>6.065975927947628</v>
      </c>
      <c r="F29" s="464">
        <v>9.36</v>
      </c>
      <c r="G29" s="464">
        <v>6.5948198888287246</v>
      </c>
      <c r="H29" s="676">
        <v>5.4132038713042796</v>
      </c>
    </row>
    <row r="30" spans="1:8">
      <c r="A30" s="2011"/>
      <c r="B30" s="673" t="s">
        <v>121</v>
      </c>
      <c r="C30" s="46">
        <v>41.003634672460656</v>
      </c>
      <c r="D30" s="46">
        <v>40.131402804479457</v>
      </c>
      <c r="E30" s="46">
        <v>37.287002172021026</v>
      </c>
      <c r="F30" s="46">
        <v>38.483824422537388</v>
      </c>
      <c r="G30" s="46">
        <v>30.584231674537719</v>
      </c>
      <c r="H30" s="204">
        <v>98.483267241352564</v>
      </c>
    </row>
    <row r="31" spans="1:8">
      <c r="A31" s="2012"/>
      <c r="B31" s="674" t="s">
        <v>112</v>
      </c>
      <c r="C31" s="487">
        <f>1.14*1.64*C30/SQRT(C28)</f>
        <v>0.94433991690536268</v>
      </c>
      <c r="D31" s="487">
        <f>1.14*1.64*D30/SQRT(D28)</f>
        <v>3.4608606366716224</v>
      </c>
      <c r="E31" s="487">
        <f t="shared" ref="E31:G31" si="3">1.14*1.64*E30/SQRT(E28)</f>
        <v>5.1392205506261446</v>
      </c>
      <c r="F31" s="487">
        <f t="shared" si="3"/>
        <v>5.5676084894941988</v>
      </c>
      <c r="G31" s="487">
        <f t="shared" si="3"/>
        <v>5.5021749640025943</v>
      </c>
      <c r="H31" s="525">
        <f>1.14*1.64*H30/SQRT(H28)</f>
        <v>55.515570217607433</v>
      </c>
    </row>
    <row r="32" spans="1:8">
      <c r="A32" s="2010" t="s">
        <v>681</v>
      </c>
      <c r="B32" s="673" t="s">
        <v>109</v>
      </c>
      <c r="C32" s="710">
        <v>12.548567956223046</v>
      </c>
      <c r="D32" s="489">
        <v>14.575424434982285</v>
      </c>
      <c r="E32" s="489">
        <v>13.923681822139292</v>
      </c>
      <c r="F32" s="489">
        <v>15.429248342874589</v>
      </c>
      <c r="G32" s="489">
        <v>15.282460632145872</v>
      </c>
      <c r="H32" s="489">
        <v>11.458157913526831</v>
      </c>
    </row>
    <row r="33" spans="1:8">
      <c r="A33" s="2011"/>
      <c r="B33" s="673" t="s">
        <v>75</v>
      </c>
      <c r="C33" s="460">
        <v>73951.484150872202</v>
      </c>
      <c r="D33" s="460">
        <v>9201.8136535366848</v>
      </c>
      <c r="E33" s="460">
        <v>4040.4583362288827</v>
      </c>
      <c r="F33" s="460">
        <v>3022.9251796908457</v>
      </c>
      <c r="G33" s="460">
        <v>1756.7515580560457</v>
      </c>
      <c r="H33" s="460">
        <v>381.67857956096407</v>
      </c>
    </row>
    <row r="34" spans="1:8">
      <c r="A34" s="2011"/>
      <c r="B34" s="673" t="s">
        <v>92</v>
      </c>
      <c r="C34" s="460">
        <v>75194</v>
      </c>
      <c r="D34" s="460">
        <v>5944</v>
      </c>
      <c r="E34" s="460">
        <v>2705</v>
      </c>
      <c r="F34" s="460">
        <v>1967</v>
      </c>
      <c r="G34" s="460">
        <v>1062</v>
      </c>
      <c r="H34" s="460">
        <v>210</v>
      </c>
    </row>
    <row r="35" spans="1:8">
      <c r="A35" s="2011"/>
      <c r="B35" s="673" t="s">
        <v>110</v>
      </c>
      <c r="C35" s="464">
        <v>3.2240000000000002</v>
      </c>
      <c r="D35" s="464">
        <v>3.7052668563537838</v>
      </c>
      <c r="E35" s="464">
        <v>3</v>
      </c>
      <c r="F35" s="464">
        <v>3.774</v>
      </c>
      <c r="G35" s="464">
        <v>5</v>
      </c>
      <c r="H35" s="464">
        <v>5</v>
      </c>
    </row>
    <row r="36" spans="1:8">
      <c r="A36" s="2011"/>
      <c r="B36" s="673" t="s">
        <v>121</v>
      </c>
      <c r="C36" s="46">
        <v>28.923777245887464</v>
      </c>
      <c r="D36" s="46">
        <v>31.941194918172123</v>
      </c>
      <c r="E36" s="46">
        <v>32.628321127694662</v>
      </c>
      <c r="F36" s="46">
        <v>32.53491940112189</v>
      </c>
      <c r="G36" s="46">
        <v>30.967614064843012</v>
      </c>
      <c r="H36" s="46">
        <v>22.665758242011428</v>
      </c>
    </row>
    <row r="37" spans="1:8">
      <c r="A37" s="2012"/>
      <c r="B37" s="674" t="s">
        <v>112</v>
      </c>
      <c r="C37" s="487">
        <f>1.14*1.64*C36/SQRT(C34)</f>
        <v>0.19720236251346412</v>
      </c>
      <c r="D37" s="487">
        <f>1.14*1.64*D36/SQRT(D34)</f>
        <v>0.77456961797315116</v>
      </c>
      <c r="E37" s="487">
        <f t="shared" ref="E37:H37" si="4">1.14*1.64*E36/SQRT(E34)</f>
        <v>1.1728967763312992</v>
      </c>
      <c r="F37" s="487">
        <f t="shared" si="4"/>
        <v>1.3715013979689044</v>
      </c>
      <c r="G37" s="487">
        <f t="shared" si="4"/>
        <v>1.7766185279030557</v>
      </c>
      <c r="H37" s="487">
        <f t="shared" si="4"/>
        <v>2.9242150246633716</v>
      </c>
    </row>
    <row r="38" spans="1:8">
      <c r="A38" s="2010" t="s">
        <v>682</v>
      </c>
      <c r="B38" s="673" t="s">
        <v>109</v>
      </c>
      <c r="C38" s="489">
        <v>8.9909779622746591</v>
      </c>
      <c r="D38" s="489">
        <v>9.1315520287722975</v>
      </c>
      <c r="E38" s="489">
        <v>8.6988756654710713</v>
      </c>
      <c r="F38" s="489">
        <v>7.3192783338455616</v>
      </c>
      <c r="G38" s="489">
        <v>13.568800098235487</v>
      </c>
      <c r="H38" s="489">
        <v>8.0731551571137086</v>
      </c>
    </row>
    <row r="39" spans="1:8">
      <c r="A39" s="2011"/>
      <c r="B39" s="673" t="s">
        <v>75</v>
      </c>
      <c r="C39" s="460">
        <v>11722.813234184814</v>
      </c>
      <c r="D39" s="460">
        <v>1263.8489408218145</v>
      </c>
      <c r="E39" s="460">
        <v>442.37336151711224</v>
      </c>
      <c r="F39" s="460">
        <v>510.76454602517651</v>
      </c>
      <c r="G39" s="460">
        <v>263.1001910510808</v>
      </c>
      <c r="H39" s="460">
        <v>47.610842228445065</v>
      </c>
    </row>
    <row r="40" spans="1:8">
      <c r="A40" s="2011"/>
      <c r="B40" s="673" t="s">
        <v>92</v>
      </c>
      <c r="C40" s="460">
        <v>12204</v>
      </c>
      <c r="D40" s="460">
        <v>807</v>
      </c>
      <c r="E40" s="460">
        <v>308</v>
      </c>
      <c r="F40" s="460">
        <v>321</v>
      </c>
      <c r="G40" s="460">
        <v>157</v>
      </c>
      <c r="H40" s="460">
        <v>21</v>
      </c>
    </row>
    <row r="41" spans="1:8">
      <c r="A41" s="2011"/>
      <c r="B41" s="673" t="s">
        <v>110</v>
      </c>
      <c r="C41" s="464">
        <v>2.9529999999999998</v>
      </c>
      <c r="D41" s="464">
        <v>2.5330035559389117</v>
      </c>
      <c r="E41" s="464">
        <v>2.4620000000000002</v>
      </c>
      <c r="F41" s="464">
        <v>1.92</v>
      </c>
      <c r="G41" s="464">
        <v>3.8460000000000001</v>
      </c>
      <c r="H41" s="464">
        <v>5.3259999999999996</v>
      </c>
    </row>
    <row r="42" spans="1:8">
      <c r="A42" s="2011"/>
      <c r="B42" s="673" t="s">
        <v>121</v>
      </c>
      <c r="C42" s="46">
        <v>20.555478130416535</v>
      </c>
      <c r="D42" s="46">
        <v>20.092953848931185</v>
      </c>
      <c r="E42" s="46">
        <v>20.744928587063324</v>
      </c>
      <c r="F42" s="46">
        <v>13.593846944233698</v>
      </c>
      <c r="G42" s="46">
        <v>28.64812719496582</v>
      </c>
      <c r="H42" s="46">
        <v>8.7831805438651784</v>
      </c>
    </row>
    <row r="43" spans="1:8">
      <c r="A43" s="2012"/>
      <c r="B43" s="674" t="s">
        <v>112</v>
      </c>
      <c r="C43" s="487">
        <f>1.14*1.64*C42/SQRT(C40)</f>
        <v>0.34787657294365537</v>
      </c>
      <c r="D43" s="487">
        <f>1.14*1.64*D42/SQRT(D40)</f>
        <v>1.3223783146819339</v>
      </c>
      <c r="E43" s="487">
        <f t="shared" ref="E43:H43" si="5">1.14*1.64*E42/SQRT(E40)</f>
        <v>2.2099644382659549</v>
      </c>
      <c r="F43" s="487">
        <f t="shared" si="5"/>
        <v>1.4185301111085988</v>
      </c>
      <c r="G43" s="487">
        <f t="shared" si="5"/>
        <v>4.2745963384641197</v>
      </c>
      <c r="H43" s="487">
        <f t="shared" si="5"/>
        <v>3.5833634702172827</v>
      </c>
    </row>
    <row r="44" spans="1:8">
      <c r="A44" s="2010" t="s">
        <v>538</v>
      </c>
      <c r="B44" s="673" t="s">
        <v>109</v>
      </c>
      <c r="C44" s="489">
        <v>19.320360859751084</v>
      </c>
      <c r="D44" s="489">
        <v>20.909656576903782</v>
      </c>
      <c r="E44" s="675">
        <v>17.765927337114345</v>
      </c>
      <c r="F44" s="675">
        <v>27.357380613124196</v>
      </c>
      <c r="G44" s="675">
        <v>13.846144403886152</v>
      </c>
      <c r="H44" s="675">
        <v>24.104867229973561</v>
      </c>
    </row>
    <row r="45" spans="1:8">
      <c r="A45" s="2011"/>
      <c r="B45" s="673" t="s">
        <v>75</v>
      </c>
      <c r="C45" s="460">
        <v>1928.6730151849906</v>
      </c>
      <c r="D45" s="460">
        <v>256.54084398308964</v>
      </c>
      <c r="E45" s="521">
        <v>84.540307071872121</v>
      </c>
      <c r="F45" s="521">
        <v>90.920891784417051</v>
      </c>
      <c r="G45" s="521">
        <v>56.491196784547057</v>
      </c>
      <c r="H45" s="521">
        <v>24.588448342253528</v>
      </c>
    </row>
    <row r="46" spans="1:8">
      <c r="A46" s="2011"/>
      <c r="B46" s="673" t="s">
        <v>92</v>
      </c>
      <c r="C46" s="460">
        <v>1915</v>
      </c>
      <c r="D46" s="460">
        <v>158</v>
      </c>
      <c r="E46" s="521">
        <v>59</v>
      </c>
      <c r="F46" s="521">
        <v>55</v>
      </c>
      <c r="G46" s="521">
        <v>32</v>
      </c>
      <c r="H46" s="521">
        <v>12</v>
      </c>
    </row>
    <row r="47" spans="1:8">
      <c r="A47" s="2011"/>
      <c r="B47" s="673" t="s">
        <v>110</v>
      </c>
      <c r="C47" s="464">
        <v>3.6932025063340581</v>
      </c>
      <c r="D47" s="464">
        <v>3.8537426063955786</v>
      </c>
      <c r="E47" s="676">
        <v>2.6909999999999998</v>
      </c>
      <c r="F47" s="676">
        <v>3.2051368347935711</v>
      </c>
      <c r="G47" s="676">
        <v>5.7539999999999996</v>
      </c>
      <c r="H47" s="676">
        <v>2.1793118355773164</v>
      </c>
    </row>
    <row r="48" spans="1:8">
      <c r="A48" s="2011"/>
      <c r="B48" s="673" t="s">
        <v>121</v>
      </c>
      <c r="C48" s="46">
        <v>44.849616836090426</v>
      </c>
      <c r="D48" s="46">
        <v>45.836496633663778</v>
      </c>
      <c r="E48" s="204">
        <v>41.430037318956863</v>
      </c>
      <c r="F48" s="204">
        <v>55.46903093123057</v>
      </c>
      <c r="G48" s="204">
        <v>26.6843729052197</v>
      </c>
      <c r="H48" s="204">
        <v>54.329996966300101</v>
      </c>
    </row>
    <row r="49" spans="1:8" ht="15.75" thickBot="1">
      <c r="A49" s="2011"/>
      <c r="B49" s="673" t="s">
        <v>112</v>
      </c>
      <c r="C49" s="480">
        <f>1.14*1.64*C48/SQRT(C46)</f>
        <v>1.9161215148943398</v>
      </c>
      <c r="D49" s="480">
        <f>1.14*1.64*D48/SQRT(D46)</f>
        <v>6.8176008691362906</v>
      </c>
      <c r="E49" s="677">
        <f t="shared" ref="E49:H49" si="6">1.14*1.64*E48/SQRT(E46)</f>
        <v>10.084120301065104</v>
      </c>
      <c r="F49" s="677">
        <f t="shared" si="6"/>
        <v>13.983565894235072</v>
      </c>
      <c r="G49" s="677">
        <f t="shared" si="6"/>
        <v>8.8192308628201896</v>
      </c>
      <c r="H49" s="677">
        <f t="shared" si="6"/>
        <v>29.322281391608481</v>
      </c>
    </row>
    <row r="50" spans="1:8">
      <c r="A50" s="2013" t="s">
        <v>696</v>
      </c>
      <c r="B50" s="678" t="s">
        <v>109</v>
      </c>
      <c r="C50" s="463">
        <v>10.938991751580389</v>
      </c>
      <c r="D50" s="463">
        <v>11.935504639233613</v>
      </c>
      <c r="E50" s="463">
        <v>11.124836513933845</v>
      </c>
      <c r="F50" s="463">
        <v>12.150650002522422</v>
      </c>
      <c r="G50" s="463">
        <v>13.135870736589052</v>
      </c>
      <c r="H50" s="463">
        <v>13.158579478307239</v>
      </c>
    </row>
    <row r="51" spans="1:8">
      <c r="A51" s="2011"/>
      <c r="B51" s="673" t="s">
        <v>75</v>
      </c>
      <c r="C51" s="460">
        <v>192222.90593214807</v>
      </c>
      <c r="D51" s="460">
        <v>23311.694795196458</v>
      </c>
      <c r="E51" s="460">
        <v>10084.844787900576</v>
      </c>
      <c r="F51" s="460">
        <v>7839.9297784164746</v>
      </c>
      <c r="G51" s="460">
        <v>4397.8180503067279</v>
      </c>
      <c r="H51" s="460">
        <v>989.10217857287137</v>
      </c>
    </row>
    <row r="52" spans="1:8">
      <c r="A52" s="2011"/>
      <c r="B52" s="673" t="s">
        <v>92</v>
      </c>
      <c r="C52" s="460">
        <v>191826</v>
      </c>
      <c r="D52" s="460">
        <v>14780</v>
      </c>
      <c r="E52" s="460">
        <v>6649</v>
      </c>
      <c r="F52" s="460">
        <v>4982</v>
      </c>
      <c r="G52" s="460">
        <v>2622</v>
      </c>
      <c r="H52" s="460">
        <v>527</v>
      </c>
    </row>
    <row r="53" spans="1:8">
      <c r="A53" s="2011"/>
      <c r="B53" s="673" t="s">
        <v>110</v>
      </c>
      <c r="C53" s="464">
        <v>3.0828500000000001</v>
      </c>
      <c r="D53" s="464">
        <v>3.1909999999999998</v>
      </c>
      <c r="E53" s="464">
        <v>2.68831</v>
      </c>
      <c r="F53" s="464">
        <v>3.0288900000000001</v>
      </c>
      <c r="G53" s="464">
        <v>5</v>
      </c>
      <c r="H53" s="464">
        <v>6.4388100000000001</v>
      </c>
    </row>
    <row r="54" spans="1:8">
      <c r="A54" s="2011"/>
      <c r="B54" s="673" t="s">
        <v>121</v>
      </c>
      <c r="C54" s="46">
        <v>24.65117908839591</v>
      </c>
      <c r="D54" s="46">
        <v>26.334749576909779</v>
      </c>
      <c r="E54" s="46">
        <v>26.90088749338571</v>
      </c>
      <c r="F54" s="46">
        <v>25.947784531371042</v>
      </c>
      <c r="G54" s="46">
        <v>25.788931335779836</v>
      </c>
      <c r="H54" s="46">
        <v>25.693675706660265</v>
      </c>
    </row>
    <row r="55" spans="1:8" ht="15.75" thickBot="1">
      <c r="A55" s="2022"/>
      <c r="B55" s="692" t="s">
        <v>112</v>
      </c>
      <c r="C55" s="487">
        <f>1.14*1.64*C54/SQRT(C52)</f>
        <v>0.10522832579967659</v>
      </c>
      <c r="D55" s="487">
        <f>1.14*1.64*D54/SQRT(D52)</f>
        <v>0.40498662008268438</v>
      </c>
      <c r="E55" s="487">
        <f t="shared" ref="E55:H55" si="7">1.14*1.64*E54/SQRT(E52)</f>
        <v>0.61678974033098588</v>
      </c>
      <c r="F55" s="487">
        <f t="shared" si="7"/>
        <v>0.68730122933314597</v>
      </c>
      <c r="G55" s="487">
        <f t="shared" si="7"/>
        <v>0.94159837762153931</v>
      </c>
      <c r="H55" s="487">
        <f t="shared" si="7"/>
        <v>2.0925200603822365</v>
      </c>
    </row>
    <row r="56" spans="1:8" ht="67.7" customHeight="1" thickTop="1">
      <c r="A56" s="2029" t="s">
        <v>716</v>
      </c>
      <c r="B56" s="2029"/>
      <c r="C56" s="2029"/>
      <c r="D56" s="2029"/>
      <c r="E56" s="2029"/>
      <c r="F56" s="2029"/>
      <c r="G56" s="2029"/>
      <c r="H56" s="2029"/>
    </row>
    <row r="57" spans="1:8">
      <c r="A57" s="504" t="s">
        <v>347</v>
      </c>
    </row>
    <row r="58" spans="1:8">
      <c r="A58" s="505" t="s">
        <v>348</v>
      </c>
    </row>
  </sheetData>
  <mergeCells count="12">
    <mergeCell ref="A56:H56"/>
    <mergeCell ref="A5:H5"/>
    <mergeCell ref="E6:H6"/>
    <mergeCell ref="A7:B7"/>
    <mergeCell ref="A8:A13"/>
    <mergeCell ref="A14:A19"/>
    <mergeCell ref="A20:A25"/>
    <mergeCell ref="A26:A31"/>
    <mergeCell ref="A32:A37"/>
    <mergeCell ref="A38:A43"/>
    <mergeCell ref="A44:A49"/>
    <mergeCell ref="A50:A55"/>
  </mergeCells>
  <hyperlinks>
    <hyperlink ref="A3" location="Übersicht!A1" display="&lt;&lt; Zurück zur Übersicht"/>
  </hyperlinks>
  <pageMargins left="0.7" right="0.7" top="0.78740157499999996" bottom="0.78740157499999996"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A3" sqref="A3"/>
    </sheetView>
  </sheetViews>
  <sheetFormatPr baseColWidth="10" defaultRowHeight="15"/>
  <cols>
    <col min="1" max="16384" width="11.42578125" style="467"/>
  </cols>
  <sheetData>
    <row r="1" spans="1:12" ht="25.5">
      <c r="A1" s="8" t="s">
        <v>726</v>
      </c>
      <c r="B1" s="20"/>
      <c r="C1" s="20"/>
      <c r="D1" s="20"/>
      <c r="E1" s="20"/>
      <c r="F1" s="20"/>
      <c r="G1" s="20"/>
      <c r="H1" s="20"/>
    </row>
    <row r="2" spans="1:12">
      <c r="A2" s="20"/>
      <c r="B2" s="20"/>
      <c r="C2" s="20"/>
      <c r="D2" s="20"/>
      <c r="E2" s="20"/>
      <c r="F2" s="20"/>
      <c r="G2" s="20"/>
      <c r="H2" s="20"/>
    </row>
    <row r="3" spans="1:12" ht="15.75">
      <c r="A3" s="26" t="s">
        <v>69</v>
      </c>
      <c r="B3" s="705"/>
      <c r="C3" s="711"/>
      <c r="D3" s="711"/>
      <c r="E3" s="20"/>
      <c r="F3" s="20"/>
      <c r="G3" s="20"/>
      <c r="H3" s="20"/>
    </row>
    <row r="4" spans="1:12" ht="15.75">
      <c r="A4" s="10"/>
      <c r="B4" s="705"/>
      <c r="C4" s="711"/>
      <c r="D4" s="711"/>
      <c r="E4" s="20"/>
      <c r="F4" s="20"/>
      <c r="G4" s="20"/>
      <c r="H4" s="20"/>
    </row>
    <row r="5" spans="1:12" ht="14.65" customHeight="1" thickBot="1">
      <c r="A5" s="2036" t="s">
        <v>724</v>
      </c>
      <c r="B5" s="2036"/>
      <c r="C5" s="2036"/>
      <c r="D5" s="2036"/>
      <c r="E5" s="2036"/>
      <c r="F5" s="2036"/>
      <c r="G5" s="2036"/>
      <c r="H5" s="2036"/>
      <c r="I5" s="2036"/>
      <c r="J5" s="2036"/>
      <c r="K5" s="2036"/>
      <c r="L5" s="2036"/>
    </row>
    <row r="6" spans="1:12" ht="14.65" customHeight="1">
      <c r="A6" s="2037" t="s">
        <v>71</v>
      </c>
      <c r="B6" s="1771"/>
      <c r="C6" s="708"/>
      <c r="D6" s="708"/>
      <c r="E6" s="1976" t="s">
        <v>408</v>
      </c>
      <c r="F6" s="1976"/>
      <c r="G6" s="1976"/>
      <c r="H6" s="1976"/>
      <c r="I6" s="1976"/>
      <c r="J6" s="1976"/>
      <c r="K6" s="1976"/>
      <c r="L6" s="1976"/>
    </row>
    <row r="7" spans="1:12" ht="25.5" thickBot="1">
      <c r="A7" s="1771"/>
      <c r="B7" s="1771"/>
      <c r="C7" s="481" t="s">
        <v>102</v>
      </c>
      <c r="D7" s="481" t="s">
        <v>82</v>
      </c>
      <c r="E7" s="481" t="s">
        <v>391</v>
      </c>
      <c r="F7" s="481" t="s">
        <v>394</v>
      </c>
      <c r="G7" s="481" t="s">
        <v>77</v>
      </c>
      <c r="H7" s="481" t="s">
        <v>78</v>
      </c>
      <c r="I7" s="481" t="s">
        <v>79</v>
      </c>
      <c r="J7" s="481" t="s">
        <v>99</v>
      </c>
      <c r="K7" s="481" t="s">
        <v>160</v>
      </c>
      <c r="L7" s="481" t="s">
        <v>161</v>
      </c>
    </row>
    <row r="8" spans="1:12" ht="14.45" customHeight="1">
      <c r="A8" s="1966" t="s">
        <v>725</v>
      </c>
      <c r="B8" s="712" t="s">
        <v>109</v>
      </c>
      <c r="C8" s="463">
        <v>36.831753064576503</v>
      </c>
      <c r="D8" s="463">
        <v>39.577388663719518</v>
      </c>
      <c r="E8" s="463">
        <v>39.51692241909177</v>
      </c>
      <c r="F8" s="463">
        <v>37.909952397050624</v>
      </c>
      <c r="G8" s="463">
        <v>34.630881822606966</v>
      </c>
      <c r="H8" s="463">
        <v>43.428301850980603</v>
      </c>
      <c r="I8" s="463">
        <v>39.754419531349704</v>
      </c>
      <c r="J8" s="463">
        <v>41.817534631937136</v>
      </c>
      <c r="K8" s="463">
        <v>40.10353799585333</v>
      </c>
      <c r="L8" s="463">
        <v>38.328008507870507</v>
      </c>
    </row>
    <row r="9" spans="1:12">
      <c r="A9" s="1784"/>
      <c r="B9" s="443" t="s">
        <v>75</v>
      </c>
      <c r="C9" s="460">
        <v>57090.000000000458</v>
      </c>
      <c r="D9" s="460">
        <v>7030.1970587444539</v>
      </c>
      <c r="E9" s="460">
        <v>400.97801141240916</v>
      </c>
      <c r="F9" s="460">
        <v>1135.5587278429282</v>
      </c>
      <c r="G9" s="460">
        <v>544.10653601553304</v>
      </c>
      <c r="H9" s="460">
        <v>704.12905114141029</v>
      </c>
      <c r="I9" s="460">
        <v>2803.5880097663435</v>
      </c>
      <c r="J9" s="460">
        <v>742.5350491580316</v>
      </c>
      <c r="K9" s="460">
        <v>344.45466423148599</v>
      </c>
      <c r="L9" s="460">
        <v>354.84700917635263</v>
      </c>
    </row>
    <row r="10" spans="1:12" ht="24">
      <c r="A10" s="1784"/>
      <c r="B10" s="443" t="s">
        <v>92</v>
      </c>
      <c r="C10" s="460">
        <v>57090</v>
      </c>
      <c r="D10" s="460">
        <v>4484</v>
      </c>
      <c r="E10" s="460">
        <v>247</v>
      </c>
      <c r="F10" s="460">
        <v>846</v>
      </c>
      <c r="G10" s="460">
        <v>273</v>
      </c>
      <c r="H10" s="460">
        <v>505</v>
      </c>
      <c r="I10" s="460">
        <v>1462</v>
      </c>
      <c r="J10" s="460">
        <v>586</v>
      </c>
      <c r="K10" s="460">
        <v>212</v>
      </c>
      <c r="L10" s="460">
        <v>353</v>
      </c>
    </row>
    <row r="11" spans="1:12">
      <c r="A11" s="1784"/>
      <c r="B11" s="713" t="s">
        <v>110</v>
      </c>
      <c r="C11" s="46">
        <v>15.279127053151134</v>
      </c>
      <c r="D11" s="46">
        <v>15.241949965134834</v>
      </c>
      <c r="E11" s="46">
        <v>12.511434081670593</v>
      </c>
      <c r="F11" s="46">
        <v>13.212184562468721</v>
      </c>
      <c r="G11" s="46">
        <v>14.434149156175435</v>
      </c>
      <c r="H11" s="46">
        <v>17.941825649421087</v>
      </c>
      <c r="I11" s="46">
        <v>15.577854646480962</v>
      </c>
      <c r="J11" s="46">
        <v>16.317897390046674</v>
      </c>
      <c r="K11" s="46">
        <v>16.225910919982759</v>
      </c>
      <c r="L11" s="46">
        <v>14.086451164836577</v>
      </c>
    </row>
    <row r="12" spans="1:12" ht="24">
      <c r="A12" s="1784"/>
      <c r="B12" s="443" t="s">
        <v>121</v>
      </c>
      <c r="C12" s="46">
        <v>58.636669573397555</v>
      </c>
      <c r="D12" s="46">
        <v>62.738335199349549</v>
      </c>
      <c r="E12" s="46">
        <v>64.509741492498321</v>
      </c>
      <c r="F12" s="46">
        <v>62.276460022138892</v>
      </c>
      <c r="G12" s="46">
        <v>47.565127457483776</v>
      </c>
      <c r="H12" s="46">
        <v>67.124424357251286</v>
      </c>
      <c r="I12" s="46">
        <v>65.180728134461305</v>
      </c>
      <c r="J12" s="46">
        <v>63.131502068258975</v>
      </c>
      <c r="K12" s="46">
        <v>58.646789096217873</v>
      </c>
      <c r="L12" s="46">
        <v>56.537203171491917</v>
      </c>
    </row>
    <row r="13" spans="1:12" ht="15.75" thickBot="1">
      <c r="A13" s="1819"/>
      <c r="B13" s="518" t="s">
        <v>112</v>
      </c>
      <c r="C13" s="458">
        <f t="shared" ref="C13:D13" si="0">1.14*1.64*C12/SQRT(C10)</f>
        <v>0.45881538611822503</v>
      </c>
      <c r="D13" s="458">
        <f t="shared" si="0"/>
        <v>1.7516562687688588</v>
      </c>
      <c r="E13" s="714">
        <f>1.14*1.64*E12/SQRT(E10)</f>
        <v>7.6740658999362106</v>
      </c>
      <c r="F13" s="714">
        <f>1.14*1.64*F12/SQRT(F10)</f>
        <v>4.0030170130172245</v>
      </c>
      <c r="G13" s="714">
        <f t="shared" ref="G13:L13" si="1">1.14*1.64*G12/SQRT(G10)</f>
        <v>5.3821530159265052</v>
      </c>
      <c r="H13" s="714">
        <f t="shared" si="1"/>
        <v>5.5844908621735421</v>
      </c>
      <c r="I13" s="714">
        <f t="shared" si="1"/>
        <v>3.187089215362485</v>
      </c>
      <c r="J13" s="714">
        <f t="shared" si="1"/>
        <v>4.8758014688644487</v>
      </c>
      <c r="K13" s="714">
        <f t="shared" si="1"/>
        <v>7.530520731269144</v>
      </c>
      <c r="L13" s="714">
        <f t="shared" si="1"/>
        <v>5.625947399289716</v>
      </c>
    </row>
    <row r="14" spans="1:12" ht="48.95" customHeight="1">
      <c r="A14" s="1985" t="s">
        <v>524</v>
      </c>
      <c r="B14" s="1985"/>
      <c r="C14" s="1985"/>
      <c r="D14" s="1985"/>
      <c r="E14" s="1985"/>
      <c r="F14" s="1985"/>
      <c r="G14" s="1985"/>
      <c r="H14" s="1985"/>
      <c r="I14" s="1985"/>
      <c r="J14" s="1985"/>
      <c r="K14" s="1985"/>
      <c r="L14" s="1985"/>
    </row>
    <row r="15" spans="1:12">
      <c r="A15" s="504"/>
    </row>
    <row r="16" spans="1:12">
      <c r="A16" s="505"/>
    </row>
  </sheetData>
  <mergeCells count="5">
    <mergeCell ref="A5:L5"/>
    <mergeCell ref="A6:B7"/>
    <mergeCell ref="E6:L6"/>
    <mergeCell ref="A8:A13"/>
    <mergeCell ref="A14:L14"/>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opLeftCell="A16" workbookViewId="0">
      <selection activeCell="A3" sqref="A3"/>
    </sheetView>
  </sheetViews>
  <sheetFormatPr baseColWidth="10" defaultRowHeight="15"/>
  <cols>
    <col min="1" max="16384" width="11.42578125" style="467"/>
  </cols>
  <sheetData>
    <row r="1" spans="1:8" ht="25.5">
      <c r="A1" s="8" t="s">
        <v>730</v>
      </c>
      <c r="B1" s="20"/>
      <c r="C1" s="20"/>
      <c r="D1" s="20"/>
      <c r="E1" s="20"/>
      <c r="F1" s="20"/>
      <c r="G1" s="20"/>
    </row>
    <row r="2" spans="1:8">
      <c r="A2" s="20"/>
      <c r="B2" s="20"/>
      <c r="C2" s="20"/>
      <c r="D2" s="20"/>
      <c r="E2" s="20"/>
      <c r="F2" s="20"/>
      <c r="G2" s="20"/>
    </row>
    <row r="3" spans="1:8" ht="15.75">
      <c r="A3" s="26" t="s">
        <v>69</v>
      </c>
      <c r="B3" s="705"/>
      <c r="C3" s="711"/>
      <c r="D3" s="711"/>
      <c r="E3" s="20"/>
      <c r="F3" s="20"/>
      <c r="G3" s="20"/>
    </row>
    <row r="4" spans="1:8" ht="15.75">
      <c r="A4" s="10"/>
      <c r="B4" s="705"/>
      <c r="C4" s="711"/>
      <c r="D4" s="711"/>
      <c r="E4" s="20"/>
      <c r="F4" s="20"/>
      <c r="G4" s="20"/>
    </row>
    <row r="5" spans="1:8" ht="14.65" customHeight="1" thickBot="1">
      <c r="A5" s="2036" t="s">
        <v>727</v>
      </c>
      <c r="B5" s="2036"/>
      <c r="C5" s="2036"/>
      <c r="D5" s="2036"/>
      <c r="E5" s="2036"/>
      <c r="F5" s="2036"/>
      <c r="G5" s="2036"/>
      <c r="H5" s="2036"/>
    </row>
    <row r="6" spans="1:8" ht="14.65" customHeight="1">
      <c r="A6" s="2037" t="s">
        <v>71</v>
      </c>
      <c r="B6" s="1771"/>
      <c r="C6" s="708"/>
      <c r="D6" s="708"/>
      <c r="E6" s="1976" t="s">
        <v>94</v>
      </c>
      <c r="F6" s="1976"/>
      <c r="G6" s="1976"/>
      <c r="H6" s="1976"/>
    </row>
    <row r="7" spans="1:8" ht="15.75" thickBot="1">
      <c r="A7" s="1771"/>
      <c r="B7" s="1771"/>
      <c r="C7" s="481" t="s">
        <v>102</v>
      </c>
      <c r="D7" s="481" t="s">
        <v>82</v>
      </c>
      <c r="E7" s="481" t="s">
        <v>95</v>
      </c>
      <c r="F7" s="481" t="s">
        <v>96</v>
      </c>
      <c r="G7" s="481" t="s">
        <v>98</v>
      </c>
      <c r="H7" s="481" t="s">
        <v>99</v>
      </c>
    </row>
    <row r="8" spans="1:8" ht="14.45" customHeight="1">
      <c r="A8" s="1784" t="s">
        <v>496</v>
      </c>
      <c r="B8" s="443" t="s">
        <v>109</v>
      </c>
      <c r="C8" s="463">
        <v>36.831753064576503</v>
      </c>
      <c r="D8" s="463">
        <v>39.577388663719518</v>
      </c>
      <c r="E8" s="463">
        <v>39.296560519587132</v>
      </c>
      <c r="F8" s="463">
        <v>33.402428248206448</v>
      </c>
      <c r="G8" s="463">
        <v>43.066609228864564</v>
      </c>
      <c r="H8" s="463">
        <v>40.074020446434332</v>
      </c>
    </row>
    <row r="9" spans="1:8">
      <c r="A9" s="1784"/>
      <c r="B9" s="443" t="s">
        <v>75</v>
      </c>
      <c r="C9" s="460">
        <v>57090.000000000458</v>
      </c>
      <c r="D9" s="460">
        <v>7030.1970587444539</v>
      </c>
      <c r="E9" s="460">
        <v>2831.431870136556</v>
      </c>
      <c r="F9" s="460">
        <v>719.88814635722019</v>
      </c>
      <c r="G9" s="460">
        <v>113.67638435449763</v>
      </c>
      <c r="H9" s="460">
        <v>609.42345596515634</v>
      </c>
    </row>
    <row r="10" spans="1:8" ht="24">
      <c r="A10" s="1784"/>
      <c r="B10" s="443" t="s">
        <v>92</v>
      </c>
      <c r="C10" s="460">
        <v>57090</v>
      </c>
      <c r="D10" s="460">
        <v>4484</v>
      </c>
      <c r="E10" s="460">
        <v>1490</v>
      </c>
      <c r="F10" s="460">
        <v>576</v>
      </c>
      <c r="G10" s="460">
        <v>179</v>
      </c>
      <c r="H10" s="460">
        <v>548</v>
      </c>
    </row>
    <row r="11" spans="1:8">
      <c r="A11" s="1784"/>
      <c r="B11" s="713" t="s">
        <v>110</v>
      </c>
      <c r="C11" s="46">
        <v>15.279127053151134</v>
      </c>
      <c r="D11" s="46">
        <v>15.241949965134834</v>
      </c>
      <c r="E11" s="464">
        <v>15.47429</v>
      </c>
      <c r="F11" s="464">
        <v>11.54353764</v>
      </c>
      <c r="G11" s="464">
        <v>12.468087664</v>
      </c>
      <c r="H11" s="464">
        <v>14.323291978501899</v>
      </c>
    </row>
    <row r="12" spans="1:8" ht="24">
      <c r="A12" s="1784"/>
      <c r="B12" s="443" t="s">
        <v>121</v>
      </c>
      <c r="C12" s="46">
        <v>58.636669573397555</v>
      </c>
      <c r="D12" s="46">
        <v>62.738335199349549</v>
      </c>
      <c r="E12" s="46">
        <v>63.860153685144951</v>
      </c>
      <c r="F12" s="46">
        <v>59.641502030985791</v>
      </c>
      <c r="G12" s="46">
        <v>64.389300604521878</v>
      </c>
      <c r="H12" s="46">
        <v>61.612061581429238</v>
      </c>
    </row>
    <row r="13" spans="1:8" ht="15.75" thickBot="1">
      <c r="A13" s="1784"/>
      <c r="B13" s="443" t="s">
        <v>112</v>
      </c>
      <c r="C13" s="458">
        <f t="shared" ref="C13:D13" si="0">1.14*1.64*C12/SQRT(C10)</f>
        <v>0.45881538611822503</v>
      </c>
      <c r="D13" s="458">
        <f t="shared" si="0"/>
        <v>1.7516562687688588</v>
      </c>
      <c r="E13" s="458">
        <f>1.14*1.64*E12/SQRT(E10)</f>
        <v>3.0930399152628976</v>
      </c>
      <c r="F13" s="458">
        <f t="shared" ref="F13:H13" si="1">1.14*1.64*F12/SQRT(F10)</f>
        <v>4.6460730082137927</v>
      </c>
      <c r="G13" s="458">
        <f t="shared" si="1"/>
        <v>8.9977908036953842</v>
      </c>
      <c r="H13" s="458">
        <f t="shared" si="1"/>
        <v>4.9206690992199045</v>
      </c>
    </row>
    <row r="14" spans="1:8" ht="48.4" customHeight="1">
      <c r="A14" s="2039" t="s">
        <v>728</v>
      </c>
      <c r="B14" s="2039"/>
      <c r="C14" s="2039"/>
      <c r="D14" s="2039"/>
      <c r="E14" s="2039"/>
      <c r="F14" s="2039"/>
      <c r="G14" s="2039"/>
      <c r="H14" s="2039"/>
    </row>
    <row r="15" spans="1:8">
      <c r="A15" s="504"/>
      <c r="B15" s="715"/>
      <c r="C15" s="715"/>
      <c r="D15" s="715"/>
      <c r="E15" s="715"/>
      <c r="F15" s="715"/>
      <c r="G15" s="715"/>
    </row>
    <row r="16" spans="1:8">
      <c r="A16" s="505"/>
    </row>
    <row r="17" spans="1:9">
      <c r="A17" s="2040" t="s">
        <v>729</v>
      </c>
      <c r="B17" s="2040"/>
      <c r="C17" s="2040"/>
      <c r="D17" s="2040"/>
      <c r="E17" s="2040"/>
      <c r="F17" s="2040"/>
      <c r="G17" s="2040"/>
      <c r="H17" s="2040"/>
      <c r="I17" s="2040"/>
    </row>
    <row r="18" spans="1:9">
      <c r="A18" s="2037" t="s">
        <v>71</v>
      </c>
      <c r="B18" s="1771"/>
      <c r="C18" s="708"/>
      <c r="D18" s="708"/>
      <c r="E18" s="1976" t="s">
        <v>94</v>
      </c>
      <c r="F18" s="1976"/>
      <c r="G18" s="1976"/>
      <c r="H18" s="1976"/>
      <c r="I18" s="1976"/>
    </row>
    <row r="19" spans="1:9" ht="15.75" thickBot="1">
      <c r="A19" s="1771"/>
      <c r="B19" s="1771"/>
      <c r="C19" s="481" t="s">
        <v>102</v>
      </c>
      <c r="D19" s="481" t="s">
        <v>82</v>
      </c>
      <c r="E19" s="688" t="s">
        <v>95</v>
      </c>
      <c r="F19" s="688" t="s">
        <v>96</v>
      </c>
      <c r="G19" s="688" t="s">
        <v>98</v>
      </c>
      <c r="H19" s="688" t="s">
        <v>99</v>
      </c>
      <c r="I19" s="688" t="s">
        <v>97</v>
      </c>
    </row>
    <row r="20" spans="1:9">
      <c r="A20" s="1784" t="s">
        <v>496</v>
      </c>
      <c r="B20" s="443" t="s">
        <v>109</v>
      </c>
      <c r="C20" s="463">
        <v>36.831753064576503</v>
      </c>
      <c r="D20" s="463">
        <v>39.577388663719518</v>
      </c>
      <c r="E20" s="463">
        <v>39.058543778071162</v>
      </c>
      <c r="F20" s="463">
        <v>30.955696490365057</v>
      </c>
      <c r="G20" s="463">
        <v>41.290670251817154</v>
      </c>
      <c r="H20" s="463">
        <v>42.552473206476733</v>
      </c>
      <c r="I20" s="463">
        <v>37.871366275579547</v>
      </c>
    </row>
    <row r="21" spans="1:9">
      <c r="A21" s="1784"/>
      <c r="B21" s="443" t="s">
        <v>75</v>
      </c>
      <c r="C21" s="460">
        <v>57090.000000000458</v>
      </c>
      <c r="D21" s="460">
        <v>7030.1970587444539</v>
      </c>
      <c r="E21" s="460">
        <v>2507.4658153015203</v>
      </c>
      <c r="F21" s="460">
        <v>665.97014265003395</v>
      </c>
      <c r="G21" s="460">
        <v>165.91295897232266</v>
      </c>
      <c r="H21" s="460">
        <v>685.9650238504986</v>
      </c>
      <c r="I21" s="460">
        <v>223.62825579234814</v>
      </c>
    </row>
    <row r="22" spans="1:9" ht="24">
      <c r="A22" s="1784"/>
      <c r="B22" s="443" t="s">
        <v>92</v>
      </c>
      <c r="C22" s="460">
        <v>57090</v>
      </c>
      <c r="D22" s="460">
        <v>4484</v>
      </c>
      <c r="E22" s="460">
        <v>1305</v>
      </c>
      <c r="F22" s="460">
        <v>527</v>
      </c>
      <c r="G22" s="460">
        <v>256</v>
      </c>
      <c r="H22" s="460">
        <v>574</v>
      </c>
      <c r="I22" s="460">
        <v>243</v>
      </c>
    </row>
    <row r="23" spans="1:9" ht="24">
      <c r="A23" s="1784"/>
      <c r="B23" s="443" t="s">
        <v>121</v>
      </c>
      <c r="C23" s="46">
        <v>58.636669573397555</v>
      </c>
      <c r="D23" s="46">
        <v>62.738335199349549</v>
      </c>
      <c r="E23" s="46">
        <v>65.045674555372372</v>
      </c>
      <c r="F23" s="46">
        <v>51.394679517052154</v>
      </c>
      <c r="G23" s="46">
        <v>62.192049737948949</v>
      </c>
      <c r="H23" s="46">
        <v>65.829101238953228</v>
      </c>
      <c r="I23" s="46">
        <v>58.836834700489277</v>
      </c>
    </row>
    <row r="24" spans="1:9" ht="15.75" thickBot="1">
      <c r="A24" s="1784"/>
      <c r="B24" s="443" t="s">
        <v>112</v>
      </c>
      <c r="C24" s="458">
        <f>1.14*1.64*C23/SQRT(C22)</f>
        <v>0.45881538611822503</v>
      </c>
      <c r="D24" s="458">
        <f>1.14*1.64*D23/SQRT(D22)</f>
        <v>1.7516562687688588</v>
      </c>
      <c r="E24" s="458">
        <f t="shared" ref="E24:I24" si="2">1.14*1.64*E23/SQRT(E22)</f>
        <v>3.3663701362526388</v>
      </c>
      <c r="F24" s="458">
        <f t="shared" si="2"/>
        <v>4.1856369292646676</v>
      </c>
      <c r="G24" s="458">
        <f t="shared" si="2"/>
        <v>7.2671410118793336</v>
      </c>
      <c r="H24" s="458">
        <f t="shared" si="2"/>
        <v>5.1370131673107409</v>
      </c>
      <c r="I24" s="458">
        <f t="shared" si="2"/>
        <v>7.0565896460453175</v>
      </c>
    </row>
    <row r="25" spans="1:9" ht="45.75" customHeight="1">
      <c r="A25" s="2038" t="s">
        <v>728</v>
      </c>
      <c r="B25" s="2038"/>
      <c r="C25" s="2038"/>
      <c r="D25" s="2038"/>
      <c r="E25" s="2038"/>
      <c r="F25" s="2038"/>
      <c r="G25" s="2038"/>
      <c r="H25" s="2038"/>
      <c r="I25" s="2038"/>
    </row>
  </sheetData>
  <mergeCells count="10">
    <mergeCell ref="A18:B19"/>
    <mergeCell ref="E18:I18"/>
    <mergeCell ref="A20:A24"/>
    <mergeCell ref="A25:I25"/>
    <mergeCell ref="A5:H5"/>
    <mergeCell ref="A6:B7"/>
    <mergeCell ref="E6:H6"/>
    <mergeCell ref="A8:A13"/>
    <mergeCell ref="A14:H14"/>
    <mergeCell ref="A17:I17"/>
  </mergeCells>
  <hyperlinks>
    <hyperlink ref="A3" location="Übersicht!A1" display="&lt;&lt; Zurück zur Übersicht"/>
  </hyperlinks>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A3" sqref="A3"/>
    </sheetView>
  </sheetViews>
  <sheetFormatPr baseColWidth="10" defaultRowHeight="15"/>
  <cols>
    <col min="1" max="16384" width="11.42578125" style="467"/>
  </cols>
  <sheetData>
    <row r="1" spans="1:8" ht="25.5">
      <c r="A1" s="8" t="s">
        <v>1154</v>
      </c>
      <c r="B1" s="20"/>
      <c r="C1" s="20"/>
      <c r="D1" s="20"/>
      <c r="E1" s="20"/>
      <c r="F1" s="20"/>
      <c r="G1" s="20"/>
    </row>
    <row r="2" spans="1:8">
      <c r="A2" s="20"/>
      <c r="B2" s="20"/>
      <c r="C2" s="20"/>
      <c r="D2" s="20"/>
      <c r="E2" s="20"/>
      <c r="F2" s="20"/>
      <c r="G2" s="20"/>
    </row>
    <row r="3" spans="1:8" ht="15.75">
      <c r="A3" s="26" t="s">
        <v>69</v>
      </c>
      <c r="B3" s="705"/>
      <c r="C3" s="711"/>
      <c r="D3" s="711"/>
      <c r="E3" s="20"/>
      <c r="F3" s="20"/>
      <c r="G3" s="20"/>
    </row>
    <row r="4" spans="1:8" ht="15.75">
      <c r="A4" s="10"/>
      <c r="B4" s="705"/>
      <c r="C4" s="711"/>
      <c r="D4" s="711"/>
      <c r="E4" s="20"/>
      <c r="F4" s="20"/>
      <c r="G4" s="20"/>
    </row>
    <row r="5" spans="1:8" ht="14.65" customHeight="1" thickBot="1">
      <c r="A5" s="2036" t="s">
        <v>731</v>
      </c>
      <c r="B5" s="2036"/>
      <c r="C5" s="2036"/>
      <c r="D5" s="2036"/>
      <c r="E5" s="2036"/>
      <c r="F5" s="2036"/>
      <c r="G5" s="2036"/>
      <c r="H5" s="2036"/>
    </row>
    <row r="6" spans="1:8" ht="14.65" customHeight="1">
      <c r="A6" s="2037" t="s">
        <v>71</v>
      </c>
      <c r="B6" s="1771"/>
      <c r="C6" s="708"/>
      <c r="D6" s="708"/>
      <c r="E6" s="1976" t="s">
        <v>404</v>
      </c>
      <c r="F6" s="1976"/>
      <c r="G6" s="1976"/>
      <c r="H6" s="1976"/>
    </row>
    <row r="7" spans="1:8" ht="48.75" thickBot="1">
      <c r="A7" s="1771"/>
      <c r="B7" s="1771"/>
      <c r="C7" s="1305" t="s">
        <v>102</v>
      </c>
      <c r="D7" s="1305" t="s">
        <v>82</v>
      </c>
      <c r="E7" s="1305" t="s">
        <v>395</v>
      </c>
      <c r="F7" s="1305" t="s">
        <v>397</v>
      </c>
      <c r="G7" s="1305" t="s">
        <v>411</v>
      </c>
      <c r="H7" s="1305" t="s">
        <v>152</v>
      </c>
    </row>
    <row r="8" spans="1:8" ht="14.45" customHeight="1">
      <c r="A8" s="1784" t="s">
        <v>496</v>
      </c>
      <c r="B8" s="443" t="s">
        <v>109</v>
      </c>
      <c r="C8" s="463">
        <v>36.831753064576503</v>
      </c>
      <c r="D8" s="463">
        <v>39.577388663719518</v>
      </c>
      <c r="E8" s="463">
        <v>38.062722095558108</v>
      </c>
      <c r="F8" s="463">
        <v>39.753887409851458</v>
      </c>
      <c r="G8" s="463">
        <v>43.38577776874471</v>
      </c>
      <c r="H8" s="463">
        <v>36.676767718820393</v>
      </c>
    </row>
    <row r="9" spans="1:8">
      <c r="A9" s="1784"/>
      <c r="B9" s="443" t="s">
        <v>75</v>
      </c>
      <c r="C9" s="460">
        <v>57090.000000000458</v>
      </c>
      <c r="D9" s="460">
        <v>7030.1970587444539</v>
      </c>
      <c r="E9" s="460">
        <v>2947.5624274093716</v>
      </c>
      <c r="F9" s="460">
        <v>2396.2497503649283</v>
      </c>
      <c r="G9" s="460">
        <v>1331.5231949923595</v>
      </c>
      <c r="H9" s="460">
        <v>354.86168597783353</v>
      </c>
    </row>
    <row r="10" spans="1:8" ht="24">
      <c r="A10" s="1784"/>
      <c r="B10" s="443" t="s">
        <v>92</v>
      </c>
      <c r="C10" s="460">
        <v>57090</v>
      </c>
      <c r="D10" s="460">
        <v>4484</v>
      </c>
      <c r="E10" s="460">
        <v>1971</v>
      </c>
      <c r="F10" s="460">
        <v>1522</v>
      </c>
      <c r="G10" s="460">
        <v>803</v>
      </c>
      <c r="H10" s="460">
        <v>188</v>
      </c>
    </row>
    <row r="11" spans="1:8">
      <c r="A11" s="1784"/>
      <c r="B11" s="713" t="s">
        <v>110</v>
      </c>
      <c r="C11" s="46">
        <v>15.279127053151134</v>
      </c>
      <c r="D11" s="46">
        <v>15.241949965134834</v>
      </c>
      <c r="E11" s="46">
        <v>12.5743388717932</v>
      </c>
      <c r="F11" s="46">
        <v>17.048999999999999</v>
      </c>
      <c r="G11" s="46">
        <v>22.1644276472088</v>
      </c>
      <c r="H11" s="46">
        <v>19.791</v>
      </c>
    </row>
    <row r="12" spans="1:8" ht="24">
      <c r="A12" s="1784"/>
      <c r="B12" s="443" t="s">
        <v>121</v>
      </c>
      <c r="C12" s="46">
        <v>58.636669573397555</v>
      </c>
      <c r="D12" s="46">
        <v>62.738335199349549</v>
      </c>
      <c r="E12" s="46">
        <v>64.240271374092544</v>
      </c>
      <c r="F12" s="46">
        <v>61.412464171362707</v>
      </c>
      <c r="G12" s="46">
        <v>62.190324831445501</v>
      </c>
      <c r="H12" s="46">
        <v>60.586432158302188</v>
      </c>
    </row>
    <row r="13" spans="1:8" ht="15.75" thickBot="1">
      <c r="A13" s="1819"/>
      <c r="B13" s="518" t="s">
        <v>112</v>
      </c>
      <c r="C13" s="714">
        <f t="shared" ref="C13:H13" si="0">1.14*1.64*C12/SQRT(C10)</f>
        <v>0.45881538611822503</v>
      </c>
      <c r="D13" s="714">
        <f t="shared" si="0"/>
        <v>1.7516562687688588</v>
      </c>
      <c r="E13" s="714">
        <f t="shared" si="0"/>
        <v>2.7052833159131717</v>
      </c>
      <c r="F13" s="714">
        <f t="shared" si="0"/>
        <v>2.943051737998744</v>
      </c>
      <c r="G13" s="714">
        <f t="shared" si="0"/>
        <v>4.1031155918426956</v>
      </c>
      <c r="H13" s="714">
        <f t="shared" si="0"/>
        <v>8.2612383620183785</v>
      </c>
    </row>
    <row r="14" spans="1:8" ht="48.4" customHeight="1">
      <c r="A14" s="2041" t="s">
        <v>728</v>
      </c>
      <c r="B14" s="2041"/>
      <c r="C14" s="2041"/>
      <c r="D14" s="2041"/>
      <c r="E14" s="2041"/>
      <c r="F14" s="2041"/>
      <c r="G14" s="2041"/>
      <c r="H14" s="2041"/>
    </row>
    <row r="15" spans="1:8">
      <c r="A15" s="504"/>
      <c r="B15" s="715"/>
      <c r="C15" s="715"/>
      <c r="D15" s="715"/>
      <c r="E15" s="715"/>
      <c r="F15" s="715"/>
      <c r="G15" s="715"/>
    </row>
    <row r="16" spans="1:8">
      <c r="A16" s="505"/>
    </row>
  </sheetData>
  <mergeCells count="5">
    <mergeCell ref="A5:H5"/>
    <mergeCell ref="A6:B7"/>
    <mergeCell ref="E6:H6"/>
    <mergeCell ref="A8:A13"/>
    <mergeCell ref="A14:H14"/>
  </mergeCells>
  <hyperlinks>
    <hyperlink ref="A3" location="Übersicht!A1" display="&lt;&lt; Zurück zur Übersicht"/>
  </hyperlinks>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3" sqref="A3"/>
    </sheetView>
  </sheetViews>
  <sheetFormatPr baseColWidth="10" defaultRowHeight="15"/>
  <cols>
    <col min="1" max="2" width="11.42578125" style="467"/>
    <col min="3" max="3" width="21.85546875" style="467" customWidth="1"/>
    <col min="4" max="16384" width="11.42578125" style="467"/>
  </cols>
  <sheetData>
    <row r="1" spans="1:13" ht="25.5">
      <c r="A1" s="1205" t="s">
        <v>1155</v>
      </c>
      <c r="B1" s="576"/>
      <c r="C1" s="576"/>
    </row>
    <row r="2" spans="1:13">
      <c r="A2" s="92"/>
    </row>
    <row r="3" spans="1:13" ht="15.75">
      <c r="A3" s="26" t="s">
        <v>69</v>
      </c>
    </row>
    <row r="5" spans="1:13" ht="15.75" thickBot="1">
      <c r="A5" s="2047" t="s">
        <v>526</v>
      </c>
      <c r="B5" s="2047"/>
      <c r="C5" s="2047"/>
      <c r="D5" s="2047"/>
      <c r="E5" s="2047"/>
      <c r="F5" s="2047"/>
      <c r="G5" s="2047"/>
      <c r="H5" s="2047"/>
      <c r="I5" s="2047"/>
      <c r="J5" s="2047"/>
      <c r="K5" s="2047"/>
      <c r="L5" s="2047"/>
      <c r="M5" s="2047"/>
    </row>
    <row r="6" spans="1:13">
      <c r="A6" s="507" t="s">
        <v>71</v>
      </c>
      <c r="B6" s="508"/>
      <c r="C6" s="440"/>
      <c r="D6" s="440"/>
      <c r="E6" s="440"/>
      <c r="F6" s="2009" t="s">
        <v>408</v>
      </c>
      <c r="G6" s="2009"/>
      <c r="H6" s="2009"/>
      <c r="I6" s="2009"/>
      <c r="J6" s="2009"/>
      <c r="K6" s="2009"/>
      <c r="L6" s="2009"/>
      <c r="M6" s="2009"/>
    </row>
    <row r="7" spans="1:13" ht="25.5" thickBot="1">
      <c r="A7" s="507"/>
      <c r="B7" s="1774"/>
      <c r="C7" s="1774"/>
      <c r="D7" s="509" t="s">
        <v>102</v>
      </c>
      <c r="E7" s="509" t="s">
        <v>82</v>
      </c>
      <c r="F7" s="481" t="s">
        <v>391</v>
      </c>
      <c r="G7" s="481" t="s">
        <v>394</v>
      </c>
      <c r="H7" s="481" t="s">
        <v>77</v>
      </c>
      <c r="I7" s="481" t="s">
        <v>78</v>
      </c>
      <c r="J7" s="481" t="s">
        <v>79</v>
      </c>
      <c r="K7" s="481" t="s">
        <v>99</v>
      </c>
      <c r="L7" s="481" t="s">
        <v>160</v>
      </c>
      <c r="M7" s="481" t="s">
        <v>161</v>
      </c>
    </row>
    <row r="8" spans="1:13" ht="15.75" thickTop="1">
      <c r="A8" s="2048" t="s">
        <v>267</v>
      </c>
      <c r="B8" s="2048" t="s">
        <v>268</v>
      </c>
      <c r="C8" s="510" t="s">
        <v>109</v>
      </c>
      <c r="D8" s="511">
        <v>3.4521587506373876</v>
      </c>
      <c r="E8" s="511">
        <v>3.3925901143714254</v>
      </c>
      <c r="F8" s="511">
        <v>3.2978708764884686</v>
      </c>
      <c r="G8" s="512">
        <v>3.5516227342736735</v>
      </c>
      <c r="H8" s="511">
        <v>3.6279384530313767</v>
      </c>
      <c r="I8" s="511">
        <v>3.1745827329694989</v>
      </c>
      <c r="J8" s="511">
        <v>3.3049138682691446</v>
      </c>
      <c r="K8" s="512">
        <v>3.5140451409640869</v>
      </c>
      <c r="L8" s="511">
        <v>3.4252302588431855</v>
      </c>
      <c r="M8" s="512">
        <v>3.5028690705686407</v>
      </c>
    </row>
    <row r="9" spans="1:13">
      <c r="A9" s="1771"/>
      <c r="B9" s="1771"/>
      <c r="C9" s="443" t="s">
        <v>75</v>
      </c>
      <c r="D9" s="460">
        <v>28161.641895662946</v>
      </c>
      <c r="E9" s="460">
        <v>3429.7436599845391</v>
      </c>
      <c r="F9" s="460">
        <v>207.41634804965875</v>
      </c>
      <c r="G9" s="513">
        <v>554.794320561787</v>
      </c>
      <c r="H9" s="460">
        <v>241.55812884161512</v>
      </c>
      <c r="I9" s="460">
        <v>348.32004322364963</v>
      </c>
      <c r="J9" s="460">
        <v>1355.4514667123481</v>
      </c>
      <c r="K9" s="513">
        <v>370.76120328539355</v>
      </c>
      <c r="L9" s="460">
        <v>186.04906736446719</v>
      </c>
      <c r="M9" s="513">
        <v>165.39308194562457</v>
      </c>
    </row>
    <row r="10" spans="1:13">
      <c r="A10" s="1771"/>
      <c r="B10" s="1771"/>
      <c r="C10" s="443" t="s">
        <v>92</v>
      </c>
      <c r="D10" s="460">
        <v>27943</v>
      </c>
      <c r="E10" s="460">
        <v>2190</v>
      </c>
      <c r="F10" s="460">
        <v>128</v>
      </c>
      <c r="G10" s="513">
        <v>416</v>
      </c>
      <c r="H10" s="460">
        <v>124</v>
      </c>
      <c r="I10" s="460">
        <v>247</v>
      </c>
      <c r="J10" s="460">
        <v>710</v>
      </c>
      <c r="K10" s="513">
        <v>292</v>
      </c>
      <c r="L10" s="460">
        <v>113</v>
      </c>
      <c r="M10" s="513">
        <v>160</v>
      </c>
    </row>
    <row r="11" spans="1:13">
      <c r="A11" s="1771"/>
      <c r="B11" s="1771"/>
      <c r="C11" s="443" t="s">
        <v>110</v>
      </c>
      <c r="D11" s="46">
        <v>3</v>
      </c>
      <c r="E11" s="46">
        <v>3</v>
      </c>
      <c r="F11" s="46">
        <v>3</v>
      </c>
      <c r="G11" s="514">
        <v>3</v>
      </c>
      <c r="H11" s="46">
        <v>3</v>
      </c>
      <c r="I11" s="46">
        <v>3</v>
      </c>
      <c r="J11" s="46">
        <v>3</v>
      </c>
      <c r="K11" s="514">
        <v>3</v>
      </c>
      <c r="L11" s="46">
        <v>3</v>
      </c>
      <c r="M11" s="514">
        <v>3</v>
      </c>
    </row>
    <row r="12" spans="1:13">
      <c r="A12" s="1771"/>
      <c r="B12" s="1771"/>
      <c r="C12" s="515" t="s">
        <v>121</v>
      </c>
      <c r="D12" s="46">
        <v>2.21046650903995</v>
      </c>
      <c r="E12" s="46">
        <v>2.1650986003296655</v>
      </c>
      <c r="F12" s="46">
        <v>2.0523736184843311</v>
      </c>
      <c r="G12" s="516">
        <v>2.2850773740075372</v>
      </c>
      <c r="H12" s="46">
        <v>2.238494642898416</v>
      </c>
      <c r="I12" s="46">
        <v>2.1339200711436721</v>
      </c>
      <c r="J12" s="46">
        <v>2.0692249101123354</v>
      </c>
      <c r="K12" s="516">
        <v>2.2341942544994522</v>
      </c>
      <c r="L12" s="46">
        <v>2.5912452559662444</v>
      </c>
      <c r="M12" s="516">
        <v>1.867187181518726</v>
      </c>
    </row>
    <row r="13" spans="1:13">
      <c r="A13" s="1771"/>
      <c r="B13" s="1771"/>
      <c r="C13" s="443" t="s">
        <v>112</v>
      </c>
      <c r="D13" s="487">
        <f>1.14*1.64*D12/SQRT(D10)</f>
        <v>2.4722712772263792E-2</v>
      </c>
      <c r="E13" s="487">
        <f t="shared" ref="E13:M13" si="0">1.14*1.64*E12/SQRT(E10)</f>
        <v>8.6497652523611968E-2</v>
      </c>
      <c r="F13" s="487">
        <f t="shared" si="0"/>
        <v>0.33915649474817472</v>
      </c>
      <c r="G13" s="487">
        <f t="shared" si="0"/>
        <v>0.20946088983655894</v>
      </c>
      <c r="H13" s="487">
        <f t="shared" si="0"/>
        <v>0.37583213940430227</v>
      </c>
      <c r="I13" s="487">
        <f t="shared" si="0"/>
        <v>0.25385070335551435</v>
      </c>
      <c r="J13" s="487">
        <f t="shared" si="0"/>
        <v>0.1451868300010675</v>
      </c>
      <c r="K13" s="487">
        <f t="shared" si="0"/>
        <v>0.24444333726453316</v>
      </c>
      <c r="L13" s="487">
        <f t="shared" si="0"/>
        <v>0.45574089160195608</v>
      </c>
      <c r="M13" s="487">
        <f t="shared" si="0"/>
        <v>0.27597933591808099</v>
      </c>
    </row>
    <row r="14" spans="1:13">
      <c r="A14" s="1771"/>
      <c r="B14" s="1804" t="s">
        <v>269</v>
      </c>
      <c r="C14" s="446" t="s">
        <v>109</v>
      </c>
      <c r="D14" s="517">
        <v>3.2888525446588934</v>
      </c>
      <c r="E14" s="517">
        <v>3.2451249036002161</v>
      </c>
      <c r="F14" s="517">
        <v>3.3370912120174343</v>
      </c>
      <c r="G14" s="517">
        <v>3.2841231862375646</v>
      </c>
      <c r="H14" s="517">
        <v>3.1533557316917316</v>
      </c>
      <c r="I14" s="517">
        <v>2.9675031034245221</v>
      </c>
      <c r="J14" s="517">
        <v>3.3470248015404391</v>
      </c>
      <c r="K14" s="517">
        <v>3.1500858299636545</v>
      </c>
      <c r="L14" s="517">
        <v>3.1604962695651837</v>
      </c>
      <c r="M14" s="517">
        <v>3.1779249939842313</v>
      </c>
    </row>
    <row r="15" spans="1:13">
      <c r="A15" s="1771"/>
      <c r="B15" s="1784"/>
      <c r="C15" s="443" t="s">
        <v>75</v>
      </c>
      <c r="D15" s="460">
        <v>28928.358104337287</v>
      </c>
      <c r="E15" s="460">
        <v>3600.453398759948</v>
      </c>
      <c r="F15" s="460">
        <v>193.56166336275086</v>
      </c>
      <c r="G15" s="513">
        <v>580.76440728114198</v>
      </c>
      <c r="H15" s="460">
        <v>302.54840717391772</v>
      </c>
      <c r="I15" s="460">
        <v>355.80900791776043</v>
      </c>
      <c r="J15" s="460">
        <v>1448.1365430539938</v>
      </c>
      <c r="K15" s="513">
        <v>371.77384587263816</v>
      </c>
      <c r="L15" s="460">
        <v>158.405596867019</v>
      </c>
      <c r="M15" s="513">
        <v>189.453927230728</v>
      </c>
    </row>
    <row r="16" spans="1:13">
      <c r="A16" s="1771"/>
      <c r="B16" s="1784"/>
      <c r="C16" s="443" t="s">
        <v>92</v>
      </c>
      <c r="D16" s="460">
        <v>29147</v>
      </c>
      <c r="E16" s="460">
        <v>2294</v>
      </c>
      <c r="F16" s="460">
        <v>119</v>
      </c>
      <c r="G16" s="513">
        <v>430</v>
      </c>
      <c r="H16" s="460">
        <v>149</v>
      </c>
      <c r="I16" s="460">
        <v>258</v>
      </c>
      <c r="J16" s="460">
        <v>752</v>
      </c>
      <c r="K16" s="513">
        <v>294</v>
      </c>
      <c r="L16" s="460">
        <v>99</v>
      </c>
      <c r="M16" s="513">
        <v>193</v>
      </c>
    </row>
    <row r="17" spans="1:13">
      <c r="A17" s="1771"/>
      <c r="B17" s="1784"/>
      <c r="C17" s="443" t="s">
        <v>110</v>
      </c>
      <c r="D17" s="514">
        <v>3</v>
      </c>
      <c r="E17" s="514">
        <v>3</v>
      </c>
      <c r="F17" s="514">
        <v>3</v>
      </c>
      <c r="G17" s="514">
        <v>3</v>
      </c>
      <c r="H17" s="514">
        <v>3</v>
      </c>
      <c r="I17" s="514">
        <v>3</v>
      </c>
      <c r="J17" s="514">
        <v>3</v>
      </c>
      <c r="K17" s="514">
        <v>3</v>
      </c>
      <c r="L17" s="514">
        <v>3</v>
      </c>
      <c r="M17" s="514">
        <v>3</v>
      </c>
    </row>
    <row r="18" spans="1:13">
      <c r="A18" s="1771"/>
      <c r="B18" s="1784"/>
      <c r="C18" s="443" t="s">
        <v>121</v>
      </c>
      <c r="D18" s="516">
        <v>2.2561027483995884</v>
      </c>
      <c r="E18" s="516">
        <v>2.2430676440599044</v>
      </c>
      <c r="F18" s="516">
        <v>2.4269532537152014</v>
      </c>
      <c r="G18" s="516">
        <v>2.2754701915308591</v>
      </c>
      <c r="H18" s="516">
        <v>2.4175973321759807</v>
      </c>
      <c r="I18" s="516">
        <v>2.2395845016140443</v>
      </c>
      <c r="J18" s="516">
        <v>2.1758900735988496</v>
      </c>
      <c r="K18" s="516">
        <v>2.2081889178189025</v>
      </c>
      <c r="L18" s="516">
        <v>2.3218860089624145</v>
      </c>
      <c r="M18" s="516">
        <v>2.1498982682637355</v>
      </c>
    </row>
    <row r="19" spans="1:13" ht="15.75" thickBot="1">
      <c r="A19" s="2049"/>
      <c r="B19" s="1819"/>
      <c r="C19" s="518" t="s">
        <v>112</v>
      </c>
      <c r="D19" s="519">
        <f>1.14*1.64*D18/SQRT(D16)</f>
        <v>2.4706466847673747E-2</v>
      </c>
      <c r="E19" s="519">
        <f t="shared" ref="E19:M19" si="1">1.14*1.64*E18/SQRT(E16)</f>
        <v>8.7557703739314444E-2</v>
      </c>
      <c r="F19" s="519">
        <f t="shared" si="1"/>
        <v>0.41594569143118898</v>
      </c>
      <c r="G19" s="519">
        <f t="shared" si="1"/>
        <v>0.20515666104895039</v>
      </c>
      <c r="H19" s="519">
        <f t="shared" si="1"/>
        <v>0.37028791040858516</v>
      </c>
      <c r="I19" s="519">
        <f t="shared" si="1"/>
        <v>0.26067915216842452</v>
      </c>
      <c r="J19" s="519">
        <f t="shared" si="1"/>
        <v>0.14834630384392597</v>
      </c>
      <c r="K19" s="519">
        <f t="shared" si="1"/>
        <v>0.24077492715823354</v>
      </c>
      <c r="L19" s="519">
        <f t="shared" si="1"/>
        <v>0.4362867228735634</v>
      </c>
      <c r="M19" s="519">
        <f t="shared" si="1"/>
        <v>0.2893263277072291</v>
      </c>
    </row>
    <row r="20" spans="1:13">
      <c r="A20" s="1773" t="s">
        <v>270</v>
      </c>
      <c r="B20" s="1773" t="s">
        <v>271</v>
      </c>
      <c r="C20" s="441" t="s">
        <v>109</v>
      </c>
      <c r="D20" s="514">
        <v>3.515201637896415</v>
      </c>
      <c r="E20" s="514">
        <v>3.4341835486845089</v>
      </c>
      <c r="F20" s="514">
        <v>3.2872655815173055</v>
      </c>
      <c r="G20" s="514">
        <v>3.4034475313371022</v>
      </c>
      <c r="H20" s="514">
        <v>3.3272371386001449</v>
      </c>
      <c r="I20" s="514">
        <v>3.3151187971792173</v>
      </c>
      <c r="J20" s="514">
        <v>3.505475306634326</v>
      </c>
      <c r="K20" s="514">
        <v>3.4451067733890848</v>
      </c>
      <c r="L20" s="514">
        <v>3.5348093254627702</v>
      </c>
      <c r="M20" s="514">
        <v>3.5355677211598873</v>
      </c>
    </row>
    <row r="21" spans="1:13">
      <c r="A21" s="1774"/>
      <c r="B21" s="1774"/>
      <c r="C21" s="441" t="s">
        <v>75</v>
      </c>
      <c r="D21" s="460">
        <v>6901.8698401143238</v>
      </c>
      <c r="E21" s="460">
        <v>788.93545836434021</v>
      </c>
      <c r="F21" s="460">
        <v>48.868676710918251</v>
      </c>
      <c r="G21" s="513">
        <v>130.76393866082017</v>
      </c>
      <c r="H21" s="460">
        <v>44.11079647619755</v>
      </c>
      <c r="I21" s="460">
        <v>116.52801889811128</v>
      </c>
      <c r="J21" s="460">
        <v>290.73725028260287</v>
      </c>
      <c r="K21" s="513">
        <v>76.487507874025709</v>
      </c>
      <c r="L21" s="460">
        <v>37.701401801214111</v>
      </c>
      <c r="M21" s="513">
        <v>43.73786766045022</v>
      </c>
    </row>
    <row r="22" spans="1:13">
      <c r="A22" s="1774"/>
      <c r="B22" s="1774"/>
      <c r="C22" s="441" t="s">
        <v>92</v>
      </c>
      <c r="D22" s="460">
        <v>8454</v>
      </c>
      <c r="E22" s="460">
        <v>627</v>
      </c>
      <c r="F22" s="460">
        <v>34</v>
      </c>
      <c r="G22" s="513">
        <v>119</v>
      </c>
      <c r="H22" s="460">
        <v>28</v>
      </c>
      <c r="I22" s="460">
        <v>95</v>
      </c>
      <c r="J22" s="460">
        <v>189</v>
      </c>
      <c r="K22" s="513">
        <v>80</v>
      </c>
      <c r="L22" s="460">
        <v>30</v>
      </c>
      <c r="M22" s="513">
        <v>52</v>
      </c>
    </row>
    <row r="23" spans="1:13">
      <c r="A23" s="1774"/>
      <c r="B23" s="1774"/>
      <c r="C23" s="441" t="s">
        <v>110</v>
      </c>
      <c r="D23" s="514">
        <v>4</v>
      </c>
      <c r="E23" s="514">
        <v>4</v>
      </c>
      <c r="F23" s="514">
        <v>2.1691436555464776</v>
      </c>
      <c r="G23" s="514">
        <v>4</v>
      </c>
      <c r="H23" s="514">
        <v>4</v>
      </c>
      <c r="I23" s="514">
        <v>3</v>
      </c>
      <c r="J23" s="514">
        <v>4</v>
      </c>
      <c r="K23" s="514">
        <v>4</v>
      </c>
      <c r="L23" s="514">
        <v>4</v>
      </c>
      <c r="M23" s="514">
        <v>4</v>
      </c>
    </row>
    <row r="24" spans="1:13">
      <c r="A24" s="1774"/>
      <c r="B24" s="1774"/>
      <c r="C24" s="441" t="s">
        <v>121</v>
      </c>
      <c r="D24" s="516">
        <v>2.106121505603634</v>
      </c>
      <c r="E24" s="516">
        <v>2.0375160800008283</v>
      </c>
      <c r="F24" s="516">
        <v>1.9197239840488876</v>
      </c>
      <c r="G24" s="516">
        <v>2.0770534086979144</v>
      </c>
      <c r="H24" s="516">
        <v>1.9466318302598442</v>
      </c>
      <c r="I24" s="516">
        <v>1.9826099150177989</v>
      </c>
      <c r="J24" s="516">
        <v>2.1129257825864745</v>
      </c>
      <c r="K24" s="516">
        <v>1.9588019413973139</v>
      </c>
      <c r="L24" s="516">
        <v>1.9188739062446094</v>
      </c>
      <c r="M24" s="516">
        <v>2.1274676300237112</v>
      </c>
    </row>
    <row r="25" spans="1:13">
      <c r="A25" s="1774"/>
      <c r="B25" s="1774"/>
      <c r="C25" s="441" t="s">
        <v>112</v>
      </c>
      <c r="D25" s="487">
        <f>1.14*1.64*D24/SQRT(D22)</f>
        <v>4.2825357824372468E-2</v>
      </c>
      <c r="E25" s="487">
        <f t="shared" ref="E25:M25" si="2">1.14*1.64*E24/SQRT(E22)</f>
        <v>0.15213038832142339</v>
      </c>
      <c r="F25" s="487">
        <f t="shared" si="2"/>
        <v>0.61552830915148915</v>
      </c>
      <c r="G25" s="487">
        <f t="shared" si="2"/>
        <v>0.35597777373661105</v>
      </c>
      <c r="H25" s="487">
        <f t="shared" si="2"/>
        <v>0.68778627353101118</v>
      </c>
      <c r="I25" s="487">
        <f t="shared" si="2"/>
        <v>0.38029811299870281</v>
      </c>
      <c r="J25" s="487">
        <f t="shared" si="2"/>
        <v>0.28734393829158117</v>
      </c>
      <c r="K25" s="487">
        <f t="shared" si="2"/>
        <v>0.40944373633613756</v>
      </c>
      <c r="L25" s="487">
        <f t="shared" si="2"/>
        <v>0.65498975821916616</v>
      </c>
      <c r="M25" s="487">
        <f t="shared" si="2"/>
        <v>0.55158187711260243</v>
      </c>
    </row>
    <row r="26" spans="1:13">
      <c r="A26" s="1774"/>
      <c r="B26" s="1755" t="s">
        <v>252</v>
      </c>
      <c r="C26" s="439" t="s">
        <v>109</v>
      </c>
      <c r="D26" s="517">
        <v>3.5233266671039689</v>
      </c>
      <c r="E26" s="517">
        <v>3.5885037021032073</v>
      </c>
      <c r="F26" s="517">
        <v>3.9001981967215293</v>
      </c>
      <c r="G26" s="517">
        <v>3.2209195688182897</v>
      </c>
      <c r="H26" s="517">
        <v>4.3313034471116669</v>
      </c>
      <c r="I26" s="517">
        <v>3.7174592099049724</v>
      </c>
      <c r="J26" s="517">
        <v>3.6701193265690444</v>
      </c>
      <c r="K26" s="517">
        <v>3.435011614683753</v>
      </c>
      <c r="L26" s="517">
        <v>2.4931275718203945</v>
      </c>
      <c r="M26" s="517">
        <v>3.399240257107643</v>
      </c>
    </row>
    <row r="27" spans="1:13">
      <c r="A27" s="1774"/>
      <c r="B27" s="1774"/>
      <c r="C27" s="441" t="s">
        <v>75</v>
      </c>
      <c r="D27" s="460">
        <v>4986.6884326279796</v>
      </c>
      <c r="E27" s="460">
        <v>570.91578589168103</v>
      </c>
      <c r="F27" s="460">
        <v>17.151430772896774</v>
      </c>
      <c r="G27" s="513">
        <v>78.450473534848797</v>
      </c>
      <c r="H27" s="460">
        <v>44.572745529846244</v>
      </c>
      <c r="I27" s="460">
        <v>65.756091272579198</v>
      </c>
      <c r="J27" s="460">
        <v>247.67977678270529</v>
      </c>
      <c r="K27" s="513">
        <v>65.84859098108825</v>
      </c>
      <c r="L27" s="460">
        <v>20.378839947223931</v>
      </c>
      <c r="M27" s="513">
        <v>31.077837070492691</v>
      </c>
    </row>
    <row r="28" spans="1:13">
      <c r="A28" s="1774"/>
      <c r="B28" s="1774"/>
      <c r="C28" s="441" t="s">
        <v>92</v>
      </c>
      <c r="D28" s="460">
        <v>4541</v>
      </c>
      <c r="E28" s="460">
        <v>322</v>
      </c>
      <c r="F28" s="460">
        <v>12</v>
      </c>
      <c r="G28" s="513">
        <v>55</v>
      </c>
      <c r="H28" s="460">
        <v>20</v>
      </c>
      <c r="I28" s="460">
        <v>43</v>
      </c>
      <c r="J28" s="460">
        <v>107</v>
      </c>
      <c r="K28" s="513">
        <v>46</v>
      </c>
      <c r="L28" s="460">
        <v>11</v>
      </c>
      <c r="M28" s="513">
        <v>28</v>
      </c>
    </row>
    <row r="29" spans="1:13">
      <c r="A29" s="1774"/>
      <c r="B29" s="1774"/>
      <c r="C29" s="441" t="s">
        <v>110</v>
      </c>
      <c r="D29" s="514">
        <v>3</v>
      </c>
      <c r="E29" s="514">
        <v>3</v>
      </c>
      <c r="F29" s="514">
        <v>4</v>
      </c>
      <c r="G29" s="514">
        <v>3</v>
      </c>
      <c r="H29" s="514">
        <v>3.5967602944573471</v>
      </c>
      <c r="I29" s="514">
        <v>4</v>
      </c>
      <c r="J29" s="514">
        <v>3</v>
      </c>
      <c r="K29" s="514">
        <v>3</v>
      </c>
      <c r="L29" s="514">
        <v>3</v>
      </c>
      <c r="M29" s="514">
        <v>4</v>
      </c>
    </row>
    <row r="30" spans="1:13">
      <c r="A30" s="1774"/>
      <c r="B30" s="1774"/>
      <c r="C30" s="441" t="s">
        <v>121</v>
      </c>
      <c r="D30" s="516">
        <v>2.173109004096772</v>
      </c>
      <c r="E30" s="516">
        <v>2.0683495528382294</v>
      </c>
      <c r="F30" s="516">
        <v>1.5291094846539464</v>
      </c>
      <c r="G30" s="516">
        <v>1.9538290994073626</v>
      </c>
      <c r="H30" s="516">
        <v>3.1331010192311468</v>
      </c>
      <c r="I30" s="516">
        <v>2.0330494181188263</v>
      </c>
      <c r="J30" s="516">
        <v>1.9305223500237909</v>
      </c>
      <c r="K30" s="516">
        <v>2.1732409931153738</v>
      </c>
      <c r="L30" s="516">
        <v>1.286067879806142</v>
      </c>
      <c r="M30" s="516">
        <v>1.6803536741958751</v>
      </c>
    </row>
    <row r="31" spans="1:13">
      <c r="A31" s="1774"/>
      <c r="B31" s="1820"/>
      <c r="C31" s="444" t="s">
        <v>112</v>
      </c>
      <c r="D31" s="487">
        <f>1.14*1.64*D30/SQRT(D28)</f>
        <v>6.029127382922763E-2</v>
      </c>
      <c r="E31" s="487">
        <f t="shared" ref="E31:M31" si="3">1.14*1.64*E30/SQRT(E28)</f>
        <v>0.21549872266844489</v>
      </c>
      <c r="F31" s="487">
        <f t="shared" si="3"/>
        <v>0.82527114101279986</v>
      </c>
      <c r="G31" s="487">
        <f t="shared" si="3"/>
        <v>0.49255408827151653</v>
      </c>
      <c r="H31" s="487">
        <f t="shared" si="3"/>
        <v>1.3098093896286973</v>
      </c>
      <c r="I31" s="487">
        <f t="shared" si="3"/>
        <v>0.579645417647213</v>
      </c>
      <c r="J31" s="487">
        <f t="shared" si="3"/>
        <v>0.34892464429836872</v>
      </c>
      <c r="K31" s="487">
        <f t="shared" si="3"/>
        <v>0.59907013826187316</v>
      </c>
      <c r="L31" s="487">
        <f t="shared" si="3"/>
        <v>0.7249636784593626</v>
      </c>
      <c r="M31" s="487">
        <f t="shared" si="3"/>
        <v>0.59370455872749861</v>
      </c>
    </row>
    <row r="32" spans="1:13">
      <c r="A32" s="1774"/>
      <c r="B32" s="1755" t="s">
        <v>253</v>
      </c>
      <c r="C32" s="439" t="s">
        <v>109</v>
      </c>
      <c r="D32" s="517">
        <v>3.6836269743271219</v>
      </c>
      <c r="E32" s="517">
        <v>3.6550955664639777</v>
      </c>
      <c r="F32" s="517">
        <v>3.8858996613042365</v>
      </c>
      <c r="G32" s="517">
        <v>3.7631009519661598</v>
      </c>
      <c r="H32" s="517">
        <v>3.7903127666457461</v>
      </c>
      <c r="I32" s="517">
        <v>3.3972906760423416</v>
      </c>
      <c r="J32" s="517">
        <v>3.5483426003707947</v>
      </c>
      <c r="K32" s="517">
        <v>3.7660151923421004</v>
      </c>
      <c r="L32" s="517">
        <v>4.042239225051909</v>
      </c>
      <c r="M32" s="517">
        <v>3.4873872096927609</v>
      </c>
    </row>
    <row r="33" spans="1:14">
      <c r="A33" s="1774"/>
      <c r="B33" s="1774"/>
      <c r="C33" s="441" t="s">
        <v>75</v>
      </c>
      <c r="D33" s="460">
        <v>16740.596218027276</v>
      </c>
      <c r="E33" s="460">
        <v>2013.0312808882372</v>
      </c>
      <c r="F33" s="460">
        <v>94.929234681825648</v>
      </c>
      <c r="G33" s="513">
        <v>359.67137116641408</v>
      </c>
      <c r="H33" s="460">
        <v>145.27691585359321</v>
      </c>
      <c r="I33" s="460">
        <v>170.76413562037013</v>
      </c>
      <c r="J33" s="460">
        <v>837.63610197677576</v>
      </c>
      <c r="K33" s="513">
        <v>192.95697025534207</v>
      </c>
      <c r="L33" s="460">
        <v>121.04284287270799</v>
      </c>
      <c r="M33" s="513">
        <v>90.753708461208248</v>
      </c>
    </row>
    <row r="34" spans="1:14">
      <c r="A34" s="1774"/>
      <c r="B34" s="1774"/>
      <c r="C34" s="441" t="s">
        <v>92</v>
      </c>
      <c r="D34" s="460">
        <v>13864</v>
      </c>
      <c r="E34" s="460">
        <v>1038</v>
      </c>
      <c r="F34" s="460">
        <v>52</v>
      </c>
      <c r="G34" s="513">
        <v>209</v>
      </c>
      <c r="H34" s="460">
        <v>61</v>
      </c>
      <c r="I34" s="460">
        <v>100</v>
      </c>
      <c r="J34" s="460">
        <v>360</v>
      </c>
      <c r="K34" s="513">
        <v>128</v>
      </c>
      <c r="L34" s="460">
        <v>58</v>
      </c>
      <c r="M34" s="513">
        <v>70</v>
      </c>
    </row>
    <row r="35" spans="1:14">
      <c r="A35" s="1774"/>
      <c r="B35" s="1774"/>
      <c r="C35" s="441" t="s">
        <v>110</v>
      </c>
      <c r="D35" s="514">
        <v>4</v>
      </c>
      <c r="E35" s="514">
        <v>3</v>
      </c>
      <c r="F35" s="514">
        <v>4</v>
      </c>
      <c r="G35" s="514">
        <v>4</v>
      </c>
      <c r="H35" s="514">
        <v>4</v>
      </c>
      <c r="I35" s="514">
        <v>3</v>
      </c>
      <c r="J35" s="514">
        <v>3</v>
      </c>
      <c r="K35" s="514">
        <v>3</v>
      </c>
      <c r="L35" s="514">
        <v>4</v>
      </c>
      <c r="M35" s="514">
        <v>4</v>
      </c>
    </row>
    <row r="36" spans="1:14">
      <c r="A36" s="1774"/>
      <c r="B36" s="1774"/>
      <c r="C36" s="441" t="s">
        <v>121</v>
      </c>
      <c r="D36" s="516">
        <v>2.2832197606703</v>
      </c>
      <c r="E36" s="516">
        <v>2.3027006660941978</v>
      </c>
      <c r="F36" s="516">
        <v>2.4084249141699177</v>
      </c>
      <c r="G36" s="516">
        <v>2.3855957526489693</v>
      </c>
      <c r="H36" s="516">
        <v>2.5160817044609409</v>
      </c>
      <c r="I36" s="516">
        <v>2.369723056079633</v>
      </c>
      <c r="J36" s="516">
        <v>2.1190083367876427</v>
      </c>
      <c r="K36" s="516">
        <v>2.4398003358300167</v>
      </c>
      <c r="L36" s="516">
        <v>2.8114562401497061</v>
      </c>
      <c r="M36" s="516">
        <v>1.8640539642431866</v>
      </c>
    </row>
    <row r="37" spans="1:14">
      <c r="A37" s="1774"/>
      <c r="B37" s="1820"/>
      <c r="C37" s="444" t="s">
        <v>112</v>
      </c>
      <c r="D37" s="487">
        <f>1.14*1.64*D36/SQRT(D34)</f>
        <v>3.6253683504060594E-2</v>
      </c>
      <c r="E37" s="487">
        <f t="shared" ref="E37:M37" si="4">1.14*1.64*E36/SQRT(E34)</f>
        <v>0.13362493569492387</v>
      </c>
      <c r="F37" s="487">
        <f t="shared" si="4"/>
        <v>0.62442479325892053</v>
      </c>
      <c r="G37" s="487">
        <f t="shared" si="4"/>
        <v>0.30851224723388948</v>
      </c>
      <c r="H37" s="487">
        <f t="shared" si="4"/>
        <v>0.60229397904800042</v>
      </c>
      <c r="I37" s="487">
        <f t="shared" si="4"/>
        <v>0.44304342256464813</v>
      </c>
      <c r="J37" s="487">
        <f t="shared" si="4"/>
        <v>0.20879981731517902</v>
      </c>
      <c r="K37" s="487">
        <f t="shared" si="4"/>
        <v>0.40317909094768722</v>
      </c>
      <c r="L37" s="487">
        <f t="shared" si="4"/>
        <v>0.69018581744993213</v>
      </c>
      <c r="M37" s="487">
        <f t="shared" si="4"/>
        <v>0.41654138849994676</v>
      </c>
    </row>
    <row r="38" spans="1:14">
      <c r="A38" s="1774"/>
      <c r="B38" s="1773" t="s">
        <v>254</v>
      </c>
      <c r="C38" s="439" t="s">
        <v>109</v>
      </c>
      <c r="D38" s="517">
        <v>3.483959296283321</v>
      </c>
      <c r="E38" s="517">
        <v>3.5035582526516134</v>
      </c>
      <c r="F38" s="517">
        <v>3.8971381007693204</v>
      </c>
      <c r="G38" s="517">
        <v>3.7002939702523134</v>
      </c>
      <c r="H38" s="517">
        <v>3.3172263360040173</v>
      </c>
      <c r="I38" s="517">
        <v>3.1645619930069953</v>
      </c>
      <c r="J38" s="517">
        <v>3.4165203724187685</v>
      </c>
      <c r="K38" s="517">
        <v>3.6047739828477652</v>
      </c>
      <c r="L38" s="517">
        <v>3.5678253002630558</v>
      </c>
      <c r="M38" s="517">
        <v>3.8115247051962688</v>
      </c>
    </row>
    <row r="39" spans="1:14">
      <c r="A39" s="1774"/>
      <c r="B39" s="1774"/>
      <c r="C39" s="441" t="s">
        <v>75</v>
      </c>
      <c r="D39" s="460">
        <v>17242.406031869414</v>
      </c>
      <c r="E39" s="460">
        <v>2089.4194476996504</v>
      </c>
      <c r="F39" s="460">
        <v>118.87854597805408</v>
      </c>
      <c r="G39" s="513">
        <v>330.21097167206477</v>
      </c>
      <c r="H39" s="460">
        <v>181.26882630960444</v>
      </c>
      <c r="I39" s="460">
        <v>200.72366309101912</v>
      </c>
      <c r="J39" s="460">
        <v>828.83086148546442</v>
      </c>
      <c r="K39" s="513">
        <v>240.36095174906413</v>
      </c>
      <c r="L39" s="460">
        <v>83.590231082678429</v>
      </c>
      <c r="M39" s="513">
        <v>105.55539633170038</v>
      </c>
    </row>
    <row r="40" spans="1:14">
      <c r="A40" s="1774"/>
      <c r="B40" s="1774"/>
      <c r="C40" s="441" t="s">
        <v>92</v>
      </c>
      <c r="D40" s="460">
        <v>18209</v>
      </c>
      <c r="E40" s="460">
        <v>1430</v>
      </c>
      <c r="F40" s="460">
        <v>74</v>
      </c>
      <c r="G40" s="513">
        <v>262</v>
      </c>
      <c r="H40" s="460">
        <v>101</v>
      </c>
      <c r="I40" s="460">
        <v>161</v>
      </c>
      <c r="J40" s="460">
        <v>458</v>
      </c>
      <c r="K40" s="513">
        <v>195</v>
      </c>
      <c r="L40" s="460">
        <v>59</v>
      </c>
      <c r="M40" s="513">
        <v>120</v>
      </c>
    </row>
    <row r="41" spans="1:14">
      <c r="A41" s="1774"/>
      <c r="B41" s="1774"/>
      <c r="C41" s="441" t="s">
        <v>110</v>
      </c>
      <c r="D41" s="514">
        <v>3</v>
      </c>
      <c r="E41" s="514">
        <v>3</v>
      </c>
      <c r="F41" s="514">
        <v>4</v>
      </c>
      <c r="G41" s="514">
        <v>3</v>
      </c>
      <c r="H41" s="514">
        <v>3</v>
      </c>
      <c r="I41" s="514">
        <v>3</v>
      </c>
      <c r="J41" s="514">
        <v>3</v>
      </c>
      <c r="K41" s="514">
        <v>3</v>
      </c>
      <c r="L41" s="514">
        <v>4</v>
      </c>
      <c r="M41" s="514">
        <v>4</v>
      </c>
    </row>
    <row r="42" spans="1:14">
      <c r="A42" s="1774"/>
      <c r="B42" s="1774"/>
      <c r="C42" s="441" t="s">
        <v>121</v>
      </c>
      <c r="D42" s="516">
        <v>2.2399929715719202</v>
      </c>
      <c r="E42" s="516">
        <v>2.1541122330703204</v>
      </c>
      <c r="F42" s="516">
        <v>2.2644814288624193</v>
      </c>
      <c r="G42" s="516">
        <v>2.3226141710816286</v>
      </c>
      <c r="H42" s="516">
        <v>2.1142211120166223</v>
      </c>
      <c r="I42" s="516">
        <v>2.0779586083005932</v>
      </c>
      <c r="J42" s="516">
        <v>2.0639812834995834</v>
      </c>
      <c r="K42" s="516">
        <v>2.1334589273775486</v>
      </c>
      <c r="L42" s="516">
        <v>2.4065151155473758</v>
      </c>
      <c r="M42" s="516">
        <v>2.1158500041084749</v>
      </c>
    </row>
    <row r="43" spans="1:14">
      <c r="A43" s="1774"/>
      <c r="B43" s="1820"/>
      <c r="C43" s="444" t="s">
        <v>112</v>
      </c>
      <c r="D43" s="487">
        <f>1.14*1.64*D42/SQRT(D40)</f>
        <v>3.10350398292282E-2</v>
      </c>
      <c r="E43" s="487">
        <f t="shared" ref="E43:M43" si="5">1.14*1.64*E42/SQRT(E40)</f>
        <v>0.10649985285059246</v>
      </c>
      <c r="F43" s="487">
        <f t="shared" si="5"/>
        <v>0.49215466144035541</v>
      </c>
      <c r="G43" s="487">
        <f t="shared" si="5"/>
        <v>0.26827186300603489</v>
      </c>
      <c r="H43" s="487">
        <f t="shared" si="5"/>
        <v>0.39331310555915278</v>
      </c>
      <c r="I43" s="487">
        <f t="shared" si="5"/>
        <v>0.30617706371688025</v>
      </c>
      <c r="J43" s="487">
        <f t="shared" si="5"/>
        <v>0.18031078955858629</v>
      </c>
      <c r="K43" s="487">
        <f t="shared" si="5"/>
        <v>0.28563780041899883</v>
      </c>
      <c r="L43" s="487">
        <f t="shared" si="5"/>
        <v>0.58574863799138732</v>
      </c>
      <c r="M43" s="487">
        <f t="shared" si="5"/>
        <v>0.36111285846063523</v>
      </c>
      <c r="N43" s="457"/>
    </row>
    <row r="44" spans="1:14">
      <c r="A44" s="1774"/>
      <c r="B44" s="1773" t="s">
        <v>255</v>
      </c>
      <c r="C44" s="439" t="s">
        <v>109</v>
      </c>
      <c r="D44" s="517">
        <v>2.7746027525020796</v>
      </c>
      <c r="E44" s="517">
        <v>2.7125855872296691</v>
      </c>
      <c r="F44" s="517">
        <v>2.5626530801857426</v>
      </c>
      <c r="G44" s="517">
        <v>2.8643887023512553</v>
      </c>
      <c r="H44" s="517">
        <v>2.8550979025664733</v>
      </c>
      <c r="I44" s="517">
        <v>2.1512026942612383</v>
      </c>
      <c r="J44" s="517">
        <v>2.7759359437852269</v>
      </c>
      <c r="K44" s="517">
        <v>2.8162086028631199</v>
      </c>
      <c r="L44" s="517">
        <v>2.3380707079281766</v>
      </c>
      <c r="M44" s="517">
        <v>3.0239928191126286</v>
      </c>
    </row>
    <row r="45" spans="1:14">
      <c r="A45" s="1774"/>
      <c r="B45" s="1774"/>
      <c r="C45" s="441" t="s">
        <v>75</v>
      </c>
      <c r="D45" s="460">
        <v>8021.4974260399122</v>
      </c>
      <c r="E45" s="460">
        <v>1116.8536461921956</v>
      </c>
      <c r="F45" s="460">
        <v>74.777697375313565</v>
      </c>
      <c r="G45" s="513">
        <v>171.71294033030634</v>
      </c>
      <c r="H45" s="460">
        <v>85.093776186388226</v>
      </c>
      <c r="I45" s="460">
        <v>108.5970672455108</v>
      </c>
      <c r="J45" s="460">
        <v>453.87456199894245</v>
      </c>
      <c r="K45" s="513">
        <v>114.44835953411196</v>
      </c>
      <c r="L45" s="460">
        <v>58.856047536654494</v>
      </c>
      <c r="M45" s="513">
        <v>49.493195984967599</v>
      </c>
    </row>
    <row r="46" spans="1:14">
      <c r="A46" s="1774"/>
      <c r="B46" s="1774"/>
      <c r="C46" s="441" t="s">
        <v>92</v>
      </c>
      <c r="D46" s="460">
        <v>9559</v>
      </c>
      <c r="E46" s="460">
        <v>845</v>
      </c>
      <c r="F46" s="460">
        <v>54</v>
      </c>
      <c r="G46" s="513">
        <v>161</v>
      </c>
      <c r="H46" s="460">
        <v>47</v>
      </c>
      <c r="I46" s="460">
        <v>85</v>
      </c>
      <c r="J46" s="460">
        <v>290</v>
      </c>
      <c r="K46" s="513">
        <v>105</v>
      </c>
      <c r="L46" s="460">
        <v>42</v>
      </c>
      <c r="M46" s="513">
        <v>61</v>
      </c>
    </row>
    <row r="47" spans="1:14">
      <c r="A47" s="1774"/>
      <c r="B47" s="1774"/>
      <c r="C47" s="441" t="s">
        <v>110</v>
      </c>
      <c r="D47" s="514">
        <v>2</v>
      </c>
      <c r="E47" s="514">
        <v>2</v>
      </c>
      <c r="F47" s="514">
        <v>2</v>
      </c>
      <c r="G47" s="514">
        <v>2</v>
      </c>
      <c r="H47" s="514">
        <v>2</v>
      </c>
      <c r="I47" s="514">
        <v>2</v>
      </c>
      <c r="J47" s="514">
        <v>2</v>
      </c>
      <c r="K47" s="514">
        <v>3</v>
      </c>
      <c r="L47" s="514">
        <v>2</v>
      </c>
      <c r="M47" s="514">
        <v>2</v>
      </c>
    </row>
    <row r="48" spans="1:14">
      <c r="A48" s="1774"/>
      <c r="B48" s="1774"/>
      <c r="C48" s="441" t="s">
        <v>121</v>
      </c>
      <c r="D48" s="516">
        <v>2.0935416311210031</v>
      </c>
      <c r="E48" s="516">
        <v>2.0840274680882436</v>
      </c>
      <c r="F48" s="516">
        <v>1.8354748683459305</v>
      </c>
      <c r="G48" s="516">
        <v>2.1789122133326013</v>
      </c>
      <c r="H48" s="516">
        <v>2.372710258343893</v>
      </c>
      <c r="I48" s="516">
        <v>2.1068040136316624</v>
      </c>
      <c r="J48" s="516">
        <v>2.0647238415377407</v>
      </c>
      <c r="K48" s="516">
        <v>2.0180479407434024</v>
      </c>
      <c r="L48" s="516">
        <v>1.8559677844423201</v>
      </c>
      <c r="M48" s="516">
        <v>1.9618343913234477</v>
      </c>
    </row>
    <row r="49" spans="1:13">
      <c r="A49" s="1774"/>
      <c r="B49" s="1820"/>
      <c r="C49" s="444" t="s">
        <v>112</v>
      </c>
      <c r="D49" s="487">
        <f>1.14*1.64*D48/SQRT(D46)</f>
        <v>4.0033546949735911E-2</v>
      </c>
      <c r="E49" s="487">
        <f t="shared" ref="E49:M49" si="6">1.14*1.64*E48/SQRT(E46)</f>
        <v>0.13403671752737001</v>
      </c>
      <c r="F49" s="487">
        <f t="shared" si="6"/>
        <v>0.46698213018581136</v>
      </c>
      <c r="G49" s="487">
        <f t="shared" si="6"/>
        <v>0.32105208492127879</v>
      </c>
      <c r="H49" s="487">
        <f t="shared" si="6"/>
        <v>0.64705988816009519</v>
      </c>
      <c r="I49" s="487">
        <f t="shared" si="6"/>
        <v>0.42723160587072206</v>
      </c>
      <c r="J49" s="487">
        <f t="shared" si="6"/>
        <v>0.22667920095246272</v>
      </c>
      <c r="K49" s="487">
        <f t="shared" si="6"/>
        <v>0.36820147926811464</v>
      </c>
      <c r="L49" s="487">
        <f t="shared" si="6"/>
        <v>0.53541987425076643</v>
      </c>
      <c r="M49" s="487">
        <f t="shared" si="6"/>
        <v>0.46961950388513479</v>
      </c>
    </row>
    <row r="50" spans="1:13">
      <c r="A50" s="1774"/>
      <c r="B50" s="1773" t="s">
        <v>256</v>
      </c>
      <c r="C50" s="439" t="s">
        <v>109</v>
      </c>
      <c r="D50" s="517">
        <v>2.0438108174970488</v>
      </c>
      <c r="E50" s="517">
        <v>1.892879906087507</v>
      </c>
      <c r="F50" s="517">
        <v>1.6955350335503718</v>
      </c>
      <c r="G50" s="517">
        <v>1.7418199247900255</v>
      </c>
      <c r="H50" s="517">
        <v>2.185068105962038</v>
      </c>
      <c r="I50" s="517">
        <v>1.9619967707562465</v>
      </c>
      <c r="J50" s="517">
        <v>2.3099485181615722</v>
      </c>
      <c r="K50" s="517">
        <v>1.3132381494609038</v>
      </c>
      <c r="L50" s="520">
        <v>1.2539843507683714</v>
      </c>
      <c r="M50" s="517">
        <v>1.5382878822574542</v>
      </c>
    </row>
    <row r="51" spans="1:13">
      <c r="A51" s="1774"/>
      <c r="B51" s="1774"/>
      <c r="C51" s="441" t="s">
        <v>75</v>
      </c>
      <c r="D51" s="460">
        <v>3196.9420513210143</v>
      </c>
      <c r="E51" s="460">
        <v>451.04143970839016</v>
      </c>
      <c r="F51" s="460">
        <v>46.372425893401157</v>
      </c>
      <c r="G51" s="513">
        <v>64.749032478475286</v>
      </c>
      <c r="H51" s="460">
        <v>43.783475659903267</v>
      </c>
      <c r="I51" s="460">
        <v>41.760075013819531</v>
      </c>
      <c r="J51" s="460">
        <v>144.82945723985108</v>
      </c>
      <c r="K51" s="513">
        <v>52.432668764399189</v>
      </c>
      <c r="L51" s="521">
        <v>22.885300991007199</v>
      </c>
      <c r="M51" s="513">
        <v>34.229003667533441</v>
      </c>
    </row>
    <row r="52" spans="1:13">
      <c r="A52" s="1774"/>
      <c r="B52" s="1774"/>
      <c r="C52" s="441" t="s">
        <v>92</v>
      </c>
      <c r="D52" s="460">
        <v>2463</v>
      </c>
      <c r="E52" s="460">
        <v>222</v>
      </c>
      <c r="F52" s="460">
        <v>21</v>
      </c>
      <c r="G52" s="513">
        <v>40</v>
      </c>
      <c r="H52" s="460">
        <v>16</v>
      </c>
      <c r="I52" s="460">
        <v>21</v>
      </c>
      <c r="J52" s="460">
        <v>58</v>
      </c>
      <c r="K52" s="513">
        <v>32</v>
      </c>
      <c r="L52" s="521">
        <v>12</v>
      </c>
      <c r="M52" s="513">
        <v>22</v>
      </c>
    </row>
    <row r="53" spans="1:13">
      <c r="A53" s="1774"/>
      <c r="B53" s="1774"/>
      <c r="C53" s="441" t="s">
        <v>110</v>
      </c>
      <c r="D53" s="514">
        <v>2</v>
      </c>
      <c r="E53" s="514">
        <v>2</v>
      </c>
      <c r="F53" s="514">
        <v>2</v>
      </c>
      <c r="G53" s="514">
        <v>2</v>
      </c>
      <c r="H53" s="514">
        <v>2</v>
      </c>
      <c r="I53" s="514">
        <v>2</v>
      </c>
      <c r="J53" s="514">
        <v>2</v>
      </c>
      <c r="K53" s="514">
        <v>1</v>
      </c>
      <c r="L53" s="522">
        <v>0.47017337662816061</v>
      </c>
      <c r="M53" s="514">
        <v>2</v>
      </c>
    </row>
    <row r="54" spans="1:13">
      <c r="A54" s="1774"/>
      <c r="B54" s="1774"/>
      <c r="C54" s="441" t="s">
        <v>121</v>
      </c>
      <c r="D54" s="516">
        <v>1.899851730864254</v>
      </c>
      <c r="E54" s="516">
        <v>1.9017502759797342</v>
      </c>
      <c r="F54" s="516">
        <v>1.822585781962629</v>
      </c>
      <c r="G54" s="516">
        <v>1.3945392105039127</v>
      </c>
      <c r="H54" s="516">
        <v>1.2135653721269815</v>
      </c>
      <c r="I54" s="516">
        <v>1.9568266368446909</v>
      </c>
      <c r="J54" s="523">
        <v>2.4332302775196797</v>
      </c>
      <c r="K54" s="516">
        <v>1.3089075770866787</v>
      </c>
      <c r="L54" s="524">
        <v>1.7259043759376027</v>
      </c>
      <c r="M54" s="516">
        <v>1.4020862385808235</v>
      </c>
    </row>
    <row r="55" spans="1:13" ht="15.75" thickBot="1">
      <c r="A55" s="1774"/>
      <c r="B55" s="1774"/>
      <c r="C55" s="441" t="s">
        <v>112</v>
      </c>
      <c r="D55" s="487">
        <f>1.14*1.64*D54/SQRT(D52)</f>
        <v>7.1570854490355273E-2</v>
      </c>
      <c r="E55" s="487">
        <f t="shared" ref="E55:M55" si="7">1.14*1.64*E54/SQRT(E52)</f>
        <v>0.23863036202524526</v>
      </c>
      <c r="F55" s="487">
        <f t="shared" si="7"/>
        <v>0.74357885276353675</v>
      </c>
      <c r="G55" s="487">
        <f t="shared" si="7"/>
        <v>0.41223933951127006</v>
      </c>
      <c r="H55" s="487">
        <f t="shared" si="7"/>
        <v>0.56722045493215101</v>
      </c>
      <c r="I55" s="487">
        <f t="shared" si="7"/>
        <v>0.7983464592351025</v>
      </c>
      <c r="J55" s="487">
        <f t="shared" si="7"/>
        <v>0.5973349341707771</v>
      </c>
      <c r="K55" s="487">
        <f t="shared" si="7"/>
        <v>0.43259619183945713</v>
      </c>
      <c r="L55" s="525">
        <f t="shared" si="7"/>
        <v>0.93148272762911599</v>
      </c>
      <c r="M55" s="487">
        <f t="shared" si="7"/>
        <v>0.55887165783985582</v>
      </c>
    </row>
    <row r="56" spans="1:13">
      <c r="A56" s="2042" t="s">
        <v>527</v>
      </c>
      <c r="B56" s="2045" t="s">
        <v>273</v>
      </c>
      <c r="C56" s="445" t="s">
        <v>109</v>
      </c>
      <c r="D56" s="526">
        <v>3.6624487013465665</v>
      </c>
      <c r="E56" s="526">
        <v>3.6216079739562961</v>
      </c>
      <c r="F56" s="526">
        <v>3.8466983495330838</v>
      </c>
      <c r="G56" s="526">
        <v>3.8005773406868881</v>
      </c>
      <c r="H56" s="526">
        <v>3.5643103467183463</v>
      </c>
      <c r="I56" s="526">
        <v>3.302001128268155</v>
      </c>
      <c r="J56" s="526">
        <v>3.5608815269013063</v>
      </c>
      <c r="K56" s="526">
        <v>3.7314044079521294</v>
      </c>
      <c r="L56" s="526">
        <v>3.8181187362272748</v>
      </c>
      <c r="M56" s="526">
        <v>3.6158309598527003</v>
      </c>
    </row>
    <row r="57" spans="1:13">
      <c r="A57" s="2043"/>
      <c r="B57" s="1774"/>
      <c r="C57" s="441" t="s">
        <v>75</v>
      </c>
      <c r="D57" s="513">
        <v>20755.632273931431</v>
      </c>
      <c r="E57" s="513">
        <v>2449.2784345104465</v>
      </c>
      <c r="F57" s="513">
        <v>129.89552798562846</v>
      </c>
      <c r="G57" s="513">
        <v>371.26039121782406</v>
      </c>
      <c r="H57" s="513">
        <v>178.62046440090222</v>
      </c>
      <c r="I57" s="513">
        <v>254.89125571301503</v>
      </c>
      <c r="J57" s="513">
        <v>977.36701433128394</v>
      </c>
      <c r="K57" s="513">
        <v>268.67518659277584</v>
      </c>
      <c r="L57" s="513">
        <v>135.55451859795835</v>
      </c>
      <c r="M57" s="513">
        <v>133.01407567105832</v>
      </c>
    </row>
    <row r="58" spans="1:13">
      <c r="A58" s="2043"/>
      <c r="B58" s="1774"/>
      <c r="C58" s="441" t="s">
        <v>92</v>
      </c>
      <c r="D58" s="527">
        <v>18893</v>
      </c>
      <c r="E58" s="527">
        <v>1406</v>
      </c>
      <c r="F58" s="527">
        <v>72</v>
      </c>
      <c r="G58" s="527">
        <v>253</v>
      </c>
      <c r="H58" s="527">
        <v>92</v>
      </c>
      <c r="I58" s="527">
        <v>161</v>
      </c>
      <c r="J58" s="527">
        <v>458</v>
      </c>
      <c r="K58" s="527">
        <v>186</v>
      </c>
      <c r="L58" s="527">
        <v>73</v>
      </c>
      <c r="M58" s="527">
        <v>111</v>
      </c>
    </row>
    <row r="59" spans="1:13">
      <c r="A59" s="2043"/>
      <c r="B59" s="1774"/>
      <c r="C59" s="441" t="s">
        <v>110</v>
      </c>
      <c r="D59" s="514">
        <v>4</v>
      </c>
      <c r="E59" s="514">
        <v>4</v>
      </c>
      <c r="F59" s="514">
        <v>4</v>
      </c>
      <c r="G59" s="514">
        <v>4</v>
      </c>
      <c r="H59" s="514">
        <v>3</v>
      </c>
      <c r="I59" s="514">
        <v>3</v>
      </c>
      <c r="J59" s="514">
        <v>4</v>
      </c>
      <c r="K59" s="514">
        <v>3</v>
      </c>
      <c r="L59" s="514">
        <v>4</v>
      </c>
      <c r="M59" s="514">
        <v>4</v>
      </c>
    </row>
    <row r="60" spans="1:13">
      <c r="A60" s="2043"/>
      <c r="B60" s="1774"/>
      <c r="C60" s="441" t="s">
        <v>121</v>
      </c>
      <c r="D60" s="516">
        <v>2.1822091801625554</v>
      </c>
      <c r="E60" s="516">
        <v>2.1050886991412114</v>
      </c>
      <c r="F60" s="516">
        <v>1.9481991133314249</v>
      </c>
      <c r="G60" s="516">
        <v>2.2541780321985394</v>
      </c>
      <c r="H60" s="516">
        <v>2.4027103868538631</v>
      </c>
      <c r="I60" s="516">
        <v>1.8831328918736874</v>
      </c>
      <c r="J60" s="516">
        <v>1.9768542378208165</v>
      </c>
      <c r="K60" s="516">
        <v>2.2500638855808783</v>
      </c>
      <c r="L60" s="516">
        <v>2.6027021213774888</v>
      </c>
      <c r="M60" s="516">
        <v>1.7697633793927221</v>
      </c>
    </row>
    <row r="61" spans="1:13">
      <c r="A61" s="2043"/>
      <c r="B61" s="1774"/>
      <c r="C61" s="441" t="s">
        <v>112</v>
      </c>
      <c r="D61" s="487">
        <f>1.14*1.64*D60/SQRT(D58)</f>
        <v>2.9682099428416129E-2</v>
      </c>
      <c r="E61" s="487">
        <f t="shared" ref="E61:M61" si="8">1.14*1.64*E60/SQRT(E58)</f>
        <v>0.10496063243307442</v>
      </c>
      <c r="F61" s="487">
        <f t="shared" si="8"/>
        <v>0.42925542496948482</v>
      </c>
      <c r="G61" s="487">
        <f t="shared" si="8"/>
        <v>0.26495776511586577</v>
      </c>
      <c r="H61" s="487">
        <f t="shared" si="8"/>
        <v>0.46833456486384872</v>
      </c>
      <c r="I61" s="487">
        <f t="shared" si="8"/>
        <v>0.2774704448488019</v>
      </c>
      <c r="J61" s="487">
        <f t="shared" si="8"/>
        <v>0.17269931239847924</v>
      </c>
      <c r="K61" s="487">
        <f t="shared" si="8"/>
        <v>0.30845163482546412</v>
      </c>
      <c r="L61" s="487">
        <f t="shared" si="8"/>
        <v>0.56952361342235236</v>
      </c>
      <c r="M61" s="487">
        <f t="shared" si="8"/>
        <v>0.31405261521780015</v>
      </c>
    </row>
    <row r="62" spans="1:13">
      <c r="A62" s="2043"/>
      <c r="B62" s="1773" t="s">
        <v>274</v>
      </c>
      <c r="C62" s="439" t="s">
        <v>109</v>
      </c>
      <c r="D62" s="517">
        <v>3.6755553170086599</v>
      </c>
      <c r="E62" s="517">
        <v>3.5693126290858626</v>
      </c>
      <c r="F62" s="517">
        <v>4.3280798089057546</v>
      </c>
      <c r="G62" s="517">
        <v>3.6629122397794238</v>
      </c>
      <c r="H62" s="517">
        <v>3.4483253944467664</v>
      </c>
      <c r="I62" s="517">
        <v>3.2282945707197905</v>
      </c>
      <c r="J62" s="517">
        <v>3.4439395763509189</v>
      </c>
      <c r="K62" s="517">
        <v>3.7521961419451806</v>
      </c>
      <c r="L62" s="517">
        <v>4.0467476556573923</v>
      </c>
      <c r="M62" s="517">
        <v>3.9224467907108664</v>
      </c>
    </row>
    <row r="63" spans="1:13">
      <c r="A63" s="2043"/>
      <c r="B63" s="1774"/>
      <c r="C63" s="441" t="s">
        <v>75</v>
      </c>
      <c r="D63" s="460">
        <v>10824.748844224352</v>
      </c>
      <c r="E63" s="460">
        <v>1492.8245087957239</v>
      </c>
      <c r="F63" s="460">
        <v>50.709649151421573</v>
      </c>
      <c r="G63" s="513">
        <v>241.21382547469562</v>
      </c>
      <c r="H63" s="460">
        <v>136.71253050186542</v>
      </c>
      <c r="I63" s="460">
        <v>141.63301270023914</v>
      </c>
      <c r="J63" s="460">
        <v>636.98318592456553</v>
      </c>
      <c r="K63" s="513">
        <v>146.2330000247552</v>
      </c>
      <c r="L63" s="460">
        <v>61.922348866224915</v>
      </c>
      <c r="M63" s="513">
        <v>77.416956151956626</v>
      </c>
    </row>
    <row r="64" spans="1:13">
      <c r="A64" s="2043"/>
      <c r="B64" s="1774"/>
      <c r="C64" s="441" t="s">
        <v>92</v>
      </c>
      <c r="D64" s="460">
        <v>10793</v>
      </c>
      <c r="E64" s="460">
        <v>971</v>
      </c>
      <c r="F64" s="460">
        <v>33</v>
      </c>
      <c r="G64" s="513">
        <v>183</v>
      </c>
      <c r="H64" s="460">
        <v>70</v>
      </c>
      <c r="I64" s="460">
        <v>109</v>
      </c>
      <c r="J64" s="460">
        <v>340</v>
      </c>
      <c r="K64" s="513">
        <v>116</v>
      </c>
      <c r="L64" s="460">
        <v>39</v>
      </c>
      <c r="M64" s="513">
        <v>81</v>
      </c>
    </row>
    <row r="65" spans="1:13">
      <c r="A65" s="2043"/>
      <c r="B65" s="1774"/>
      <c r="C65" s="441" t="s">
        <v>110</v>
      </c>
      <c r="D65" s="514">
        <v>4</v>
      </c>
      <c r="E65" s="514">
        <v>3</v>
      </c>
      <c r="F65" s="514">
        <v>4</v>
      </c>
      <c r="G65" s="514">
        <v>4</v>
      </c>
      <c r="H65" s="514">
        <v>3</v>
      </c>
      <c r="I65" s="514">
        <v>3</v>
      </c>
      <c r="J65" s="514">
        <v>3</v>
      </c>
      <c r="K65" s="514">
        <v>4</v>
      </c>
      <c r="L65" s="514">
        <v>4</v>
      </c>
      <c r="M65" s="514">
        <v>4</v>
      </c>
    </row>
    <row r="66" spans="1:13">
      <c r="A66" s="2043"/>
      <c r="B66" s="1774"/>
      <c r="C66" s="441" t="s">
        <v>121</v>
      </c>
      <c r="D66" s="516">
        <v>2.3376012307213023</v>
      </c>
      <c r="E66" s="516">
        <v>2.3523881103983628</v>
      </c>
      <c r="F66" s="516">
        <v>2.7864319208742669</v>
      </c>
      <c r="G66" s="516">
        <v>2.2878300937722358</v>
      </c>
      <c r="H66" s="516">
        <v>2.1501590084857463</v>
      </c>
      <c r="I66" s="516">
        <v>2.8059435583946941</v>
      </c>
      <c r="J66" s="516">
        <v>2.2153743832553903</v>
      </c>
      <c r="K66" s="516">
        <v>2.4209583176674467</v>
      </c>
      <c r="L66" s="516">
        <v>2.5112881811135761</v>
      </c>
      <c r="M66" s="516">
        <v>2.378180953230828</v>
      </c>
    </row>
    <row r="67" spans="1:13">
      <c r="A67" s="2043"/>
      <c r="B67" s="1820"/>
      <c r="C67" s="444" t="s">
        <v>112</v>
      </c>
      <c r="D67" s="487">
        <f>1.14*1.64*D66/SQRT(D64)</f>
        <v>4.2067629284014016E-2</v>
      </c>
      <c r="E67" s="487">
        <f t="shared" ref="E67:M67" si="9">1.14*1.64*E66/SQRT(E64)</f>
        <v>0.14113933281219343</v>
      </c>
      <c r="F67" s="487">
        <f t="shared" si="9"/>
        <v>0.90685983247237301</v>
      </c>
      <c r="G67" s="487">
        <f t="shared" si="9"/>
        <v>0.31618912071709682</v>
      </c>
      <c r="H67" s="487">
        <f t="shared" si="9"/>
        <v>0.48047440474930186</v>
      </c>
      <c r="I67" s="487">
        <f t="shared" si="9"/>
        <v>0.50247491031967229</v>
      </c>
      <c r="J67" s="487">
        <f t="shared" si="9"/>
        <v>0.22462411055775972</v>
      </c>
      <c r="K67" s="487">
        <f t="shared" si="9"/>
        <v>0.42024931759883349</v>
      </c>
      <c r="L67" s="487">
        <f t="shared" si="9"/>
        <v>0.75181839683760576</v>
      </c>
      <c r="M67" s="487">
        <f t="shared" si="9"/>
        <v>0.49402745668448389</v>
      </c>
    </row>
    <row r="68" spans="1:13">
      <c r="A68" s="2043"/>
      <c r="B68" s="1773" t="s">
        <v>275</v>
      </c>
      <c r="C68" s="439" t="s">
        <v>109</v>
      </c>
      <c r="D68" s="517">
        <v>3.5187035129937216</v>
      </c>
      <c r="E68" s="517">
        <v>3.5159710139502405</v>
      </c>
      <c r="F68" s="517">
        <v>3.658773667375121</v>
      </c>
      <c r="G68" s="517">
        <v>3.4018135957309323</v>
      </c>
      <c r="H68" s="517">
        <v>3.898098825394984</v>
      </c>
      <c r="I68" s="517">
        <v>3.3333122951663028</v>
      </c>
      <c r="J68" s="517">
        <v>3.5880114016227678</v>
      </c>
      <c r="K68" s="517">
        <v>3.4076312129882691</v>
      </c>
      <c r="L68" s="517">
        <v>3.3769726345182178</v>
      </c>
      <c r="M68" s="517">
        <v>3.576337634389668</v>
      </c>
    </row>
    <row r="69" spans="1:13">
      <c r="A69" s="2043"/>
      <c r="B69" s="1774"/>
      <c r="C69" s="441" t="s">
        <v>75</v>
      </c>
      <c r="D69" s="460">
        <v>9443.9035317345806</v>
      </c>
      <c r="E69" s="460">
        <v>1096.4729734351711</v>
      </c>
      <c r="F69" s="460">
        <v>53.998055953364783</v>
      </c>
      <c r="G69" s="513">
        <v>188.11390750155508</v>
      </c>
      <c r="H69" s="460">
        <v>66.14807000303486</v>
      </c>
      <c r="I69" s="460">
        <v>148.62389096438716</v>
      </c>
      <c r="J69" s="460">
        <v>429.19371880276276</v>
      </c>
      <c r="K69" s="513">
        <v>102.19290301788196</v>
      </c>
      <c r="L69" s="460">
        <v>53.898996072847183</v>
      </c>
      <c r="M69" s="513">
        <v>54.303431119337638</v>
      </c>
    </row>
    <row r="70" spans="1:13">
      <c r="A70" s="2043"/>
      <c r="B70" s="1774"/>
      <c r="C70" s="441" t="s">
        <v>92</v>
      </c>
      <c r="D70" s="460">
        <v>10793</v>
      </c>
      <c r="E70" s="460">
        <v>806</v>
      </c>
      <c r="F70" s="460">
        <v>39</v>
      </c>
      <c r="G70" s="513">
        <v>157</v>
      </c>
      <c r="H70" s="460">
        <v>38</v>
      </c>
      <c r="I70" s="460">
        <v>118</v>
      </c>
      <c r="J70" s="460">
        <v>250</v>
      </c>
      <c r="K70" s="513">
        <v>100</v>
      </c>
      <c r="L70" s="460">
        <v>39</v>
      </c>
      <c r="M70" s="513">
        <v>65</v>
      </c>
    </row>
    <row r="71" spans="1:13">
      <c r="A71" s="2043"/>
      <c r="B71" s="1774"/>
      <c r="C71" s="441" t="s">
        <v>110</v>
      </c>
      <c r="D71" s="514">
        <v>4</v>
      </c>
      <c r="E71" s="514">
        <v>4</v>
      </c>
      <c r="F71" s="514">
        <v>4</v>
      </c>
      <c r="G71" s="514">
        <v>4</v>
      </c>
      <c r="H71" s="514">
        <v>4</v>
      </c>
      <c r="I71" s="514">
        <v>3</v>
      </c>
      <c r="J71" s="514">
        <v>3</v>
      </c>
      <c r="K71" s="514">
        <v>4</v>
      </c>
      <c r="L71" s="514">
        <v>3.2290770308177095</v>
      </c>
      <c r="M71" s="514">
        <v>4</v>
      </c>
    </row>
    <row r="72" spans="1:13">
      <c r="A72" s="2043"/>
      <c r="B72" s="1774"/>
      <c r="C72" s="441" t="s">
        <v>121</v>
      </c>
      <c r="D72" s="516">
        <v>2.1375310182507175</v>
      </c>
      <c r="E72" s="516">
        <v>2.1089244066222981</v>
      </c>
      <c r="F72" s="516">
        <v>1.9376529450547118</v>
      </c>
      <c r="G72" s="516">
        <v>2.0061406797227983</v>
      </c>
      <c r="H72" s="516">
        <v>2.896830059030278</v>
      </c>
      <c r="I72" s="516">
        <v>2.0062034491807679</v>
      </c>
      <c r="J72" s="516">
        <v>2.1147782498595085</v>
      </c>
      <c r="K72" s="516">
        <v>1.9454032318364753</v>
      </c>
      <c r="L72" s="516">
        <v>2.1330548586585496</v>
      </c>
      <c r="M72" s="516">
        <v>2.0213010844847794</v>
      </c>
    </row>
    <row r="73" spans="1:13">
      <c r="A73" s="2043"/>
      <c r="B73" s="1820"/>
      <c r="C73" s="444" t="s">
        <v>112</v>
      </c>
      <c r="D73" s="487">
        <f>1.14*1.64*D72/SQRT(D70)</f>
        <v>3.846715225723326E-2</v>
      </c>
      <c r="E73" s="487">
        <f t="shared" ref="E73:M73" si="10">1.14*1.64*E72/SQRT(E70)</f>
        <v>0.1388807942126711</v>
      </c>
      <c r="F73" s="487">
        <f t="shared" si="10"/>
        <v>0.580086005952821</v>
      </c>
      <c r="G73" s="487">
        <f t="shared" si="10"/>
        <v>0.29933690065066137</v>
      </c>
      <c r="H73" s="487">
        <f t="shared" si="10"/>
        <v>0.87857718118129835</v>
      </c>
      <c r="I73" s="487">
        <f t="shared" si="10"/>
        <v>0.345288940674704</v>
      </c>
      <c r="J73" s="487">
        <f t="shared" si="10"/>
        <v>0.25005959886057649</v>
      </c>
      <c r="K73" s="487">
        <f t="shared" si="10"/>
        <v>0.36371258822414737</v>
      </c>
      <c r="L73" s="487">
        <f t="shared" si="10"/>
        <v>0.63858457036668093</v>
      </c>
      <c r="M73" s="487">
        <f t="shared" si="10"/>
        <v>0.46873030180041869</v>
      </c>
    </row>
    <row r="74" spans="1:13">
      <c r="A74" s="2043"/>
      <c r="B74" s="1773" t="s">
        <v>521</v>
      </c>
      <c r="C74" s="439" t="s">
        <v>109</v>
      </c>
      <c r="D74" s="517">
        <v>2.6972607952597669</v>
      </c>
      <c r="E74" s="517">
        <v>2.645022706632699</v>
      </c>
      <c r="F74" s="517">
        <v>2.520267706146591</v>
      </c>
      <c r="G74" s="517">
        <v>2.7787270963710182</v>
      </c>
      <c r="H74" s="517">
        <v>2.856016348017715</v>
      </c>
      <c r="I74" s="517">
        <v>2.3533403853521477</v>
      </c>
      <c r="J74" s="517">
        <v>2.7796118609054301</v>
      </c>
      <c r="K74" s="517">
        <v>2.5524394104102339</v>
      </c>
      <c r="L74" s="517">
        <v>2.0169833477627916</v>
      </c>
      <c r="M74" s="517">
        <v>2.2482216045837462</v>
      </c>
    </row>
    <row r="75" spans="1:13">
      <c r="A75" s="2043"/>
      <c r="B75" s="1774"/>
      <c r="C75" s="441" t="s">
        <v>75</v>
      </c>
      <c r="D75" s="460">
        <v>15894.852657616468</v>
      </c>
      <c r="E75" s="460">
        <v>1968.9112896637494</v>
      </c>
      <c r="F75" s="460">
        <v>160.57684738338094</v>
      </c>
      <c r="G75" s="513">
        <v>324.74642163374813</v>
      </c>
      <c r="H75" s="460">
        <v>162.62547110973046</v>
      </c>
      <c r="I75" s="460">
        <v>154.7408888247881</v>
      </c>
      <c r="J75" s="460">
        <v>760.04409070772999</v>
      </c>
      <c r="K75" s="513">
        <v>222.98622307591612</v>
      </c>
      <c r="L75" s="460">
        <v>93.078800694455737</v>
      </c>
      <c r="M75" s="513">
        <v>90.112546233999993</v>
      </c>
    </row>
    <row r="76" spans="1:13">
      <c r="A76" s="2043"/>
      <c r="B76" s="1774"/>
      <c r="C76" s="441" t="s">
        <v>92</v>
      </c>
      <c r="D76" s="460">
        <v>16446</v>
      </c>
      <c r="E76" s="460">
        <v>1287</v>
      </c>
      <c r="F76" s="460">
        <v>101</v>
      </c>
      <c r="G76" s="513">
        <v>246</v>
      </c>
      <c r="H76" s="460">
        <v>73</v>
      </c>
      <c r="I76" s="460">
        <v>114</v>
      </c>
      <c r="J76" s="460">
        <v>414</v>
      </c>
      <c r="K76" s="513">
        <v>182</v>
      </c>
      <c r="L76" s="460">
        <v>61</v>
      </c>
      <c r="M76" s="513">
        <v>96</v>
      </c>
    </row>
    <row r="77" spans="1:13">
      <c r="A77" s="2043"/>
      <c r="B77" s="1774"/>
      <c r="C77" s="441" t="s">
        <v>110</v>
      </c>
      <c r="D77" s="514">
        <v>2</v>
      </c>
      <c r="E77" s="514">
        <v>2</v>
      </c>
      <c r="F77" s="514">
        <v>2</v>
      </c>
      <c r="G77" s="514">
        <v>2</v>
      </c>
      <c r="H77" s="514">
        <v>2</v>
      </c>
      <c r="I77" s="514">
        <v>2</v>
      </c>
      <c r="J77" s="514">
        <v>2</v>
      </c>
      <c r="K77" s="514">
        <v>2</v>
      </c>
      <c r="L77" s="514">
        <v>2</v>
      </c>
      <c r="M77" s="514">
        <v>2</v>
      </c>
    </row>
    <row r="78" spans="1:13">
      <c r="A78" s="2043"/>
      <c r="B78" s="1774"/>
      <c r="C78" s="441" t="s">
        <v>121</v>
      </c>
      <c r="D78" s="516">
        <v>2.1440151879146421</v>
      </c>
      <c r="E78" s="516">
        <v>2.1200153914643729</v>
      </c>
      <c r="F78" s="516">
        <v>2.1078709903484745</v>
      </c>
      <c r="G78" s="516">
        <v>2.3258030867389632</v>
      </c>
      <c r="H78" s="516">
        <v>2.1247032424930103</v>
      </c>
      <c r="I78" s="516">
        <v>2.0293534689657009</v>
      </c>
      <c r="J78" s="516">
        <v>2.141492744947588</v>
      </c>
      <c r="K78" s="516">
        <v>1.9749408849575005</v>
      </c>
      <c r="L78" s="516">
        <v>1.9110557691095587</v>
      </c>
      <c r="M78" s="516">
        <v>1.6522406599647435</v>
      </c>
    </row>
    <row r="79" spans="1:13">
      <c r="A79" s="2043"/>
      <c r="B79" s="1820"/>
      <c r="C79" s="444" t="s">
        <v>112</v>
      </c>
      <c r="D79" s="487">
        <f>1.14*1.64*D78/SQRT(D76)</f>
        <v>3.1256936750272572E-2</v>
      </c>
      <c r="E79" s="487">
        <f t="shared" ref="E79:M79" si="11">1.14*1.64*E78/SQRT(E76)</f>
        <v>0.11048375849496178</v>
      </c>
      <c r="F79" s="487">
        <f t="shared" si="11"/>
        <v>0.39213177875289668</v>
      </c>
      <c r="G79" s="487">
        <f t="shared" si="11"/>
        <v>0.2772388498050451</v>
      </c>
      <c r="H79" s="487">
        <f t="shared" si="11"/>
        <v>0.46492783717960584</v>
      </c>
      <c r="I79" s="487">
        <f t="shared" si="11"/>
        <v>0.35534807894251885</v>
      </c>
      <c r="J79" s="487">
        <f t="shared" si="11"/>
        <v>0.19677283204618845</v>
      </c>
      <c r="K79" s="487">
        <f t="shared" si="11"/>
        <v>0.27369515278243606</v>
      </c>
      <c r="L79" s="487">
        <f t="shared" si="11"/>
        <v>0.45746423151478427</v>
      </c>
      <c r="M79" s="487">
        <f t="shared" si="11"/>
        <v>0.3152727161821306</v>
      </c>
    </row>
    <row r="80" spans="1:13">
      <c r="A80" s="2043"/>
      <c r="B80" s="1963" t="s">
        <v>522</v>
      </c>
      <c r="C80" s="441" t="s">
        <v>109</v>
      </c>
      <c r="D80" s="517">
        <v>2.6530166989668147</v>
      </c>
      <c r="E80" s="517">
        <v>2.552613799223836</v>
      </c>
      <c r="F80" s="528">
        <v>1.4759799095039499</v>
      </c>
      <c r="G80" s="517">
        <v>3.9966956736415082</v>
      </c>
      <c r="H80" s="528" t="s">
        <v>479</v>
      </c>
      <c r="I80" s="528">
        <v>0.75070798405341388</v>
      </c>
      <c r="J80" s="528" t="s">
        <v>479</v>
      </c>
      <c r="K80" s="528">
        <v>2.1921905849129533</v>
      </c>
      <c r="L80" s="528" t="s">
        <v>479</v>
      </c>
      <c r="M80" s="528" t="s">
        <v>479</v>
      </c>
    </row>
    <row r="81" spans="1:13">
      <c r="A81" s="2043"/>
      <c r="B81" s="1774"/>
      <c r="C81" s="441" t="s">
        <v>75</v>
      </c>
      <c r="D81" s="513">
        <v>170.86269249306417</v>
      </c>
      <c r="E81" s="513">
        <v>22.709852339402925</v>
      </c>
      <c r="F81" s="529">
        <v>5.7979309386137405</v>
      </c>
      <c r="G81" s="513">
        <v>10.224182015106331</v>
      </c>
      <c r="H81" s="529" t="s">
        <v>479</v>
      </c>
      <c r="I81" s="529">
        <v>4.2400029389806582</v>
      </c>
      <c r="J81" s="530" t="s">
        <v>479</v>
      </c>
      <c r="K81" s="529">
        <v>2.4477364467022</v>
      </c>
      <c r="L81" s="529" t="s">
        <v>479</v>
      </c>
      <c r="M81" s="529" t="s">
        <v>479</v>
      </c>
    </row>
    <row r="82" spans="1:13">
      <c r="A82" s="2043"/>
      <c r="B82" s="1774"/>
      <c r="C82" s="441" t="s">
        <v>92</v>
      </c>
      <c r="D82" s="527">
        <v>165</v>
      </c>
      <c r="E82" s="531">
        <v>14</v>
      </c>
      <c r="F82" s="532">
        <v>2</v>
      </c>
      <c r="G82" s="531">
        <v>7</v>
      </c>
      <c r="H82" s="529" t="s">
        <v>479</v>
      </c>
      <c r="I82" s="532">
        <v>3</v>
      </c>
      <c r="J82" s="532" t="s">
        <v>479</v>
      </c>
      <c r="K82" s="532">
        <v>2</v>
      </c>
      <c r="L82" s="529" t="s">
        <v>479</v>
      </c>
      <c r="M82" s="529" t="s">
        <v>479</v>
      </c>
    </row>
    <row r="83" spans="1:13">
      <c r="A83" s="2043"/>
      <c r="B83" s="1774"/>
      <c r="C83" s="441" t="s">
        <v>110</v>
      </c>
      <c r="D83" s="514">
        <v>2</v>
      </c>
      <c r="E83" s="514">
        <v>2</v>
      </c>
      <c r="F83" s="533">
        <v>2</v>
      </c>
      <c r="G83" s="514">
        <v>3.1424883071734513</v>
      </c>
      <c r="H83" s="533" t="s">
        <v>479</v>
      </c>
      <c r="I83" s="533">
        <v>0</v>
      </c>
      <c r="J83" s="530" t="s">
        <v>479</v>
      </c>
      <c r="K83" s="533">
        <v>1.7465636760533498</v>
      </c>
      <c r="L83" s="533" t="s">
        <v>479</v>
      </c>
      <c r="M83" s="533" t="s">
        <v>479</v>
      </c>
    </row>
    <row r="84" spans="1:13">
      <c r="A84" s="2043"/>
      <c r="B84" s="1774"/>
      <c r="C84" s="441" t="s">
        <v>121</v>
      </c>
      <c r="D84" s="516">
        <v>2.1109116612081635</v>
      </c>
      <c r="E84" s="516">
        <v>2.4610135547273564</v>
      </c>
      <c r="F84" s="534">
        <v>0.96677122306904528</v>
      </c>
      <c r="G84" s="516">
        <v>2.6715325737431095</v>
      </c>
      <c r="H84" s="534" t="s">
        <v>479</v>
      </c>
      <c r="I84" s="534">
        <v>1.1078421287185531</v>
      </c>
      <c r="J84" s="535" t="s">
        <v>479</v>
      </c>
      <c r="K84" s="534">
        <v>3.2259716049606175</v>
      </c>
      <c r="L84" s="534" t="s">
        <v>479</v>
      </c>
      <c r="M84" s="534" t="s">
        <v>479</v>
      </c>
    </row>
    <row r="85" spans="1:13" ht="15.75" thickBot="1">
      <c r="A85" s="2044"/>
      <c r="B85" s="2046"/>
      <c r="C85" s="449" t="s">
        <v>112</v>
      </c>
      <c r="D85" s="519">
        <f>1.14*1.64*D84/SQRT(D82)</f>
        <v>0.30723931370068713</v>
      </c>
      <c r="E85" s="519">
        <f t="shared" ref="E85:G85" si="12">1.14*1.64*E84/SQRT(E82)</f>
        <v>1.2296986245139201</v>
      </c>
      <c r="F85" s="536">
        <f t="shared" si="12"/>
        <v>1.2780781677817357</v>
      </c>
      <c r="G85" s="519">
        <f t="shared" si="12"/>
        <v>1.8878181327860188</v>
      </c>
      <c r="H85" s="536" t="s">
        <v>479</v>
      </c>
      <c r="I85" s="536">
        <f t="shared" ref="I85" si="13">1.14*1.64*I84/SQRT(I82)</f>
        <v>1.1958203736294508</v>
      </c>
      <c r="J85" s="536" t="s">
        <v>479</v>
      </c>
      <c r="K85" s="536">
        <f t="shared" ref="K85" si="14">1.14*1.64*K84/SQRT(K82)</f>
        <v>4.2647565212949141</v>
      </c>
      <c r="L85" s="536" t="s">
        <v>479</v>
      </c>
      <c r="M85" s="536" t="s">
        <v>479</v>
      </c>
    </row>
    <row r="86" spans="1:13">
      <c r="A86" s="1773" t="s">
        <v>528</v>
      </c>
      <c r="B86" s="1773" t="s">
        <v>199</v>
      </c>
      <c r="C86" s="441" t="s">
        <v>109</v>
      </c>
      <c r="D86" s="514">
        <v>2.7755083945936634</v>
      </c>
      <c r="E86" s="514">
        <v>2.6475213912677957</v>
      </c>
      <c r="F86" s="514">
        <v>2.3742311711072963</v>
      </c>
      <c r="G86" s="514">
        <v>2.670404940277062</v>
      </c>
      <c r="H86" s="514">
        <v>2.4113205759250356</v>
      </c>
      <c r="I86" s="514">
        <v>2.5150672747234517</v>
      </c>
      <c r="J86" s="514">
        <v>2.966239167839027</v>
      </c>
      <c r="K86" s="514">
        <v>2.6057874182025689</v>
      </c>
      <c r="L86" s="514">
        <v>2.0030419537556043</v>
      </c>
      <c r="M86" s="514">
        <v>2.6159145280175573</v>
      </c>
    </row>
    <row r="87" spans="1:13">
      <c r="A87" s="1773"/>
      <c r="B87" s="1774"/>
      <c r="C87" s="441" t="s">
        <v>75</v>
      </c>
      <c r="D87" s="460">
        <v>6926.2491627652535</v>
      </c>
      <c r="E87" s="460">
        <v>920.33140390938354</v>
      </c>
      <c r="F87" s="460">
        <v>75.564184426311229</v>
      </c>
      <c r="G87" s="513">
        <v>159.91531197700607</v>
      </c>
      <c r="H87" s="460">
        <v>90.908395870325919</v>
      </c>
      <c r="I87" s="460">
        <v>84.560992191498045</v>
      </c>
      <c r="J87" s="460">
        <v>300.60850130526859</v>
      </c>
      <c r="K87" s="513">
        <v>89.92012840748184</v>
      </c>
      <c r="L87" s="460">
        <v>63.039758116767928</v>
      </c>
      <c r="M87" s="513">
        <v>55.814131614723891</v>
      </c>
    </row>
    <row r="88" spans="1:13">
      <c r="A88" s="1773"/>
      <c r="B88" s="1774"/>
      <c r="C88" s="441" t="s">
        <v>92</v>
      </c>
      <c r="D88" s="460">
        <v>6406</v>
      </c>
      <c r="E88" s="460">
        <v>546</v>
      </c>
      <c r="F88" s="460">
        <v>43</v>
      </c>
      <c r="G88" s="513">
        <v>110</v>
      </c>
      <c r="H88" s="460">
        <v>41</v>
      </c>
      <c r="I88" s="460">
        <v>57</v>
      </c>
      <c r="J88" s="460">
        <v>145</v>
      </c>
      <c r="K88" s="513">
        <v>65</v>
      </c>
      <c r="L88" s="460">
        <v>37</v>
      </c>
      <c r="M88" s="513">
        <v>48</v>
      </c>
    </row>
    <row r="89" spans="1:13">
      <c r="A89" s="1773"/>
      <c r="B89" s="1774"/>
      <c r="C89" s="441" t="s">
        <v>110</v>
      </c>
      <c r="D89" s="514">
        <v>2</v>
      </c>
      <c r="E89" s="514">
        <v>2</v>
      </c>
      <c r="F89" s="514">
        <v>2</v>
      </c>
      <c r="G89" s="514">
        <v>3</v>
      </c>
      <c r="H89" s="514">
        <v>2</v>
      </c>
      <c r="I89" s="514">
        <v>2</v>
      </c>
      <c r="J89" s="514">
        <v>3</v>
      </c>
      <c r="K89" s="514">
        <v>2</v>
      </c>
      <c r="L89" s="514">
        <v>2</v>
      </c>
      <c r="M89" s="514">
        <v>3</v>
      </c>
    </row>
    <row r="90" spans="1:13">
      <c r="A90" s="1773"/>
      <c r="B90" s="1774"/>
      <c r="C90" s="441" t="s">
        <v>121</v>
      </c>
      <c r="D90" s="516">
        <v>2.1677484325102085</v>
      </c>
      <c r="E90" s="516">
        <v>2.1661344399067257</v>
      </c>
      <c r="F90" s="516">
        <v>2.1550102666608462</v>
      </c>
      <c r="G90" s="516">
        <v>2.0464808689719409</v>
      </c>
      <c r="H90" s="516">
        <v>1.6741957756841848</v>
      </c>
      <c r="I90" s="516">
        <v>2.2928082859528187</v>
      </c>
      <c r="J90" s="516">
        <v>2.3804746951220657</v>
      </c>
      <c r="K90" s="516">
        <v>2.1643772741547704</v>
      </c>
      <c r="L90" s="516">
        <v>1.9342553822803399</v>
      </c>
      <c r="M90" s="516">
        <v>1.8854407446245698</v>
      </c>
    </row>
    <row r="91" spans="1:13">
      <c r="A91" s="1773"/>
      <c r="B91" s="1774"/>
      <c r="C91" s="441" t="s">
        <v>112</v>
      </c>
      <c r="D91" s="487">
        <f>1.14*1.64*D90/SQRT(D88)</f>
        <v>5.0636550545186926E-2</v>
      </c>
      <c r="E91" s="487">
        <f t="shared" ref="E91:M91" si="15">1.14*1.64*E90/SQRT(E88)</f>
        <v>0.17331565204828131</v>
      </c>
      <c r="F91" s="487">
        <f t="shared" si="15"/>
        <v>0.61441783702851882</v>
      </c>
      <c r="G91" s="487">
        <f t="shared" si="15"/>
        <v>0.36480438159015416</v>
      </c>
      <c r="H91" s="487">
        <f t="shared" si="15"/>
        <v>0.48883580985679376</v>
      </c>
      <c r="I91" s="487">
        <f t="shared" si="15"/>
        <v>0.56777859278495069</v>
      </c>
      <c r="J91" s="487">
        <f t="shared" si="15"/>
        <v>0.36959685537316744</v>
      </c>
      <c r="K91" s="487">
        <f t="shared" si="15"/>
        <v>0.50190900341951139</v>
      </c>
      <c r="L91" s="487">
        <f t="shared" si="15"/>
        <v>0.59451340483844728</v>
      </c>
      <c r="M91" s="487">
        <f t="shared" si="15"/>
        <v>0.50879281380576913</v>
      </c>
    </row>
    <row r="92" spans="1:13">
      <c r="A92" s="1773"/>
      <c r="B92" s="1773" t="s">
        <v>200</v>
      </c>
      <c r="C92" s="439" t="s">
        <v>109</v>
      </c>
      <c r="D92" s="517">
        <v>3.3785984189383154</v>
      </c>
      <c r="E92" s="517">
        <v>3.3479688354400068</v>
      </c>
      <c r="F92" s="517">
        <v>3.4018118067376584</v>
      </c>
      <c r="G92" s="517">
        <v>3.612208022856596</v>
      </c>
      <c r="H92" s="517">
        <v>3.564806685361753</v>
      </c>
      <c r="I92" s="517">
        <v>3.0622966617237486</v>
      </c>
      <c r="J92" s="517">
        <v>3.1633891983125668</v>
      </c>
      <c r="K92" s="517">
        <v>3.4662319116427374</v>
      </c>
      <c r="L92" s="517">
        <v>3.8400397139598224</v>
      </c>
      <c r="M92" s="517">
        <v>3.2935994182239563</v>
      </c>
    </row>
    <row r="93" spans="1:13">
      <c r="A93" s="1773"/>
      <c r="B93" s="1774"/>
      <c r="C93" s="441" t="s">
        <v>75</v>
      </c>
      <c r="D93" s="460">
        <v>16684.337100039163</v>
      </c>
      <c r="E93" s="460">
        <v>2210.9692993522326</v>
      </c>
      <c r="F93" s="460">
        <v>132.47005470643282</v>
      </c>
      <c r="G93" s="513">
        <v>347.02984740094189</v>
      </c>
      <c r="H93" s="460">
        <v>177.33825017929925</v>
      </c>
      <c r="I93" s="460">
        <v>223.72281996336065</v>
      </c>
      <c r="J93" s="460">
        <v>817.93535506698151</v>
      </c>
      <c r="K93" s="513">
        <v>266.88726684676305</v>
      </c>
      <c r="L93" s="460">
        <v>108.68511557013566</v>
      </c>
      <c r="M93" s="513">
        <v>136.90058961831826</v>
      </c>
    </row>
    <row r="94" spans="1:13">
      <c r="A94" s="1773"/>
      <c r="B94" s="1774"/>
      <c r="C94" s="441" t="s">
        <v>92</v>
      </c>
      <c r="D94" s="460">
        <v>15915</v>
      </c>
      <c r="E94" s="460">
        <v>1357</v>
      </c>
      <c r="F94" s="460">
        <v>78</v>
      </c>
      <c r="G94" s="513">
        <v>242</v>
      </c>
      <c r="H94" s="460">
        <v>85</v>
      </c>
      <c r="I94" s="460">
        <v>143</v>
      </c>
      <c r="J94" s="460">
        <v>424</v>
      </c>
      <c r="K94" s="513">
        <v>197</v>
      </c>
      <c r="L94" s="460">
        <v>63</v>
      </c>
      <c r="M94" s="513">
        <v>125</v>
      </c>
    </row>
    <row r="95" spans="1:13">
      <c r="A95" s="1773"/>
      <c r="B95" s="1774"/>
      <c r="C95" s="441" t="s">
        <v>110</v>
      </c>
      <c r="D95" s="514">
        <v>3</v>
      </c>
      <c r="E95" s="514">
        <v>3</v>
      </c>
      <c r="F95" s="514">
        <v>3</v>
      </c>
      <c r="G95" s="514">
        <v>3</v>
      </c>
      <c r="H95" s="514">
        <v>3.2751500797199782</v>
      </c>
      <c r="I95" s="514">
        <v>3</v>
      </c>
      <c r="J95" s="514">
        <v>3</v>
      </c>
      <c r="K95" s="514">
        <v>3</v>
      </c>
      <c r="L95" s="514">
        <v>4</v>
      </c>
      <c r="M95" s="514">
        <v>3</v>
      </c>
    </row>
    <row r="96" spans="1:13">
      <c r="A96" s="1773"/>
      <c r="B96" s="1774"/>
      <c r="C96" s="441" t="s">
        <v>121</v>
      </c>
      <c r="D96" s="516">
        <v>2.2347476388673302</v>
      </c>
      <c r="E96" s="516">
        <v>2.2328892521939117</v>
      </c>
      <c r="F96" s="516">
        <v>2.031952414461812</v>
      </c>
      <c r="G96" s="516">
        <v>2.4232658216624681</v>
      </c>
      <c r="H96" s="516">
        <v>2.4274304650943832</v>
      </c>
      <c r="I96" s="516">
        <v>2.1294797456531809</v>
      </c>
      <c r="J96" s="516">
        <v>2.0526821703641516</v>
      </c>
      <c r="K96" s="516">
        <v>2.3160334110184602</v>
      </c>
      <c r="L96" s="516">
        <v>2.8159666101442506</v>
      </c>
      <c r="M96" s="516">
        <v>2.0350370834710425</v>
      </c>
    </row>
    <row r="97" spans="1:13">
      <c r="A97" s="1773"/>
      <c r="B97" s="1820"/>
      <c r="C97" s="444" t="s">
        <v>112</v>
      </c>
      <c r="D97" s="487">
        <f>1.14*1.64*D96/SQRT(D94)</f>
        <v>3.3118744520155563E-2</v>
      </c>
      <c r="E97" s="487">
        <f t="shared" ref="E97:M97" si="16">1.14*1.64*E96/SQRT(E94)</f>
        <v>0.11332506030434254</v>
      </c>
      <c r="F97" s="487">
        <f t="shared" si="16"/>
        <v>0.43014505165801226</v>
      </c>
      <c r="G97" s="487">
        <f t="shared" si="16"/>
        <v>0.29123399879883927</v>
      </c>
      <c r="H97" s="487">
        <f t="shared" si="16"/>
        <v>0.49225035125792271</v>
      </c>
      <c r="I97" s="487">
        <f t="shared" si="16"/>
        <v>0.33293096864190258</v>
      </c>
      <c r="J97" s="487">
        <f t="shared" si="16"/>
        <v>0.18637492475739387</v>
      </c>
      <c r="K97" s="487">
        <f t="shared" si="16"/>
        <v>0.30850372093061368</v>
      </c>
      <c r="L97" s="487">
        <f t="shared" si="16"/>
        <v>0.66329378127975314</v>
      </c>
      <c r="M97" s="487">
        <f t="shared" si="16"/>
        <v>0.34030319020190147</v>
      </c>
    </row>
    <row r="98" spans="1:13">
      <c r="A98" s="1773"/>
      <c r="B98" s="1773" t="s">
        <v>201</v>
      </c>
      <c r="C98" s="439" t="s">
        <v>109</v>
      </c>
      <c r="D98" s="517">
        <v>3.6616313505814437</v>
      </c>
      <c r="E98" s="517">
        <v>3.5267710351339558</v>
      </c>
      <c r="F98" s="517">
        <v>3.9591724010635709</v>
      </c>
      <c r="G98" s="517">
        <v>3.6906821902904352</v>
      </c>
      <c r="H98" s="517">
        <v>3.6548545466315701</v>
      </c>
      <c r="I98" s="517">
        <v>3.5907445623258902</v>
      </c>
      <c r="J98" s="517">
        <v>3.4098669325893227</v>
      </c>
      <c r="K98" s="517">
        <v>3.338435617556049</v>
      </c>
      <c r="L98" s="517">
        <v>3.3748357805324836</v>
      </c>
      <c r="M98" s="517">
        <v>3.8167540245506877</v>
      </c>
    </row>
    <row r="99" spans="1:13">
      <c r="A99" s="1773"/>
      <c r="B99" s="1774"/>
      <c r="C99" s="441" t="s">
        <v>75</v>
      </c>
      <c r="D99" s="460">
        <v>10783.933110759839</v>
      </c>
      <c r="E99" s="460">
        <v>1335.9535088854414</v>
      </c>
      <c r="F99" s="460">
        <v>79.167881586927692</v>
      </c>
      <c r="G99" s="513">
        <v>218.88579795044103</v>
      </c>
      <c r="H99" s="460">
        <v>81.904684793101723</v>
      </c>
      <c r="I99" s="460">
        <v>95.891282277415968</v>
      </c>
      <c r="J99" s="460">
        <v>611.92142921908146</v>
      </c>
      <c r="K99" s="513">
        <v>122.67296314766338</v>
      </c>
      <c r="L99" s="460">
        <v>64.471403332801145</v>
      </c>
      <c r="M99" s="513">
        <v>61.038066578009058</v>
      </c>
    </row>
    <row r="100" spans="1:13">
      <c r="A100" s="1773"/>
      <c r="B100" s="1774"/>
      <c r="C100" s="441" t="s">
        <v>92</v>
      </c>
      <c r="D100" s="460">
        <v>10579</v>
      </c>
      <c r="E100" s="460">
        <v>825</v>
      </c>
      <c r="F100" s="460">
        <v>50</v>
      </c>
      <c r="G100" s="513">
        <v>158</v>
      </c>
      <c r="H100" s="460">
        <v>42</v>
      </c>
      <c r="I100" s="460">
        <v>74</v>
      </c>
      <c r="J100" s="460">
        <v>303</v>
      </c>
      <c r="K100" s="513">
        <v>93</v>
      </c>
      <c r="L100" s="460">
        <v>40</v>
      </c>
      <c r="M100" s="513">
        <v>65</v>
      </c>
    </row>
    <row r="101" spans="1:13">
      <c r="A101" s="1773"/>
      <c r="B101" s="1774"/>
      <c r="C101" s="441" t="s">
        <v>110</v>
      </c>
      <c r="D101" s="514">
        <v>4</v>
      </c>
      <c r="E101" s="514">
        <v>3</v>
      </c>
      <c r="F101" s="514">
        <v>4</v>
      </c>
      <c r="G101" s="514">
        <v>4</v>
      </c>
      <c r="H101" s="514">
        <v>3</v>
      </c>
      <c r="I101" s="514">
        <v>3</v>
      </c>
      <c r="J101" s="514">
        <v>3</v>
      </c>
      <c r="K101" s="514">
        <v>3</v>
      </c>
      <c r="L101" s="514">
        <v>3</v>
      </c>
      <c r="M101" s="514">
        <v>4</v>
      </c>
    </row>
    <row r="102" spans="1:13">
      <c r="A102" s="1773"/>
      <c r="B102" s="1774"/>
      <c r="C102" s="441" t="s">
        <v>121</v>
      </c>
      <c r="D102" s="516">
        <v>2.266318666779231</v>
      </c>
      <c r="E102" s="516">
        <v>2.1694174792547942</v>
      </c>
      <c r="F102" s="516">
        <v>2.147168329499848</v>
      </c>
      <c r="G102" s="516">
        <v>2.3285173490216953</v>
      </c>
      <c r="H102" s="516">
        <v>2.1483416540610922</v>
      </c>
      <c r="I102" s="516">
        <v>1.9476665452141877</v>
      </c>
      <c r="J102" s="516">
        <v>2.135960884005951</v>
      </c>
      <c r="K102" s="516">
        <v>2.1051461286277808</v>
      </c>
      <c r="L102" s="516">
        <v>2.6237330363567883</v>
      </c>
      <c r="M102" s="516">
        <v>1.8367240757463243</v>
      </c>
    </row>
    <row r="103" spans="1:13">
      <c r="A103" s="1773"/>
      <c r="B103" s="1820"/>
      <c r="C103" s="444" t="s">
        <v>112</v>
      </c>
      <c r="D103" s="487">
        <f>1.14*1.64*D102/SQRT(D100)</f>
        <v>4.1195271242314424E-2</v>
      </c>
      <c r="E103" s="487">
        <f t="shared" ref="E103:M103" si="17">1.14*1.64*E102/SQRT(E100)</f>
        <v>0.14120980721340326</v>
      </c>
      <c r="F103" s="487">
        <f t="shared" si="17"/>
        <v>0.56771424283284566</v>
      </c>
      <c r="G103" s="487">
        <f t="shared" si="17"/>
        <v>0.34633759271275122</v>
      </c>
      <c r="H103" s="487">
        <f t="shared" si="17"/>
        <v>0.61976550881280756</v>
      </c>
      <c r="I103" s="487">
        <f t="shared" si="17"/>
        <v>0.42329919642579367</v>
      </c>
      <c r="J103" s="487">
        <f t="shared" si="17"/>
        <v>0.2294144030956958</v>
      </c>
      <c r="K103" s="487">
        <f t="shared" si="17"/>
        <v>0.40812149875875969</v>
      </c>
      <c r="L103" s="487">
        <f t="shared" si="17"/>
        <v>0.77560097687808038</v>
      </c>
      <c r="M103" s="487">
        <f t="shared" si="17"/>
        <v>0.42592775364196495</v>
      </c>
    </row>
    <row r="104" spans="1:13">
      <c r="A104" s="1773"/>
      <c r="B104" s="1773" t="s">
        <v>202</v>
      </c>
      <c r="C104" s="439" t="s">
        <v>109</v>
      </c>
      <c r="D104" s="517">
        <v>3.776492130064915</v>
      </c>
      <c r="E104" s="517">
        <v>3.9165775301319452</v>
      </c>
      <c r="F104" s="517">
        <v>4.0678476983852772</v>
      </c>
      <c r="G104" s="517">
        <v>3.9751491387508495</v>
      </c>
      <c r="H104" s="517">
        <v>4.1756182653563352</v>
      </c>
      <c r="I104" s="517">
        <v>3.25267683305638</v>
      </c>
      <c r="J104" s="517">
        <v>3.9255153584758489</v>
      </c>
      <c r="K104" s="517">
        <v>4.1681848584511165</v>
      </c>
      <c r="L104" s="517">
        <v>4.1766619438958204</v>
      </c>
      <c r="M104" s="517">
        <v>3.5468556991099232</v>
      </c>
    </row>
    <row r="105" spans="1:13">
      <c r="A105" s="1773"/>
      <c r="B105" s="1774"/>
      <c r="C105" s="441" t="s">
        <v>75</v>
      </c>
      <c r="D105" s="460">
        <v>7680.644209901242</v>
      </c>
      <c r="E105" s="460">
        <v>826.06610038954511</v>
      </c>
      <c r="F105" s="460">
        <v>24.266770430367643</v>
      </c>
      <c r="G105" s="513">
        <v>132.89467309960787</v>
      </c>
      <c r="H105" s="460">
        <v>68.754767755699561</v>
      </c>
      <c r="I105" s="460">
        <v>79.72408958363107</v>
      </c>
      <c r="J105" s="460">
        <v>384.75261286529093</v>
      </c>
      <c r="K105" s="513">
        <v>90.17039855690463</v>
      </c>
      <c r="L105" s="460">
        <v>22.802073177974883</v>
      </c>
      <c r="M105" s="513">
        <v>22.700714920068634</v>
      </c>
    </row>
    <row r="106" spans="1:13">
      <c r="A106" s="1773"/>
      <c r="B106" s="1774"/>
      <c r="C106" s="441" t="s">
        <v>92</v>
      </c>
      <c r="D106" s="460">
        <v>7624</v>
      </c>
      <c r="E106" s="460">
        <v>531</v>
      </c>
      <c r="F106" s="460">
        <v>17</v>
      </c>
      <c r="G106" s="513">
        <v>105</v>
      </c>
      <c r="H106" s="460">
        <v>37</v>
      </c>
      <c r="I106" s="460">
        <v>59</v>
      </c>
      <c r="J106" s="460">
        <v>199</v>
      </c>
      <c r="K106" s="513">
        <v>75</v>
      </c>
      <c r="L106" s="460">
        <v>15</v>
      </c>
      <c r="M106" s="513">
        <v>24</v>
      </c>
    </row>
    <row r="107" spans="1:13">
      <c r="A107" s="1773"/>
      <c r="B107" s="1774"/>
      <c r="C107" s="441" t="s">
        <v>110</v>
      </c>
      <c r="D107" s="514">
        <v>4</v>
      </c>
      <c r="E107" s="514">
        <v>4</v>
      </c>
      <c r="F107" s="514">
        <v>4</v>
      </c>
      <c r="G107" s="514">
        <v>4</v>
      </c>
      <c r="H107" s="514">
        <v>3</v>
      </c>
      <c r="I107" s="514">
        <v>3</v>
      </c>
      <c r="J107" s="514">
        <v>4</v>
      </c>
      <c r="K107" s="514">
        <v>4</v>
      </c>
      <c r="L107" s="514">
        <v>4</v>
      </c>
      <c r="M107" s="514">
        <v>4</v>
      </c>
    </row>
    <row r="108" spans="1:13">
      <c r="A108" s="1773"/>
      <c r="B108" s="1774"/>
      <c r="C108" s="441" t="s">
        <v>121</v>
      </c>
      <c r="D108" s="516">
        <v>2.2956745724531382</v>
      </c>
      <c r="E108" s="516">
        <v>2.2686784101612574</v>
      </c>
      <c r="F108" s="516">
        <v>2.3559910736844492</v>
      </c>
      <c r="G108" s="516">
        <v>2.3424827167581537</v>
      </c>
      <c r="H108" s="516">
        <v>3.0797582172427997</v>
      </c>
      <c r="I108" s="516">
        <v>2.2953615272353196</v>
      </c>
      <c r="J108" s="516">
        <v>1.9669029206915112</v>
      </c>
      <c r="K108" s="516">
        <v>2.5989614515939965</v>
      </c>
      <c r="L108" s="516">
        <v>2.1894177225016045</v>
      </c>
      <c r="M108" s="516">
        <v>2.0772316889637339</v>
      </c>
    </row>
    <row r="109" spans="1:13">
      <c r="A109" s="1773"/>
      <c r="B109" s="1820"/>
      <c r="C109" s="444" t="s">
        <v>112</v>
      </c>
      <c r="D109" s="487">
        <f>1.14*1.64*D108/SQRT(D106)</f>
        <v>4.9154986306108206E-2</v>
      </c>
      <c r="E109" s="487">
        <f t="shared" ref="E109:M109" si="18">1.14*1.64*E108/SQRT(E106)</f>
        <v>0.18406634005152328</v>
      </c>
      <c r="F109" s="487">
        <f t="shared" si="18"/>
        <v>1.0683114407724132</v>
      </c>
      <c r="G109" s="487">
        <f t="shared" si="18"/>
        <v>0.42739599196668093</v>
      </c>
      <c r="H109" s="487">
        <f t="shared" si="18"/>
        <v>0.94659555329950462</v>
      </c>
      <c r="I109" s="487">
        <f t="shared" si="18"/>
        <v>0.55869372254913252</v>
      </c>
      <c r="J109" s="487">
        <f t="shared" si="18"/>
        <v>0.2606784238271358</v>
      </c>
      <c r="K109" s="487">
        <f t="shared" si="18"/>
        <v>0.56107110815303374</v>
      </c>
      <c r="L109" s="487">
        <f t="shared" si="18"/>
        <v>1.0568946489267401</v>
      </c>
      <c r="M109" s="487">
        <f t="shared" si="18"/>
        <v>0.7927349720750313</v>
      </c>
    </row>
    <row r="110" spans="1:13">
      <c r="A110" s="1773"/>
      <c r="B110" s="1773" t="s">
        <v>523</v>
      </c>
      <c r="C110" s="439" t="s">
        <v>109</v>
      </c>
      <c r="D110" s="517">
        <v>3.2150430222830773</v>
      </c>
      <c r="E110" s="517">
        <v>3.1860798300615527</v>
      </c>
      <c r="F110" s="517">
        <v>3.2149506351145818</v>
      </c>
      <c r="G110" s="517">
        <v>3.1102685549001072</v>
      </c>
      <c r="H110" s="517">
        <v>3.1355444698769133</v>
      </c>
      <c r="I110" s="517">
        <v>2.997845433333612</v>
      </c>
      <c r="J110" s="517">
        <v>3.2693920363463702</v>
      </c>
      <c r="K110" s="517">
        <v>3.0610215776936092</v>
      </c>
      <c r="L110" s="517">
        <v>3.2935869734594783</v>
      </c>
      <c r="M110" s="517">
        <v>3.4573850264770458</v>
      </c>
    </row>
    <row r="111" spans="1:13">
      <c r="A111" s="1773"/>
      <c r="B111" s="1774"/>
      <c r="C111" s="441" t="s">
        <v>75</v>
      </c>
      <c r="D111" s="460">
        <v>15014.836416534432</v>
      </c>
      <c r="E111" s="460">
        <v>1736.8767462078911</v>
      </c>
      <c r="F111" s="460">
        <v>89.509120262370118</v>
      </c>
      <c r="G111" s="513">
        <v>276.83309741493258</v>
      </c>
      <c r="H111" s="460">
        <v>125.2004374171065</v>
      </c>
      <c r="I111" s="460">
        <v>220.22986712550434</v>
      </c>
      <c r="J111" s="460">
        <v>688.3701113097195</v>
      </c>
      <c r="K111" s="513">
        <v>172.88429219921835</v>
      </c>
      <c r="L111" s="460">
        <v>85.456314033806549</v>
      </c>
      <c r="M111" s="513">
        <v>78.393506445232731</v>
      </c>
    </row>
    <row r="112" spans="1:13">
      <c r="A112" s="1773"/>
      <c r="B112" s="1774"/>
      <c r="C112" s="441" t="s">
        <v>92</v>
      </c>
      <c r="D112" s="460">
        <v>16566</v>
      </c>
      <c r="E112" s="460">
        <v>1225</v>
      </c>
      <c r="F112" s="460">
        <v>59</v>
      </c>
      <c r="G112" s="513">
        <v>231</v>
      </c>
      <c r="H112" s="460">
        <v>68</v>
      </c>
      <c r="I112" s="460">
        <v>172</v>
      </c>
      <c r="J112" s="460">
        <v>391</v>
      </c>
      <c r="K112" s="513">
        <v>156</v>
      </c>
      <c r="L112" s="460">
        <v>57</v>
      </c>
      <c r="M112" s="513">
        <v>91</v>
      </c>
    </row>
    <row r="113" spans="1:13">
      <c r="A113" s="1773"/>
      <c r="B113" s="1774"/>
      <c r="C113" s="441" t="s">
        <v>110</v>
      </c>
      <c r="D113" s="514">
        <v>3</v>
      </c>
      <c r="E113" s="514">
        <v>3</v>
      </c>
      <c r="F113" s="514">
        <v>2</v>
      </c>
      <c r="G113" s="514">
        <v>3</v>
      </c>
      <c r="H113" s="514">
        <v>3</v>
      </c>
      <c r="I113" s="514">
        <v>2.3698951219780184</v>
      </c>
      <c r="J113" s="514">
        <v>3</v>
      </c>
      <c r="K113" s="514">
        <v>3</v>
      </c>
      <c r="L113" s="514">
        <v>3.0502464482544625</v>
      </c>
      <c r="M113" s="514">
        <v>3</v>
      </c>
    </row>
    <row r="114" spans="1:13">
      <c r="A114" s="1773"/>
      <c r="B114" s="1774"/>
      <c r="C114" s="441" t="s">
        <v>121</v>
      </c>
      <c r="D114" s="516">
        <v>2.136077372035893</v>
      </c>
      <c r="E114" s="516">
        <v>2.0868343443853496</v>
      </c>
      <c r="F114" s="516">
        <v>2.4000530819430055</v>
      </c>
      <c r="G114" s="516">
        <v>2.0195842069623096</v>
      </c>
      <c r="H114" s="516">
        <v>2.0901660368987782</v>
      </c>
      <c r="I114" s="516">
        <v>2.2286471880600618</v>
      </c>
      <c r="J114" s="516">
        <v>2.1012554645699151</v>
      </c>
      <c r="K114" s="516">
        <v>1.8145707179976829</v>
      </c>
      <c r="L114" s="516">
        <v>1.9282792837504314</v>
      </c>
      <c r="M114" s="516">
        <v>2.1393412589726726</v>
      </c>
    </row>
    <row r="115" spans="1:13">
      <c r="A115" s="1773"/>
      <c r="B115" s="1774"/>
      <c r="C115" s="441" t="s">
        <v>112</v>
      </c>
      <c r="D115" s="487">
        <f>1.14*1.64*D114/SQRT(D112)</f>
        <v>3.102821916153151E-2</v>
      </c>
      <c r="E115" s="487">
        <f t="shared" ref="E115:K115" si="19">1.14*1.64*E114/SQRT(E112)</f>
        <v>0.11147272829322426</v>
      </c>
      <c r="F115" s="487">
        <f t="shared" si="19"/>
        <v>0.58417577133538312</v>
      </c>
      <c r="G115" s="487">
        <f t="shared" si="19"/>
        <v>0.24843036378578023</v>
      </c>
      <c r="H115" s="487">
        <f t="shared" si="19"/>
        <v>0.47388725604143989</v>
      </c>
      <c r="I115" s="487">
        <f t="shared" si="19"/>
        <v>0.31770627870587692</v>
      </c>
      <c r="J115" s="487">
        <f t="shared" si="19"/>
        <v>0.19867314950420831</v>
      </c>
      <c r="K115" s="487">
        <f t="shared" si="19"/>
        <v>0.27161909541352286</v>
      </c>
      <c r="L115" s="487">
        <f>1.14*1.64*L114/SQRT(L112)</f>
        <v>0.47750861026272567</v>
      </c>
      <c r="M115" s="487">
        <f t="shared" ref="M115" si="20">1.14*1.64*M114/SQRT(M112)</f>
        <v>0.4192837878802218</v>
      </c>
    </row>
    <row r="116" spans="1:13">
      <c r="A116" s="1970" t="s">
        <v>166</v>
      </c>
      <c r="B116" s="1970"/>
      <c r="C116" s="497" t="s">
        <v>75</v>
      </c>
      <c r="D116" s="537">
        <f>D87+D93+D99+D105+D111</f>
        <v>57089.999999999927</v>
      </c>
      <c r="E116" s="537">
        <f t="shared" ref="E116:M117" si="21">E87+E93+E99+E105+E111</f>
        <v>7030.1970587444939</v>
      </c>
      <c r="F116" s="537">
        <f t="shared" si="21"/>
        <v>400.97801141240956</v>
      </c>
      <c r="G116" s="537">
        <f t="shared" si="21"/>
        <v>1135.5587278429293</v>
      </c>
      <c r="H116" s="537">
        <f t="shared" si="21"/>
        <v>544.10653601553292</v>
      </c>
      <c r="I116" s="537">
        <f t="shared" si="21"/>
        <v>704.12905114141017</v>
      </c>
      <c r="J116" s="537">
        <f t="shared" si="21"/>
        <v>2803.5880097663417</v>
      </c>
      <c r="K116" s="537">
        <f t="shared" si="21"/>
        <v>742.53504915803137</v>
      </c>
      <c r="L116" s="537">
        <f t="shared" si="21"/>
        <v>344.45466423148622</v>
      </c>
      <c r="M116" s="537">
        <f t="shared" si="21"/>
        <v>354.84700917635257</v>
      </c>
    </row>
    <row r="117" spans="1:13" ht="15.75" thickBot="1">
      <c r="A117" s="1972"/>
      <c r="B117" s="1972"/>
      <c r="C117" s="502" t="s">
        <v>92</v>
      </c>
      <c r="D117" s="538">
        <f>D88+D94+D100+D106+D112</f>
        <v>57090</v>
      </c>
      <c r="E117" s="538">
        <f t="shared" si="21"/>
        <v>4484</v>
      </c>
      <c r="F117" s="538">
        <f t="shared" si="21"/>
        <v>247</v>
      </c>
      <c r="G117" s="538">
        <f t="shared" si="21"/>
        <v>846</v>
      </c>
      <c r="H117" s="538">
        <f t="shared" si="21"/>
        <v>273</v>
      </c>
      <c r="I117" s="538">
        <f t="shared" si="21"/>
        <v>505</v>
      </c>
      <c r="J117" s="538">
        <f t="shared" si="21"/>
        <v>1462</v>
      </c>
      <c r="K117" s="538">
        <f t="shared" si="21"/>
        <v>586</v>
      </c>
      <c r="L117" s="538">
        <f t="shared" si="21"/>
        <v>212</v>
      </c>
      <c r="M117" s="538">
        <f t="shared" si="21"/>
        <v>353</v>
      </c>
    </row>
    <row r="118" spans="1:13" ht="50.1" customHeight="1">
      <c r="A118" s="1985" t="s">
        <v>529</v>
      </c>
      <c r="B118" s="1985"/>
      <c r="C118" s="1985"/>
      <c r="D118" s="1985"/>
      <c r="E118" s="1985"/>
      <c r="F118" s="1985"/>
      <c r="G118" s="1985"/>
      <c r="H118" s="1985"/>
      <c r="I118" s="1985"/>
      <c r="J118" s="1985"/>
      <c r="K118" s="1985"/>
      <c r="L118" s="1985"/>
      <c r="M118" s="1985"/>
    </row>
    <row r="120" spans="1:13">
      <c r="A120" s="504" t="s">
        <v>347</v>
      </c>
    </row>
    <row r="121" spans="1:13">
      <c r="A121" s="505" t="s">
        <v>348</v>
      </c>
    </row>
  </sheetData>
  <mergeCells count="27">
    <mergeCell ref="A5:M5"/>
    <mergeCell ref="F6:M6"/>
    <mergeCell ref="B7:C7"/>
    <mergeCell ref="A8:A19"/>
    <mergeCell ref="B8:B13"/>
    <mergeCell ref="B14:B19"/>
    <mergeCell ref="A20:A55"/>
    <mergeCell ref="B20:B25"/>
    <mergeCell ref="B26:B31"/>
    <mergeCell ref="B32:B37"/>
    <mergeCell ref="B38:B43"/>
    <mergeCell ref="B44:B49"/>
    <mergeCell ref="B50:B55"/>
    <mergeCell ref="A56:A85"/>
    <mergeCell ref="B56:B61"/>
    <mergeCell ref="B62:B67"/>
    <mergeCell ref="B68:B73"/>
    <mergeCell ref="B74:B79"/>
    <mergeCell ref="B80:B85"/>
    <mergeCell ref="A116:B117"/>
    <mergeCell ref="A118:M118"/>
    <mergeCell ref="A86:A115"/>
    <mergeCell ref="B86:B91"/>
    <mergeCell ref="B92:B97"/>
    <mergeCell ref="B98:B103"/>
    <mergeCell ref="B104:B109"/>
    <mergeCell ref="B110:B115"/>
  </mergeCells>
  <hyperlinks>
    <hyperlink ref="A3" location="Übersicht!A1" display="&lt;&lt; Zurück zur Übersicht"/>
  </hyperlink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workbookViewId="0">
      <selection activeCell="A3" sqref="A3"/>
    </sheetView>
  </sheetViews>
  <sheetFormatPr baseColWidth="10" defaultColWidth="9.7109375" defaultRowHeight="12.75"/>
  <cols>
    <col min="1" max="1" width="21.85546875" style="20" customWidth="1"/>
    <col min="2" max="2" width="18.5703125" style="20" customWidth="1"/>
    <col min="3" max="14" width="9.7109375" style="20" customWidth="1"/>
    <col min="15" max="262" width="9.7109375" style="20"/>
    <col min="263" max="263" width="21.85546875" style="20" customWidth="1"/>
    <col min="264" max="264" width="18.5703125" style="20" customWidth="1"/>
    <col min="265" max="269" width="11.28515625" style="20" customWidth="1"/>
    <col min="270" max="518" width="9.7109375" style="20"/>
    <col min="519" max="519" width="21.85546875" style="20" customWidth="1"/>
    <col min="520" max="520" width="18.5703125" style="20" customWidth="1"/>
    <col min="521" max="525" width="11.28515625" style="20" customWidth="1"/>
    <col min="526" max="774" width="9.7109375" style="20"/>
    <col min="775" max="775" width="21.85546875" style="20" customWidth="1"/>
    <col min="776" max="776" width="18.5703125" style="20" customWidth="1"/>
    <col min="777" max="781" width="11.28515625" style="20" customWidth="1"/>
    <col min="782" max="1030" width="9.7109375" style="20"/>
    <col min="1031" max="1031" width="21.85546875" style="20" customWidth="1"/>
    <col min="1032" max="1032" width="18.5703125" style="20" customWidth="1"/>
    <col min="1033" max="1037" width="11.28515625" style="20" customWidth="1"/>
    <col min="1038" max="1286" width="9.7109375" style="20"/>
    <col min="1287" max="1287" width="21.85546875" style="20" customWidth="1"/>
    <col min="1288" max="1288" width="18.5703125" style="20" customWidth="1"/>
    <col min="1289" max="1293" width="11.28515625" style="20" customWidth="1"/>
    <col min="1294" max="1542" width="9.7109375" style="20"/>
    <col min="1543" max="1543" width="21.85546875" style="20" customWidth="1"/>
    <col min="1544" max="1544" width="18.5703125" style="20" customWidth="1"/>
    <col min="1545" max="1549" width="11.28515625" style="20" customWidth="1"/>
    <col min="1550" max="1798" width="9.7109375" style="20"/>
    <col min="1799" max="1799" width="21.85546875" style="20" customWidth="1"/>
    <col min="1800" max="1800" width="18.5703125" style="20" customWidth="1"/>
    <col min="1801" max="1805" width="11.28515625" style="20" customWidth="1"/>
    <col min="1806" max="2054" width="9.7109375" style="20"/>
    <col min="2055" max="2055" width="21.85546875" style="20" customWidth="1"/>
    <col min="2056" max="2056" width="18.5703125" style="20" customWidth="1"/>
    <col min="2057" max="2061" width="11.28515625" style="20" customWidth="1"/>
    <col min="2062" max="2310" width="9.7109375" style="20"/>
    <col min="2311" max="2311" width="21.85546875" style="20" customWidth="1"/>
    <col min="2312" max="2312" width="18.5703125" style="20" customWidth="1"/>
    <col min="2313" max="2317" width="11.28515625" style="20" customWidth="1"/>
    <col min="2318" max="2566" width="9.7109375" style="20"/>
    <col min="2567" max="2567" width="21.85546875" style="20" customWidth="1"/>
    <col min="2568" max="2568" width="18.5703125" style="20" customWidth="1"/>
    <col min="2569" max="2573" width="11.28515625" style="20" customWidth="1"/>
    <col min="2574" max="2822" width="9.7109375" style="20"/>
    <col min="2823" max="2823" width="21.85546875" style="20" customWidth="1"/>
    <col min="2824" max="2824" width="18.5703125" style="20" customWidth="1"/>
    <col min="2825" max="2829" width="11.28515625" style="20" customWidth="1"/>
    <col min="2830" max="3078" width="9.7109375" style="20"/>
    <col min="3079" max="3079" width="21.85546875" style="20" customWidth="1"/>
    <col min="3080" max="3080" width="18.5703125" style="20" customWidth="1"/>
    <col min="3081" max="3085" width="11.28515625" style="20" customWidth="1"/>
    <col min="3086" max="3334" width="9.7109375" style="20"/>
    <col min="3335" max="3335" width="21.85546875" style="20" customWidth="1"/>
    <col min="3336" max="3336" width="18.5703125" style="20" customWidth="1"/>
    <col min="3337" max="3341" width="11.28515625" style="20" customWidth="1"/>
    <col min="3342" max="3590" width="9.7109375" style="20"/>
    <col min="3591" max="3591" width="21.85546875" style="20" customWidth="1"/>
    <col min="3592" max="3592" width="18.5703125" style="20" customWidth="1"/>
    <col min="3593" max="3597" width="11.28515625" style="20" customWidth="1"/>
    <col min="3598" max="3846" width="9.7109375" style="20"/>
    <col min="3847" max="3847" width="21.85546875" style="20" customWidth="1"/>
    <col min="3848" max="3848" width="18.5703125" style="20" customWidth="1"/>
    <col min="3849" max="3853" width="11.28515625" style="20" customWidth="1"/>
    <col min="3854" max="4102" width="9.7109375" style="20"/>
    <col min="4103" max="4103" width="21.85546875" style="20" customWidth="1"/>
    <col min="4104" max="4104" width="18.5703125" style="20" customWidth="1"/>
    <col min="4105" max="4109" width="11.28515625" style="20" customWidth="1"/>
    <col min="4110" max="4358" width="9.7109375" style="20"/>
    <col min="4359" max="4359" width="21.85546875" style="20" customWidth="1"/>
    <col min="4360" max="4360" width="18.5703125" style="20" customWidth="1"/>
    <col min="4361" max="4365" width="11.28515625" style="20" customWidth="1"/>
    <col min="4366" max="4614" width="9.7109375" style="20"/>
    <col min="4615" max="4615" width="21.85546875" style="20" customWidth="1"/>
    <col min="4616" max="4616" width="18.5703125" style="20" customWidth="1"/>
    <col min="4617" max="4621" width="11.28515625" style="20" customWidth="1"/>
    <col min="4622" max="4870" width="9.7109375" style="20"/>
    <col min="4871" max="4871" width="21.85546875" style="20" customWidth="1"/>
    <col min="4872" max="4872" width="18.5703125" style="20" customWidth="1"/>
    <col min="4873" max="4877" width="11.28515625" style="20" customWidth="1"/>
    <col min="4878" max="5126" width="9.7109375" style="20"/>
    <col min="5127" max="5127" width="21.85546875" style="20" customWidth="1"/>
    <col min="5128" max="5128" width="18.5703125" style="20" customWidth="1"/>
    <col min="5129" max="5133" width="11.28515625" style="20" customWidth="1"/>
    <col min="5134" max="5382" width="9.7109375" style="20"/>
    <col min="5383" max="5383" width="21.85546875" style="20" customWidth="1"/>
    <col min="5384" max="5384" width="18.5703125" style="20" customWidth="1"/>
    <col min="5385" max="5389" width="11.28515625" style="20" customWidth="1"/>
    <col min="5390" max="5638" width="9.7109375" style="20"/>
    <col min="5639" max="5639" width="21.85546875" style="20" customWidth="1"/>
    <col min="5640" max="5640" width="18.5703125" style="20" customWidth="1"/>
    <col min="5641" max="5645" width="11.28515625" style="20" customWidth="1"/>
    <col min="5646" max="5894" width="9.7109375" style="20"/>
    <col min="5895" max="5895" width="21.85546875" style="20" customWidth="1"/>
    <col min="5896" max="5896" width="18.5703125" style="20" customWidth="1"/>
    <col min="5897" max="5901" width="11.28515625" style="20" customWidth="1"/>
    <col min="5902" max="6150" width="9.7109375" style="20"/>
    <col min="6151" max="6151" width="21.85546875" style="20" customWidth="1"/>
    <col min="6152" max="6152" width="18.5703125" style="20" customWidth="1"/>
    <col min="6153" max="6157" width="11.28515625" style="20" customWidth="1"/>
    <col min="6158" max="6406" width="9.7109375" style="20"/>
    <col min="6407" max="6407" width="21.85546875" style="20" customWidth="1"/>
    <col min="6408" max="6408" width="18.5703125" style="20" customWidth="1"/>
    <col min="6409" max="6413" width="11.28515625" style="20" customWidth="1"/>
    <col min="6414" max="6662" width="9.7109375" style="20"/>
    <col min="6663" max="6663" width="21.85546875" style="20" customWidth="1"/>
    <col min="6664" max="6664" width="18.5703125" style="20" customWidth="1"/>
    <col min="6665" max="6669" width="11.28515625" style="20" customWidth="1"/>
    <col min="6670" max="6918" width="9.7109375" style="20"/>
    <col min="6919" max="6919" width="21.85546875" style="20" customWidth="1"/>
    <col min="6920" max="6920" width="18.5703125" style="20" customWidth="1"/>
    <col min="6921" max="6925" width="11.28515625" style="20" customWidth="1"/>
    <col min="6926" max="7174" width="9.7109375" style="20"/>
    <col min="7175" max="7175" width="21.85546875" style="20" customWidth="1"/>
    <col min="7176" max="7176" width="18.5703125" style="20" customWidth="1"/>
    <col min="7177" max="7181" width="11.28515625" style="20" customWidth="1"/>
    <col min="7182" max="7430" width="9.7109375" style="20"/>
    <col min="7431" max="7431" width="21.85546875" style="20" customWidth="1"/>
    <col min="7432" max="7432" width="18.5703125" style="20" customWidth="1"/>
    <col min="7433" max="7437" width="11.28515625" style="20" customWidth="1"/>
    <col min="7438" max="7686" width="9.7109375" style="20"/>
    <col min="7687" max="7687" width="21.85546875" style="20" customWidth="1"/>
    <col min="7688" max="7688" width="18.5703125" style="20" customWidth="1"/>
    <col min="7689" max="7693" width="11.28515625" style="20" customWidth="1"/>
    <col min="7694" max="7942" width="9.7109375" style="20"/>
    <col min="7943" max="7943" width="21.85546875" style="20" customWidth="1"/>
    <col min="7944" max="7944" width="18.5703125" style="20" customWidth="1"/>
    <col min="7945" max="7949" width="11.28515625" style="20" customWidth="1"/>
    <col min="7950" max="8198" width="9.7109375" style="20"/>
    <col min="8199" max="8199" width="21.85546875" style="20" customWidth="1"/>
    <col min="8200" max="8200" width="18.5703125" style="20" customWidth="1"/>
    <col min="8201" max="8205" width="11.28515625" style="20" customWidth="1"/>
    <col min="8206" max="8454" width="9.7109375" style="20"/>
    <col min="8455" max="8455" width="21.85546875" style="20" customWidth="1"/>
    <col min="8456" max="8456" width="18.5703125" style="20" customWidth="1"/>
    <col min="8457" max="8461" width="11.28515625" style="20" customWidth="1"/>
    <col min="8462" max="8710" width="9.7109375" style="20"/>
    <col min="8711" max="8711" width="21.85546875" style="20" customWidth="1"/>
    <col min="8712" max="8712" width="18.5703125" style="20" customWidth="1"/>
    <col min="8713" max="8717" width="11.28515625" style="20" customWidth="1"/>
    <col min="8718" max="8966" width="9.7109375" style="20"/>
    <col min="8967" max="8967" width="21.85546875" style="20" customWidth="1"/>
    <col min="8968" max="8968" width="18.5703125" style="20" customWidth="1"/>
    <col min="8969" max="8973" width="11.28515625" style="20" customWidth="1"/>
    <col min="8974" max="9222" width="9.7109375" style="20"/>
    <col min="9223" max="9223" width="21.85546875" style="20" customWidth="1"/>
    <col min="9224" max="9224" width="18.5703125" style="20" customWidth="1"/>
    <col min="9225" max="9229" width="11.28515625" style="20" customWidth="1"/>
    <col min="9230" max="9478" width="9.7109375" style="20"/>
    <col min="9479" max="9479" width="21.85546875" style="20" customWidth="1"/>
    <col min="9480" max="9480" width="18.5703125" style="20" customWidth="1"/>
    <col min="9481" max="9485" width="11.28515625" style="20" customWidth="1"/>
    <col min="9486" max="9734" width="9.7109375" style="20"/>
    <col min="9735" max="9735" width="21.85546875" style="20" customWidth="1"/>
    <col min="9736" max="9736" width="18.5703125" style="20" customWidth="1"/>
    <col min="9737" max="9741" width="11.28515625" style="20" customWidth="1"/>
    <col min="9742" max="9990" width="9.7109375" style="20"/>
    <col min="9991" max="9991" width="21.85546875" style="20" customWidth="1"/>
    <col min="9992" max="9992" width="18.5703125" style="20" customWidth="1"/>
    <col min="9993" max="9997" width="11.28515625" style="20" customWidth="1"/>
    <col min="9998" max="10246" width="9.7109375" style="20"/>
    <col min="10247" max="10247" width="21.85546875" style="20" customWidth="1"/>
    <col min="10248" max="10248" width="18.5703125" style="20" customWidth="1"/>
    <col min="10249" max="10253" width="11.28515625" style="20" customWidth="1"/>
    <col min="10254" max="10502" width="9.7109375" style="20"/>
    <col min="10503" max="10503" width="21.85546875" style="20" customWidth="1"/>
    <col min="10504" max="10504" width="18.5703125" style="20" customWidth="1"/>
    <col min="10505" max="10509" width="11.28515625" style="20" customWidth="1"/>
    <col min="10510" max="10758" width="9.7109375" style="20"/>
    <col min="10759" max="10759" width="21.85546875" style="20" customWidth="1"/>
    <col min="10760" max="10760" width="18.5703125" style="20" customWidth="1"/>
    <col min="10761" max="10765" width="11.28515625" style="20" customWidth="1"/>
    <col min="10766" max="11014" width="9.7109375" style="20"/>
    <col min="11015" max="11015" width="21.85546875" style="20" customWidth="1"/>
    <col min="11016" max="11016" width="18.5703125" style="20" customWidth="1"/>
    <col min="11017" max="11021" width="11.28515625" style="20" customWidth="1"/>
    <col min="11022" max="11270" width="9.7109375" style="20"/>
    <col min="11271" max="11271" width="21.85546875" style="20" customWidth="1"/>
    <col min="11272" max="11272" width="18.5703125" style="20" customWidth="1"/>
    <col min="11273" max="11277" width="11.28515625" style="20" customWidth="1"/>
    <col min="11278" max="11526" width="9.7109375" style="20"/>
    <col min="11527" max="11527" width="21.85546875" style="20" customWidth="1"/>
    <col min="11528" max="11528" width="18.5703125" style="20" customWidth="1"/>
    <col min="11529" max="11533" width="11.28515625" style="20" customWidth="1"/>
    <col min="11534" max="11782" width="9.7109375" style="20"/>
    <col min="11783" max="11783" width="21.85546875" style="20" customWidth="1"/>
    <col min="11784" max="11784" width="18.5703125" style="20" customWidth="1"/>
    <col min="11785" max="11789" width="11.28515625" style="20" customWidth="1"/>
    <col min="11790" max="12038" width="9.7109375" style="20"/>
    <col min="12039" max="12039" width="21.85546875" style="20" customWidth="1"/>
    <col min="12040" max="12040" width="18.5703125" style="20" customWidth="1"/>
    <col min="12041" max="12045" width="11.28515625" style="20" customWidth="1"/>
    <col min="12046" max="12294" width="9.7109375" style="20"/>
    <col min="12295" max="12295" width="21.85546875" style="20" customWidth="1"/>
    <col min="12296" max="12296" width="18.5703125" style="20" customWidth="1"/>
    <col min="12297" max="12301" width="11.28515625" style="20" customWidth="1"/>
    <col min="12302" max="12550" width="9.7109375" style="20"/>
    <col min="12551" max="12551" width="21.85546875" style="20" customWidth="1"/>
    <col min="12552" max="12552" width="18.5703125" style="20" customWidth="1"/>
    <col min="12553" max="12557" width="11.28515625" style="20" customWidth="1"/>
    <col min="12558" max="12806" width="9.7109375" style="20"/>
    <col min="12807" max="12807" width="21.85546875" style="20" customWidth="1"/>
    <col min="12808" max="12808" width="18.5703125" style="20" customWidth="1"/>
    <col min="12809" max="12813" width="11.28515625" style="20" customWidth="1"/>
    <col min="12814" max="13062" width="9.7109375" style="20"/>
    <col min="13063" max="13063" width="21.85546875" style="20" customWidth="1"/>
    <col min="13064" max="13064" width="18.5703125" style="20" customWidth="1"/>
    <col min="13065" max="13069" width="11.28515625" style="20" customWidth="1"/>
    <col min="13070" max="13318" width="9.7109375" style="20"/>
    <col min="13319" max="13319" width="21.85546875" style="20" customWidth="1"/>
    <col min="13320" max="13320" width="18.5703125" style="20" customWidth="1"/>
    <col min="13321" max="13325" width="11.28515625" style="20" customWidth="1"/>
    <col min="13326" max="13574" width="9.7109375" style="20"/>
    <col min="13575" max="13575" width="21.85546875" style="20" customWidth="1"/>
    <col min="13576" max="13576" width="18.5703125" style="20" customWidth="1"/>
    <col min="13577" max="13581" width="11.28515625" style="20" customWidth="1"/>
    <col min="13582" max="13830" width="9.7109375" style="20"/>
    <col min="13831" max="13831" width="21.85546875" style="20" customWidth="1"/>
    <col min="13832" max="13832" width="18.5703125" style="20" customWidth="1"/>
    <col min="13833" max="13837" width="11.28515625" style="20" customWidth="1"/>
    <col min="13838" max="14086" width="9.7109375" style="20"/>
    <col min="14087" max="14087" width="21.85546875" style="20" customWidth="1"/>
    <col min="14088" max="14088" width="18.5703125" style="20" customWidth="1"/>
    <col min="14089" max="14093" width="11.28515625" style="20" customWidth="1"/>
    <col min="14094" max="14342" width="9.7109375" style="20"/>
    <col min="14343" max="14343" width="21.85546875" style="20" customWidth="1"/>
    <col min="14344" max="14344" width="18.5703125" style="20" customWidth="1"/>
    <col min="14345" max="14349" width="11.28515625" style="20" customWidth="1"/>
    <col min="14350" max="14598" width="9.7109375" style="20"/>
    <col min="14599" max="14599" width="21.85546875" style="20" customWidth="1"/>
    <col min="14600" max="14600" width="18.5703125" style="20" customWidth="1"/>
    <col min="14601" max="14605" width="11.28515625" style="20" customWidth="1"/>
    <col min="14606" max="14854" width="9.7109375" style="20"/>
    <col min="14855" max="14855" width="21.85546875" style="20" customWidth="1"/>
    <col min="14856" max="14856" width="18.5703125" style="20" customWidth="1"/>
    <col min="14857" max="14861" width="11.28515625" style="20" customWidth="1"/>
    <col min="14862" max="15110" width="9.7109375" style="20"/>
    <col min="15111" max="15111" width="21.85546875" style="20" customWidth="1"/>
    <col min="15112" max="15112" width="18.5703125" style="20" customWidth="1"/>
    <col min="15113" max="15117" width="11.28515625" style="20" customWidth="1"/>
    <col min="15118" max="15366" width="9.7109375" style="20"/>
    <col min="15367" max="15367" width="21.85546875" style="20" customWidth="1"/>
    <col min="15368" max="15368" width="18.5703125" style="20" customWidth="1"/>
    <col min="15369" max="15373" width="11.28515625" style="20" customWidth="1"/>
    <col min="15374" max="15622" width="9.7109375" style="20"/>
    <col min="15623" max="15623" width="21.85546875" style="20" customWidth="1"/>
    <col min="15624" max="15624" width="18.5703125" style="20" customWidth="1"/>
    <col min="15625" max="15629" width="11.28515625" style="20" customWidth="1"/>
    <col min="15630" max="15878" width="9.7109375" style="20"/>
    <col min="15879" max="15879" width="21.85546875" style="20" customWidth="1"/>
    <col min="15880" max="15880" width="18.5703125" style="20" customWidth="1"/>
    <col min="15881" max="15885" width="11.28515625" style="20" customWidth="1"/>
    <col min="15886" max="16134" width="9.7109375" style="20"/>
    <col min="16135" max="16135" width="21.85546875" style="20" customWidth="1"/>
    <col min="16136" max="16136" width="18.5703125" style="20" customWidth="1"/>
    <col min="16137" max="16141" width="11.28515625" style="20" customWidth="1"/>
    <col min="16142" max="16384" width="9.7109375" style="20"/>
  </cols>
  <sheetData>
    <row r="1" spans="1:14" ht="25.5">
      <c r="A1" s="8" t="s">
        <v>1210</v>
      </c>
      <c r="C1" s="577"/>
      <c r="D1" s="577"/>
    </row>
    <row r="2" spans="1:14">
      <c r="A2" s="92"/>
      <c r="D2" s="605"/>
      <c r="F2" s="578"/>
    </row>
    <row r="3" spans="1:14" ht="15.75">
      <c r="A3" s="26" t="s">
        <v>69</v>
      </c>
    </row>
    <row r="4" spans="1:14" ht="15.75">
      <c r="A4" s="26"/>
    </row>
    <row r="5" spans="1:14" ht="13.5" thickBot="1">
      <c r="A5" s="2047" t="s">
        <v>588</v>
      </c>
      <c r="B5" s="2047"/>
      <c r="C5" s="2047"/>
      <c r="D5" s="2047"/>
      <c r="E5" s="2047"/>
      <c r="F5" s="2047"/>
      <c r="G5" s="2047"/>
      <c r="H5" s="2047"/>
      <c r="I5" s="2047"/>
      <c r="J5" s="2047"/>
      <c r="K5" s="2047"/>
      <c r="L5" s="2047"/>
      <c r="M5" s="2047"/>
      <c r="N5" s="2047"/>
    </row>
    <row r="6" spans="1:14">
      <c r="A6" s="606"/>
      <c r="B6" s="606"/>
      <c r="C6" s="1993" t="s">
        <v>589</v>
      </c>
      <c r="D6" s="1993"/>
      <c r="E6" s="1993" t="s">
        <v>590</v>
      </c>
      <c r="F6" s="1993"/>
      <c r="G6" s="1993" t="s">
        <v>591</v>
      </c>
      <c r="H6" s="1993"/>
      <c r="I6" s="1993" t="s">
        <v>592</v>
      </c>
      <c r="J6" s="1993"/>
      <c r="K6" s="1993" t="s">
        <v>538</v>
      </c>
      <c r="L6" s="1993"/>
      <c r="M6" s="1993" t="s">
        <v>593</v>
      </c>
      <c r="N6" s="1993"/>
    </row>
    <row r="7" spans="1:14" ht="13.5" thickBot="1">
      <c r="A7" s="607"/>
      <c r="B7" s="607"/>
      <c r="C7" s="1404" t="s">
        <v>520</v>
      </c>
      <c r="D7" s="1404" t="s">
        <v>112</v>
      </c>
      <c r="E7" s="1404" t="s">
        <v>520</v>
      </c>
      <c r="F7" s="1404" t="s">
        <v>112</v>
      </c>
      <c r="G7" s="1404" t="s">
        <v>520</v>
      </c>
      <c r="H7" s="1404" t="s">
        <v>112</v>
      </c>
      <c r="I7" s="1404" t="s">
        <v>520</v>
      </c>
      <c r="J7" s="1404" t="s">
        <v>112</v>
      </c>
      <c r="K7" s="1404" t="s">
        <v>520</v>
      </c>
      <c r="L7" s="1404" t="s">
        <v>112</v>
      </c>
      <c r="M7" s="1404" t="s">
        <v>520</v>
      </c>
      <c r="N7" s="1404" t="s">
        <v>112</v>
      </c>
    </row>
    <row r="8" spans="1:14" ht="13.5" thickTop="1">
      <c r="A8" s="2051" t="s">
        <v>638</v>
      </c>
      <c r="B8" s="608" t="s">
        <v>639</v>
      </c>
      <c r="C8" s="609">
        <v>0.3304831534452532</v>
      </c>
      <c r="D8" s="609">
        <v>6.0301842411889421E-3</v>
      </c>
      <c r="E8" s="609">
        <v>2.6601216750367702E-2</v>
      </c>
      <c r="F8" s="609">
        <v>2.0628674074395742E-3</v>
      </c>
      <c r="G8" s="609">
        <v>3.6893829702380837E-2</v>
      </c>
      <c r="H8" s="609">
        <v>2.4165128883674781E-3</v>
      </c>
      <c r="I8" s="609">
        <v>1.1483879114474268E-2</v>
      </c>
      <c r="J8" s="609">
        <v>1.3658762325908934E-3</v>
      </c>
      <c r="K8" s="609">
        <v>4.6755978803365754E-3</v>
      </c>
      <c r="L8" s="609">
        <v>8.7453272646867777E-4</v>
      </c>
      <c r="M8" s="609">
        <v>0.41013767689281255</v>
      </c>
      <c r="N8" s="609">
        <v>6.3054389591995557E-3</v>
      </c>
    </row>
    <row r="9" spans="1:14">
      <c r="A9" s="1989"/>
      <c r="B9" s="610" t="s">
        <v>640</v>
      </c>
      <c r="C9" s="611">
        <v>4.0091374349345593E-2</v>
      </c>
      <c r="D9" s="611">
        <v>2.514870248023349E-3</v>
      </c>
      <c r="E9" s="611">
        <v>2.1996389322988499E-2</v>
      </c>
      <c r="F9" s="611">
        <v>1.880273787809053E-3</v>
      </c>
      <c r="G9" s="611">
        <v>4.3750478745990251E-2</v>
      </c>
      <c r="H9" s="611">
        <v>2.6221177111546293E-3</v>
      </c>
      <c r="I9" s="611">
        <v>2.7518683043400903E-2</v>
      </c>
      <c r="J9" s="611">
        <v>2.0971506051072797E-3</v>
      </c>
      <c r="K9" s="611">
        <v>2.1379276383102167E-3</v>
      </c>
      <c r="L9" s="611">
        <v>5.9211617168515042E-4</v>
      </c>
      <c r="M9" s="611">
        <v>0.13549485310003542</v>
      </c>
      <c r="N9" s="611">
        <v>4.3875325821427112E-3</v>
      </c>
    </row>
    <row r="10" spans="1:14">
      <c r="A10" s="1989"/>
      <c r="B10" s="610" t="s">
        <v>641</v>
      </c>
      <c r="C10" s="611">
        <v>1.5229831241991426E-2</v>
      </c>
      <c r="D10" s="611">
        <v>1.5699656536433322E-3</v>
      </c>
      <c r="E10" s="611">
        <v>1.0714332309969302E-2</v>
      </c>
      <c r="F10" s="611">
        <v>1.319831770831049E-3</v>
      </c>
      <c r="G10" s="611">
        <v>3.4589492153133561E-2</v>
      </c>
      <c r="H10" s="611">
        <v>2.3426276630154931E-3</v>
      </c>
      <c r="I10" s="611">
        <v>1.966833224800842E-2</v>
      </c>
      <c r="J10" s="611">
        <v>1.7801042936827223E-3</v>
      </c>
      <c r="K10" s="611">
        <v>7.7003682122831125E-4</v>
      </c>
      <c r="L10" s="611">
        <v>3.5560154093989817E-4</v>
      </c>
      <c r="M10" s="611">
        <v>8.097202477433102E-2</v>
      </c>
      <c r="N10" s="611">
        <v>3.4970917703581903E-3</v>
      </c>
    </row>
    <row r="11" spans="1:14">
      <c r="A11" s="1989"/>
      <c r="B11" s="610" t="s">
        <v>642</v>
      </c>
      <c r="C11" s="611">
        <v>5.0838437723668426E-3</v>
      </c>
      <c r="D11" s="611">
        <v>9.1172634342490111E-4</v>
      </c>
      <c r="E11" s="611">
        <v>5.363552907809167E-3</v>
      </c>
      <c r="F11" s="611">
        <v>9.3634012134017502E-4</v>
      </c>
      <c r="G11" s="611">
        <v>2.652752361991222E-2</v>
      </c>
      <c r="H11" s="611">
        <v>2.0600860305772998E-3</v>
      </c>
      <c r="I11" s="611">
        <v>1.3796044448091941E-2</v>
      </c>
      <c r="J11" s="611">
        <v>1.4953257988719467E-3</v>
      </c>
      <c r="K11" s="612">
        <v>6.3996222862991654E-4</v>
      </c>
      <c r="L11" s="612">
        <v>3.2420023424853823E-4</v>
      </c>
      <c r="M11" s="611">
        <v>5.1410926976810087E-2</v>
      </c>
      <c r="N11" s="611">
        <v>2.831013496820343E-3</v>
      </c>
    </row>
    <row r="12" spans="1:14">
      <c r="A12" s="1989"/>
      <c r="B12" s="610" t="s">
        <v>643</v>
      </c>
      <c r="C12" s="611">
        <v>6.8724671301266232E-3</v>
      </c>
      <c r="D12" s="611">
        <v>1.0590927876389547E-3</v>
      </c>
      <c r="E12" s="611">
        <v>5.012409350943707E-3</v>
      </c>
      <c r="F12" s="611">
        <v>9.053307292156941E-4</v>
      </c>
      <c r="G12" s="611">
        <v>2.1246676633766587E-2</v>
      </c>
      <c r="H12" s="611">
        <v>1.8486610570573635E-3</v>
      </c>
      <c r="I12" s="611">
        <v>9.4560814002343733E-3</v>
      </c>
      <c r="J12" s="611">
        <v>1.2407024298906034E-3</v>
      </c>
      <c r="K12" s="612">
        <v>6.0246517647282274E-4</v>
      </c>
      <c r="L12" s="612">
        <v>3.1456491009889103E-4</v>
      </c>
      <c r="M12" s="611">
        <v>4.3190099691544109E-2</v>
      </c>
      <c r="N12" s="611">
        <v>2.6060341182349484E-3</v>
      </c>
    </row>
    <row r="13" spans="1:14">
      <c r="A13" s="1989"/>
      <c r="B13" s="610" t="s">
        <v>644</v>
      </c>
      <c r="C13" s="611">
        <v>2.270743862061188E-3</v>
      </c>
      <c r="D13" s="611">
        <v>6.1019071062789305E-4</v>
      </c>
      <c r="E13" s="611">
        <v>2.3519068088350319E-3</v>
      </c>
      <c r="F13" s="611">
        <v>6.209747007647012E-4</v>
      </c>
      <c r="G13" s="611">
        <v>1.9455712432052356E-2</v>
      </c>
      <c r="H13" s="611">
        <v>1.7706484352462545E-3</v>
      </c>
      <c r="I13" s="611">
        <v>7.3415323961001262E-3</v>
      </c>
      <c r="J13" s="611">
        <v>1.094380760208612E-3</v>
      </c>
      <c r="K13" s="612">
        <v>3.8609639773827206E-4</v>
      </c>
      <c r="L13" s="612">
        <v>2.5184839218953789E-4</v>
      </c>
      <c r="M13" s="611">
        <v>3.1805991896786977E-2</v>
      </c>
      <c r="N13" s="611">
        <v>2.2496286330402717E-3</v>
      </c>
    </row>
    <row r="14" spans="1:14">
      <c r="A14" s="1989"/>
      <c r="B14" s="610" t="s">
        <v>645</v>
      </c>
      <c r="C14" s="611">
        <v>1.3208161969781567E-3</v>
      </c>
      <c r="D14" s="611">
        <v>4.655961232893145E-4</v>
      </c>
      <c r="E14" s="611">
        <v>7.7863912462957589E-4</v>
      </c>
      <c r="F14" s="611">
        <v>3.5758074890802547E-4</v>
      </c>
      <c r="G14" s="611">
        <v>1.5363270172439618E-2</v>
      </c>
      <c r="H14" s="611">
        <v>1.5767215877730244E-3</v>
      </c>
      <c r="I14" s="611">
        <v>4.3285874032995639E-3</v>
      </c>
      <c r="J14" s="611">
        <v>8.4160106886389753E-4</v>
      </c>
      <c r="K14" s="612">
        <v>4.4834845834349608E-4</v>
      </c>
      <c r="L14" s="612">
        <v>2.7138486566767578E-4</v>
      </c>
      <c r="M14" s="611">
        <v>2.2239661355690412E-2</v>
      </c>
      <c r="N14" s="611">
        <v>1.8904076108951567E-3</v>
      </c>
    </row>
    <row r="15" spans="1:14">
      <c r="A15" s="1989"/>
      <c r="B15" s="610" t="s">
        <v>646</v>
      </c>
      <c r="C15" s="611">
        <v>1.1887386381902942E-3</v>
      </c>
      <c r="D15" s="611">
        <v>4.4173322747329566E-4</v>
      </c>
      <c r="E15" s="611">
        <v>9.7018220505600732E-4</v>
      </c>
      <c r="F15" s="611">
        <v>3.9910855895301518E-4</v>
      </c>
      <c r="G15" s="611">
        <v>1.1567019906919534E-2</v>
      </c>
      <c r="H15" s="611">
        <v>1.3707539912170613E-3</v>
      </c>
      <c r="I15" s="611">
        <v>3.4711394937565819E-3</v>
      </c>
      <c r="J15" s="611">
        <v>7.5397359668122278E-4</v>
      </c>
      <c r="K15" s="611">
        <v>0</v>
      </c>
      <c r="L15" s="611">
        <v>0</v>
      </c>
      <c r="M15" s="611">
        <v>1.7197080243922417E-2</v>
      </c>
      <c r="N15" s="611">
        <v>1.6666167474853038E-3</v>
      </c>
    </row>
    <row r="16" spans="1:14">
      <c r="A16" s="1989"/>
      <c r="B16" s="610" t="s">
        <v>647</v>
      </c>
      <c r="C16" s="612">
        <v>3.5315091654187906E-4</v>
      </c>
      <c r="D16" s="612">
        <v>2.4086773753087757E-4</v>
      </c>
      <c r="E16" s="612">
        <v>1.7049105153469507E-4</v>
      </c>
      <c r="F16" s="612">
        <v>1.6737436163330796E-4</v>
      </c>
      <c r="G16" s="611">
        <v>1.0379876687487653E-2</v>
      </c>
      <c r="H16" s="611">
        <v>1.2992882762561052E-3</v>
      </c>
      <c r="I16" s="611">
        <v>3.7284093893231196E-3</v>
      </c>
      <c r="J16" s="611">
        <v>7.8131440855725039E-4</v>
      </c>
      <c r="K16" s="612">
        <v>5.7756505219747675E-4</v>
      </c>
      <c r="L16" s="612">
        <v>3.0799960832131356E-4</v>
      </c>
      <c r="M16" s="611">
        <v>1.5209493097084824E-2</v>
      </c>
      <c r="N16" s="611">
        <v>1.5689332266940208E-3</v>
      </c>
    </row>
    <row r="17" spans="1:14">
      <c r="A17" s="1989"/>
      <c r="B17" s="610" t="s">
        <v>648</v>
      </c>
      <c r="C17" s="611">
        <v>1.6415817330021395E-3</v>
      </c>
      <c r="D17" s="611">
        <v>5.1897885231115526E-4</v>
      </c>
      <c r="E17" s="612">
        <v>2.87105261647921E-4</v>
      </c>
      <c r="F17" s="612">
        <v>2.1718678000005637E-4</v>
      </c>
      <c r="G17" s="611">
        <v>1.0893331801662479E-2</v>
      </c>
      <c r="H17" s="611">
        <v>1.3306906172397865E-3</v>
      </c>
      <c r="I17" s="611">
        <v>2.5781431817932529E-3</v>
      </c>
      <c r="J17" s="611">
        <v>6.500819694105521E-4</v>
      </c>
      <c r="K17" s="612">
        <v>2.2967246140900179E-4</v>
      </c>
      <c r="L17" s="612">
        <v>1.9425837330000635E-4</v>
      </c>
      <c r="M17" s="611">
        <v>1.5629834439514795E-2</v>
      </c>
      <c r="N17" s="611">
        <v>1.5901261287531081E-3</v>
      </c>
    </row>
    <row r="18" spans="1:14">
      <c r="A18" s="1989"/>
      <c r="B18" s="610" t="s">
        <v>649</v>
      </c>
      <c r="C18" s="611">
        <v>2.3128553878860778E-3</v>
      </c>
      <c r="D18" s="611">
        <v>6.1580979364151518E-4</v>
      </c>
      <c r="E18" s="611">
        <v>2.1200742252107225E-3</v>
      </c>
      <c r="F18" s="611">
        <v>5.8964394050582138E-4</v>
      </c>
      <c r="G18" s="611">
        <v>5.5816596747511667E-2</v>
      </c>
      <c r="H18" s="611">
        <v>2.9429644866849031E-3</v>
      </c>
      <c r="I18" s="611">
        <v>1.783306613446026E-2</v>
      </c>
      <c r="J18" s="611">
        <v>1.6966053348440571E-3</v>
      </c>
      <c r="K18" s="611">
        <v>7.092613347984292E-4</v>
      </c>
      <c r="L18" s="611">
        <v>3.4129052975224165E-4</v>
      </c>
      <c r="M18" s="611">
        <v>7.8791853829867156E-2</v>
      </c>
      <c r="N18" s="611">
        <v>3.4537803000401091E-3</v>
      </c>
    </row>
    <row r="19" spans="1:14">
      <c r="A19" s="1989"/>
      <c r="B19" s="610" t="s">
        <v>650</v>
      </c>
      <c r="C19" s="613">
        <v>1.1124605539535288E-4</v>
      </c>
      <c r="D19" s="613">
        <v>1.3520517540434863E-4</v>
      </c>
      <c r="E19" s="612">
        <v>5.8754971615877609E-4</v>
      </c>
      <c r="F19" s="612">
        <v>3.1064892270046661E-4</v>
      </c>
      <c r="G19" s="611">
        <v>2.3753961929708176E-2</v>
      </c>
      <c r="H19" s="611">
        <v>1.9521933722386E-3</v>
      </c>
      <c r="I19" s="611">
        <v>1.1364033245858695E-2</v>
      </c>
      <c r="J19" s="611">
        <v>1.3588127541682719E-3</v>
      </c>
      <c r="K19" s="612">
        <v>1.9454985296444625E-4</v>
      </c>
      <c r="L19" s="612">
        <v>1.7879211717977629E-4</v>
      </c>
      <c r="M19" s="611">
        <v>3.6011340800085445E-2</v>
      </c>
      <c r="N19" s="611">
        <v>2.3885303933450278E-3</v>
      </c>
    </row>
    <row r="20" spans="1:14">
      <c r="A20" s="1989"/>
      <c r="B20" s="610" t="s">
        <v>651</v>
      </c>
      <c r="C20" s="613">
        <v>0</v>
      </c>
      <c r="D20" s="613">
        <v>0</v>
      </c>
      <c r="E20" s="612">
        <v>5.5602711902319078E-4</v>
      </c>
      <c r="F20" s="612">
        <v>3.02205509274185E-4</v>
      </c>
      <c r="G20" s="611">
        <v>1.9365868383298446E-2</v>
      </c>
      <c r="H20" s="611">
        <v>1.7666363178563116E-3</v>
      </c>
      <c r="I20" s="611">
        <v>7.9253070537709264E-3</v>
      </c>
      <c r="J20" s="611">
        <v>1.1367249646367108E-3</v>
      </c>
      <c r="K20" s="612">
        <v>2.7968683906383552E-4</v>
      </c>
      <c r="L20" s="612">
        <v>2.1436330160515474E-4</v>
      </c>
      <c r="M20" s="611">
        <v>2.8126889395156396E-2</v>
      </c>
      <c r="N20" s="611">
        <v>2.1195360110406979E-3</v>
      </c>
    </row>
    <row r="21" spans="1:14">
      <c r="A21" s="1989"/>
      <c r="B21" s="610" t="s">
        <v>652</v>
      </c>
      <c r="C21" s="613">
        <v>1.6405975492873937E-5</v>
      </c>
      <c r="D21" s="613">
        <v>5.192453672953568E-5</v>
      </c>
      <c r="E21" s="612">
        <v>4.1443702619474676E-4</v>
      </c>
      <c r="F21" s="612">
        <v>2.60924239075057E-4</v>
      </c>
      <c r="G21" s="611">
        <v>1.3806939949119008E-2</v>
      </c>
      <c r="H21" s="611">
        <v>1.4959078897685714E-3</v>
      </c>
      <c r="I21" s="611">
        <v>5.2465774444315954E-3</v>
      </c>
      <c r="J21" s="611">
        <v>9.2612781683616458E-4</v>
      </c>
      <c r="K21" s="612">
        <v>2.593857637323142E-4</v>
      </c>
      <c r="L21" s="612">
        <v>2.0643907275768222E-4</v>
      </c>
      <c r="M21" s="611">
        <v>1.9743746158970534E-2</v>
      </c>
      <c r="N21" s="611">
        <v>1.7834451371343491E-3</v>
      </c>
    </row>
    <row r="22" spans="1:14" ht="13.5" thickBot="1">
      <c r="A22" s="1989"/>
      <c r="B22" s="610" t="s">
        <v>653</v>
      </c>
      <c r="C22" s="613">
        <v>0</v>
      </c>
      <c r="D22" s="613">
        <v>0</v>
      </c>
      <c r="E22" s="613">
        <v>0</v>
      </c>
      <c r="F22" s="613">
        <v>0</v>
      </c>
      <c r="G22" s="611">
        <v>8.4242598418832366E-3</v>
      </c>
      <c r="H22" s="611">
        <v>1.171666430620417E-3</v>
      </c>
      <c r="I22" s="611">
        <v>5.2761566567770361E-3</v>
      </c>
      <c r="J22" s="611">
        <v>9.2872100621532619E-4</v>
      </c>
      <c r="K22" s="612">
        <v>3.420396524755201E-4</v>
      </c>
      <c r="L22" s="612">
        <v>2.3704953423628997E-4</v>
      </c>
      <c r="M22" s="611">
        <v>1.4042456151135791E-2</v>
      </c>
      <c r="N22" s="611">
        <v>1.5084322504663771E-3</v>
      </c>
    </row>
    <row r="23" spans="1:14" s="467" customFormat="1" ht="52.5" customHeight="1">
      <c r="A23" s="2052" t="s">
        <v>623</v>
      </c>
      <c r="B23" s="2052"/>
      <c r="C23" s="2052"/>
      <c r="D23" s="2052"/>
      <c r="E23" s="2052"/>
      <c r="F23" s="2052"/>
      <c r="G23" s="2052"/>
      <c r="H23" s="2052"/>
      <c r="I23" s="2052"/>
      <c r="J23" s="2052"/>
      <c r="K23" s="2052"/>
      <c r="L23" s="2052"/>
      <c r="M23" s="2052"/>
      <c r="N23" s="2052"/>
    </row>
    <row r="24" spans="1:14">
      <c r="A24" s="504" t="s">
        <v>347</v>
      </c>
      <c r="C24" s="590"/>
      <c r="D24" s="590"/>
      <c r="M24" s="614"/>
    </row>
    <row r="25" spans="1:14" ht="15">
      <c r="A25" s="505" t="s">
        <v>348</v>
      </c>
      <c r="B25" s="467"/>
      <c r="C25" s="467"/>
      <c r="D25" s="467"/>
      <c r="E25" s="467"/>
      <c r="F25" s="467"/>
      <c r="G25" s="467"/>
      <c r="H25" s="467"/>
      <c r="I25" s="467"/>
      <c r="J25" s="467"/>
      <c r="K25" s="467"/>
      <c r="L25" s="467"/>
      <c r="M25" s="467"/>
      <c r="N25" s="467"/>
    </row>
    <row r="26" spans="1:14" ht="15">
      <c r="A26" s="10"/>
    </row>
    <row r="27" spans="1:14" ht="13.5" thickBot="1">
      <c r="A27" s="1822" t="s">
        <v>588</v>
      </c>
      <c r="B27" s="1822"/>
      <c r="C27" s="1822"/>
      <c r="D27" s="1822"/>
      <c r="E27" s="1822"/>
      <c r="F27" s="1822"/>
      <c r="G27" s="1822"/>
      <c r="H27" s="1822"/>
    </row>
    <row r="28" spans="1:14" ht="36.75" thickBot="1">
      <c r="A28" s="27"/>
      <c r="B28" s="27"/>
      <c r="C28" s="1312" t="s">
        <v>589</v>
      </c>
      <c r="D28" s="1312" t="s">
        <v>590</v>
      </c>
      <c r="E28" s="1312" t="s">
        <v>591</v>
      </c>
      <c r="F28" s="1312" t="s">
        <v>592</v>
      </c>
      <c r="G28" s="1312" t="s">
        <v>538</v>
      </c>
      <c r="H28" s="1312" t="s">
        <v>654</v>
      </c>
    </row>
    <row r="29" spans="1:14" ht="13.5" thickTop="1">
      <c r="A29" s="2050" t="s">
        <v>655</v>
      </c>
      <c r="B29" s="615" t="s">
        <v>639</v>
      </c>
      <c r="C29" s="616">
        <v>11320.039454960257</v>
      </c>
      <c r="D29" s="616">
        <v>911.17147735034496</v>
      </c>
      <c r="E29" s="616">
        <v>1263.7243487956507</v>
      </c>
      <c r="F29" s="616">
        <v>393.35731130808711</v>
      </c>
      <c r="G29" s="616">
        <v>160.15325419516873</v>
      </c>
      <c r="H29" s="616">
        <v>14048.445846609509</v>
      </c>
    </row>
    <row r="30" spans="1:14">
      <c r="A30" s="1989"/>
      <c r="B30" s="610" t="s">
        <v>640</v>
      </c>
      <c r="C30" s="617">
        <v>1373.2498455881346</v>
      </c>
      <c r="D30" s="617">
        <v>753.44232348032506</v>
      </c>
      <c r="E30" s="617">
        <v>1498.585148486404</v>
      </c>
      <c r="F30" s="617">
        <v>942.5974502856111</v>
      </c>
      <c r="G30" s="617">
        <v>73.230435395039848</v>
      </c>
      <c r="H30" s="617">
        <v>4641.1052032355137</v>
      </c>
    </row>
    <row r="31" spans="1:14">
      <c r="A31" s="1989"/>
      <c r="B31" s="610" t="s">
        <v>641</v>
      </c>
      <c r="C31" s="617">
        <v>521.66740953193232</v>
      </c>
      <c r="D31" s="617">
        <v>366.9980246133785</v>
      </c>
      <c r="E31" s="617">
        <v>1184.7938747212838</v>
      </c>
      <c r="F31" s="617">
        <v>673.69938449103245</v>
      </c>
      <c r="G31" s="617">
        <v>26.376071237533345</v>
      </c>
      <c r="H31" s="617">
        <v>2773.5347645951606</v>
      </c>
    </row>
    <row r="32" spans="1:14">
      <c r="A32" s="1989"/>
      <c r="B32" s="610" t="s">
        <v>642</v>
      </c>
      <c r="C32" s="617">
        <v>174.13690073488146</v>
      </c>
      <c r="D32" s="617">
        <v>183.71777775118738</v>
      </c>
      <c r="E32" s="617">
        <v>908.64726655285324</v>
      </c>
      <c r="F32" s="617">
        <v>472.55591048049325</v>
      </c>
      <c r="G32" s="617">
        <v>21.92062621726053</v>
      </c>
      <c r="H32" s="617">
        <v>1760.9784817366758</v>
      </c>
    </row>
    <row r="33" spans="1:8">
      <c r="A33" s="1989"/>
      <c r="B33" s="610" t="s">
        <v>643</v>
      </c>
      <c r="C33" s="617">
        <v>235.40261660822722</v>
      </c>
      <c r="D33" s="617">
        <v>171.69005749787479</v>
      </c>
      <c r="E33" s="617">
        <v>727.76241473640687</v>
      </c>
      <c r="F33" s="617">
        <v>323.89915620222797</v>
      </c>
      <c r="G33" s="617">
        <v>20.636239689723599</v>
      </c>
      <c r="H33" s="617">
        <v>1479.3904847344604</v>
      </c>
    </row>
    <row r="34" spans="1:8">
      <c r="A34" s="1989"/>
      <c r="B34" s="610" t="s">
        <v>644</v>
      </c>
      <c r="C34" s="617">
        <v>77.779789507181874</v>
      </c>
      <c r="D34" s="617">
        <v>80.559863923026342</v>
      </c>
      <c r="E34" s="617">
        <v>666.41651793508936</v>
      </c>
      <c r="F34" s="617">
        <v>251.46950916361763</v>
      </c>
      <c r="G34" s="618">
        <v>13.224959911729032</v>
      </c>
      <c r="H34" s="617">
        <v>1089.4506404406443</v>
      </c>
    </row>
    <row r="35" spans="1:8">
      <c r="A35" s="1989"/>
      <c r="B35" s="610" t="s">
        <v>645</v>
      </c>
      <c r="C35" s="617">
        <v>45.241917195092803</v>
      </c>
      <c r="D35" s="617">
        <v>26.670725935936861</v>
      </c>
      <c r="E35" s="617">
        <v>526.23809321657427</v>
      </c>
      <c r="F35" s="617">
        <v>148.26710432521998</v>
      </c>
      <c r="G35" s="618">
        <v>15.35727974363977</v>
      </c>
      <c r="H35" s="617">
        <v>761.77512041646366</v>
      </c>
    </row>
    <row r="36" spans="1:8">
      <c r="A36" s="1989"/>
      <c r="B36" s="610" t="s">
        <v>646</v>
      </c>
      <c r="C36" s="617">
        <v>40.717864573932147</v>
      </c>
      <c r="D36" s="617">
        <v>33.231651069783418</v>
      </c>
      <c r="E36" s="617">
        <v>396.2051328717148</v>
      </c>
      <c r="F36" s="617">
        <v>118.89694107964419</v>
      </c>
      <c r="G36" s="617">
        <v>0</v>
      </c>
      <c r="H36" s="617">
        <v>589.05158959507457</v>
      </c>
    </row>
    <row r="37" spans="1:8">
      <c r="A37" s="1989"/>
      <c r="B37" s="610" t="s">
        <v>647</v>
      </c>
      <c r="C37" s="618">
        <v>12.096478344308982</v>
      </c>
      <c r="D37" s="618">
        <v>5.8398299882179101</v>
      </c>
      <c r="E37" s="617">
        <v>355.54191617651458</v>
      </c>
      <c r="F37" s="617">
        <v>127.70920681248481</v>
      </c>
      <c r="G37" s="617">
        <v>19.783335732920172</v>
      </c>
      <c r="H37" s="617">
        <v>520.97076705444647</v>
      </c>
    </row>
    <row r="38" spans="1:8">
      <c r="A38" s="1989"/>
      <c r="B38" s="610" t="s">
        <v>648</v>
      </c>
      <c r="C38" s="617">
        <v>56.229099100522284</v>
      </c>
      <c r="D38" s="618">
        <v>9.8342165272262374</v>
      </c>
      <c r="E38" s="617">
        <v>373.12929420234491</v>
      </c>
      <c r="F38" s="617">
        <v>88.309138405964291</v>
      </c>
      <c r="G38" s="618">
        <v>7.8669708206425382</v>
      </c>
      <c r="H38" s="617">
        <v>535.36871905670023</v>
      </c>
    </row>
    <row r="39" spans="1:8">
      <c r="A39" s="1989"/>
      <c r="B39" s="610" t="s">
        <v>649</v>
      </c>
      <c r="C39" s="617">
        <v>79.222235601261829</v>
      </c>
      <c r="D39" s="617">
        <v>72.618902436142875</v>
      </c>
      <c r="E39" s="617">
        <v>1911.885888392517</v>
      </c>
      <c r="F39" s="617">
        <v>610.8360143036673</v>
      </c>
      <c r="G39" s="617">
        <v>24.294328500850597</v>
      </c>
      <c r="H39" s="617">
        <v>2698.8573692344398</v>
      </c>
    </row>
    <row r="40" spans="1:8">
      <c r="A40" s="1989"/>
      <c r="B40" s="610" t="s">
        <v>650</v>
      </c>
      <c r="C40" s="619">
        <v>3.810511135457022</v>
      </c>
      <c r="D40" s="617">
        <v>20.125340427586558</v>
      </c>
      <c r="E40" s="617">
        <v>813.6444579782941</v>
      </c>
      <c r="F40" s="617">
        <v>389.25223077039789</v>
      </c>
      <c r="G40" s="618">
        <v>6.6639161135911777</v>
      </c>
      <c r="H40" s="617">
        <v>1233.4964564253266</v>
      </c>
    </row>
    <row r="41" spans="1:8">
      <c r="A41" s="1989"/>
      <c r="B41" s="610" t="s">
        <v>651</v>
      </c>
      <c r="C41" s="619">
        <v>0</v>
      </c>
      <c r="D41" s="618">
        <v>19.045596907901356</v>
      </c>
      <c r="E41" s="617">
        <v>663.33908973312168</v>
      </c>
      <c r="F41" s="617">
        <v>271.46554251281555</v>
      </c>
      <c r="G41" s="618">
        <v>9.5801132984535577</v>
      </c>
      <c r="H41" s="617">
        <v>963.43034245229205</v>
      </c>
    </row>
    <row r="42" spans="1:8">
      <c r="A42" s="1989"/>
      <c r="B42" s="610" t="s">
        <v>652</v>
      </c>
      <c r="C42" s="619">
        <v>0.56195387855741097</v>
      </c>
      <c r="D42" s="618">
        <v>14.195711458248661</v>
      </c>
      <c r="E42" s="617">
        <v>472.92911407717338</v>
      </c>
      <c r="F42" s="617">
        <v>179.71101720411545</v>
      </c>
      <c r="G42" s="618">
        <v>8.884740565122959</v>
      </c>
      <c r="H42" s="617">
        <v>676.28253718321776</v>
      </c>
    </row>
    <row r="43" spans="1:8">
      <c r="A43" s="1989"/>
      <c r="B43" s="610" t="s">
        <v>653</v>
      </c>
      <c r="C43" s="619">
        <v>0</v>
      </c>
      <c r="D43" s="619">
        <v>0</v>
      </c>
      <c r="E43" s="617">
        <v>288.55617236402651</v>
      </c>
      <c r="F43" s="617">
        <v>180.7241939645838</v>
      </c>
      <c r="G43" s="618">
        <v>11.715884216243991</v>
      </c>
      <c r="H43" s="617">
        <v>480.99625054485426</v>
      </c>
    </row>
    <row r="44" spans="1:8" ht="13.35" customHeight="1">
      <c r="A44" s="1909" t="s">
        <v>166</v>
      </c>
      <c r="B44" s="453" t="s">
        <v>75</v>
      </c>
      <c r="C44" s="620">
        <v>13940</v>
      </c>
      <c r="D44" s="620">
        <v>2669</v>
      </c>
      <c r="E44" s="620">
        <v>12051</v>
      </c>
      <c r="F44" s="620">
        <v>5173</v>
      </c>
      <c r="G44" s="620">
        <v>420</v>
      </c>
      <c r="H44" s="620">
        <v>34253</v>
      </c>
    </row>
    <row r="45" spans="1:8" ht="14.65" customHeight="1" thickBot="1">
      <c r="A45" s="1967"/>
      <c r="B45" s="341" t="s">
        <v>92</v>
      </c>
      <c r="C45" s="621">
        <v>8498</v>
      </c>
      <c r="D45" s="621">
        <v>1917</v>
      </c>
      <c r="E45" s="621">
        <v>7526</v>
      </c>
      <c r="F45" s="621">
        <v>3022</v>
      </c>
      <c r="G45" s="621">
        <v>306</v>
      </c>
      <c r="H45" s="621">
        <v>21269</v>
      </c>
    </row>
    <row r="46" spans="1:8">
      <c r="A46" s="504" t="s">
        <v>347</v>
      </c>
      <c r="D46" s="492"/>
      <c r="E46" s="492"/>
      <c r="F46" s="492"/>
      <c r="G46" s="492"/>
    </row>
    <row r="47" spans="1:8">
      <c r="A47" s="505" t="s">
        <v>348</v>
      </c>
      <c r="D47" s="506"/>
      <c r="E47" s="492"/>
      <c r="F47" s="506"/>
      <c r="G47" s="492"/>
    </row>
    <row r="48" spans="1:8" ht="15">
      <c r="A48" s="10"/>
    </row>
    <row r="49" spans="1:8" ht="13.5" thickBot="1">
      <c r="A49" s="1822" t="s">
        <v>656</v>
      </c>
      <c r="B49" s="1822"/>
      <c r="C49" s="1822"/>
      <c r="D49" s="1822"/>
      <c r="E49" s="1822"/>
      <c r="F49" s="1822"/>
      <c r="G49" s="1822"/>
      <c r="H49" s="1822"/>
    </row>
    <row r="50" spans="1:8" ht="36.75" thickBot="1">
      <c r="A50" s="27"/>
      <c r="B50" s="27"/>
      <c r="C50" s="1312" t="s">
        <v>589</v>
      </c>
      <c r="D50" s="1312" t="s">
        <v>590</v>
      </c>
      <c r="E50" s="1312" t="s">
        <v>591</v>
      </c>
      <c r="F50" s="1312" t="s">
        <v>592</v>
      </c>
      <c r="G50" s="1312" t="s">
        <v>538</v>
      </c>
      <c r="H50" s="1312" t="s">
        <v>654</v>
      </c>
    </row>
    <row r="51" spans="1:8" ht="13.5" thickTop="1">
      <c r="A51" s="2050" t="s">
        <v>655</v>
      </c>
      <c r="B51" s="615" t="s">
        <v>639</v>
      </c>
      <c r="C51" s="622">
        <v>0.81205164992826395</v>
      </c>
      <c r="D51" s="622">
        <v>0.34119850187265915</v>
      </c>
      <c r="E51" s="622">
        <v>0.10487015680743383</v>
      </c>
      <c r="F51" s="622">
        <v>7.5971389909143636E-2</v>
      </c>
      <c r="G51" s="622">
        <v>0.38095238095238093</v>
      </c>
      <c r="H51" s="622">
        <v>0.41008874357776742</v>
      </c>
    </row>
    <row r="52" spans="1:8">
      <c r="A52" s="1989"/>
      <c r="B52" s="610" t="s">
        <v>640</v>
      </c>
      <c r="C52" s="623">
        <v>9.8493543758967003E-2</v>
      </c>
      <c r="D52" s="623">
        <v>0.28202247191011237</v>
      </c>
      <c r="E52" s="623">
        <v>0.12436737741641085</v>
      </c>
      <c r="F52" s="623">
        <v>0.18229267349700368</v>
      </c>
      <c r="G52" s="623">
        <v>0.1738095238095238</v>
      </c>
      <c r="H52" s="623">
        <v>0.13547991592713685</v>
      </c>
    </row>
    <row r="53" spans="1:8">
      <c r="A53" s="1989"/>
      <c r="B53" s="610" t="s">
        <v>641</v>
      </c>
      <c r="C53" s="623">
        <v>3.7446197991391678E-2</v>
      </c>
      <c r="D53" s="623">
        <v>0.13745318352059926</v>
      </c>
      <c r="E53" s="623">
        <v>9.8315772006969213E-2</v>
      </c>
      <c r="F53" s="623">
        <v>0.13029190025130485</v>
      </c>
      <c r="G53" s="623">
        <v>6.1904761904761907E-2</v>
      </c>
      <c r="H53" s="623">
        <v>8.0978514712751054E-2</v>
      </c>
    </row>
    <row r="54" spans="1:8">
      <c r="A54" s="1989"/>
      <c r="B54" s="610" t="s">
        <v>642</v>
      </c>
      <c r="C54" s="623">
        <v>1.2482065997130559E-2</v>
      </c>
      <c r="D54" s="623">
        <v>6.8913857677902618E-2</v>
      </c>
      <c r="E54" s="623">
        <v>7.5416908653447273E-2</v>
      </c>
      <c r="F54" s="623">
        <v>9.1436303885559636E-2</v>
      </c>
      <c r="G54" s="623">
        <v>5.2380952380952382E-2</v>
      </c>
      <c r="H54" s="623">
        <v>5.1436244745446051E-2</v>
      </c>
    </row>
    <row r="55" spans="1:8">
      <c r="A55" s="1989"/>
      <c r="B55" s="610" t="s">
        <v>643</v>
      </c>
      <c r="C55" s="623">
        <v>1.6857962697274031E-2</v>
      </c>
      <c r="D55" s="623">
        <v>6.4419475655430714E-2</v>
      </c>
      <c r="E55" s="623">
        <v>6.0399900439724548E-2</v>
      </c>
      <c r="F55" s="623">
        <v>6.2632901604484828E-2</v>
      </c>
      <c r="G55" s="623">
        <v>0.05</v>
      </c>
      <c r="H55" s="623">
        <v>4.3204110228865014E-2</v>
      </c>
    </row>
    <row r="56" spans="1:8">
      <c r="A56" s="1989"/>
      <c r="B56" s="610" t="s">
        <v>644</v>
      </c>
      <c r="C56" s="623">
        <v>5.5954088952654231E-3</v>
      </c>
      <c r="D56" s="623">
        <v>3.0337078651685393E-2</v>
      </c>
      <c r="E56" s="623">
        <v>5.5255952874802956E-2</v>
      </c>
      <c r="F56" s="623">
        <v>4.8521167601005222E-2</v>
      </c>
      <c r="G56" s="612">
        <v>3.0952380952380953E-2</v>
      </c>
      <c r="H56" s="623">
        <v>3.1790051377860812E-2</v>
      </c>
    </row>
    <row r="57" spans="1:8">
      <c r="A57" s="1989"/>
      <c r="B57" s="610" t="s">
        <v>645</v>
      </c>
      <c r="C57" s="623">
        <v>3.2281205164992827E-3</v>
      </c>
      <c r="D57" s="623">
        <v>1.0112359550561797E-2</v>
      </c>
      <c r="E57" s="623">
        <v>4.3640587405625153E-2</v>
      </c>
      <c r="F57" s="623">
        <v>2.8610090856369612E-2</v>
      </c>
      <c r="G57" s="612">
        <v>3.5714285714285712E-2</v>
      </c>
      <c r="H57" s="623">
        <v>2.2215086408220459E-2</v>
      </c>
    </row>
    <row r="58" spans="1:8">
      <c r="A58" s="1989"/>
      <c r="B58" s="610" t="s">
        <v>646</v>
      </c>
      <c r="C58" s="623">
        <v>2.9411764705882353E-3</v>
      </c>
      <c r="D58" s="623">
        <v>1.2359550561797753E-2</v>
      </c>
      <c r="E58" s="623">
        <v>3.2854890898531483E-2</v>
      </c>
      <c r="F58" s="623">
        <v>2.3004059539918808E-2</v>
      </c>
      <c r="G58" s="623">
        <v>0</v>
      </c>
      <c r="H58" s="623">
        <v>1.7194068192433444E-2</v>
      </c>
    </row>
    <row r="59" spans="1:8">
      <c r="A59" s="1989"/>
      <c r="B59" s="610" t="s">
        <v>647</v>
      </c>
      <c r="C59" s="612">
        <v>8.6083213773314202E-4</v>
      </c>
      <c r="D59" s="612">
        <v>2.2471910112359553E-3</v>
      </c>
      <c r="E59" s="623">
        <v>2.9536215050194971E-2</v>
      </c>
      <c r="F59" s="623">
        <v>2.4743862362265608E-2</v>
      </c>
      <c r="G59" s="623">
        <v>4.7619047619047616E-2</v>
      </c>
      <c r="H59" s="623">
        <v>1.5238206445586175E-2</v>
      </c>
    </row>
    <row r="60" spans="1:8">
      <c r="A60" s="1989"/>
      <c r="B60" s="610" t="s">
        <v>648</v>
      </c>
      <c r="C60" s="623">
        <v>4.0172166427546625E-3</v>
      </c>
      <c r="D60" s="612">
        <v>3.7453183520599251E-3</v>
      </c>
      <c r="E60" s="623">
        <v>3.094665228573799E-2</v>
      </c>
      <c r="F60" s="623">
        <v>1.7011405374057608E-2</v>
      </c>
      <c r="G60" s="612">
        <v>1.9047619047619049E-2</v>
      </c>
      <c r="H60" s="623">
        <v>1.5617702008407286E-2</v>
      </c>
    </row>
    <row r="61" spans="1:8">
      <c r="A61" s="1989"/>
      <c r="B61" s="610" t="s">
        <v>649</v>
      </c>
      <c r="C61" s="623">
        <v>5.6671449067431847E-3</v>
      </c>
      <c r="D61" s="623">
        <v>2.7340823970037453E-2</v>
      </c>
      <c r="E61" s="623">
        <v>0.15863270555048536</v>
      </c>
      <c r="F61" s="623">
        <v>0.11811328049487725</v>
      </c>
      <c r="G61" s="623">
        <v>5.7142857142857141E-2</v>
      </c>
      <c r="H61" s="623">
        <v>7.8789117234936951E-2</v>
      </c>
    </row>
    <row r="62" spans="1:8">
      <c r="A62" s="1989"/>
      <c r="B62" s="610" t="s">
        <v>650</v>
      </c>
      <c r="C62" s="624">
        <v>2.8694404591104734E-4</v>
      </c>
      <c r="D62" s="623">
        <v>7.4906367041198503E-3</v>
      </c>
      <c r="E62" s="623">
        <v>6.7535053513648052E-2</v>
      </c>
      <c r="F62" s="623">
        <v>7.5198144210322823E-2</v>
      </c>
      <c r="G62" s="612">
        <v>1.6666666666666666E-2</v>
      </c>
      <c r="H62" s="623">
        <v>3.6022886501634752E-2</v>
      </c>
    </row>
    <row r="63" spans="1:8">
      <c r="A63" s="1989"/>
      <c r="B63" s="610" t="s">
        <v>651</v>
      </c>
      <c r="C63" s="624">
        <v>0</v>
      </c>
      <c r="D63" s="612">
        <v>7.1161048689138574E-3</v>
      </c>
      <c r="E63" s="623">
        <v>5.5007052186177713E-2</v>
      </c>
      <c r="F63" s="623">
        <v>5.2387396095109222E-2</v>
      </c>
      <c r="G63" s="612">
        <v>2.3809523809523808E-2</v>
      </c>
      <c r="H63" s="623">
        <v>2.8111863615133115E-2</v>
      </c>
    </row>
    <row r="64" spans="1:8">
      <c r="A64" s="1989"/>
      <c r="B64" s="610" t="s">
        <v>652</v>
      </c>
      <c r="C64" s="624">
        <v>7.1736011477761835E-5</v>
      </c>
      <c r="D64" s="612">
        <v>5.2434456928838954E-3</v>
      </c>
      <c r="E64" s="623">
        <v>3.9243341906579278E-2</v>
      </c>
      <c r="F64" s="623">
        <v>3.4796056446936015E-2</v>
      </c>
      <c r="G64" s="612">
        <v>2.1428571428571429E-2</v>
      </c>
      <c r="H64" s="623">
        <v>1.9762961233068661E-2</v>
      </c>
    </row>
    <row r="65" spans="1:8" ht="13.5" thickBot="1">
      <c r="A65" s="1989"/>
      <c r="B65" s="610" t="s">
        <v>653</v>
      </c>
      <c r="C65" s="624">
        <v>0</v>
      </c>
      <c r="D65" s="624">
        <v>0</v>
      </c>
      <c r="E65" s="623">
        <v>2.3977433004231313E-2</v>
      </c>
      <c r="F65" s="623">
        <v>3.4989367871641211E-2</v>
      </c>
      <c r="G65" s="612">
        <v>2.8571428571428571E-2</v>
      </c>
      <c r="H65" s="623">
        <v>1.4070527790751986E-2</v>
      </c>
    </row>
    <row r="66" spans="1:8" ht="50.25" customHeight="1">
      <c r="A66" s="1868" t="s">
        <v>623</v>
      </c>
      <c r="B66" s="1954"/>
      <c r="C66" s="1954"/>
      <c r="D66" s="1954"/>
      <c r="E66" s="1954"/>
      <c r="F66" s="1954"/>
      <c r="G66" s="1954"/>
      <c r="H66" s="1954"/>
    </row>
    <row r="67" spans="1:8">
      <c r="A67" s="504" t="s">
        <v>347</v>
      </c>
      <c r="D67" s="492"/>
      <c r="E67" s="492"/>
      <c r="F67" s="492"/>
      <c r="G67" s="492"/>
    </row>
    <row r="68" spans="1:8">
      <c r="A68" s="505" t="s">
        <v>348</v>
      </c>
      <c r="D68" s="506"/>
      <c r="E68" s="492"/>
      <c r="F68" s="506"/>
      <c r="G68" s="492"/>
    </row>
  </sheetData>
  <mergeCells count="15">
    <mergeCell ref="A5:N5"/>
    <mergeCell ref="C6:D6"/>
    <mergeCell ref="E6:F6"/>
    <mergeCell ref="G6:H6"/>
    <mergeCell ref="I6:J6"/>
    <mergeCell ref="K6:L6"/>
    <mergeCell ref="M6:N6"/>
    <mergeCell ref="A51:A65"/>
    <mergeCell ref="A66:H66"/>
    <mergeCell ref="A8:A22"/>
    <mergeCell ref="A23:N23"/>
    <mergeCell ref="A27:H27"/>
    <mergeCell ref="A29:A43"/>
    <mergeCell ref="A44:A45"/>
    <mergeCell ref="A49:H49"/>
  </mergeCells>
  <hyperlinks>
    <hyperlink ref="A3" location="Übersicht!A1" display="&lt;&lt; Zurück zur Übersicht"/>
  </hyperlinks>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A3" sqref="A3"/>
    </sheetView>
  </sheetViews>
  <sheetFormatPr baseColWidth="10" defaultRowHeight="15"/>
  <cols>
    <col min="1" max="1" width="11.42578125" style="467"/>
    <col min="2" max="2" width="18.28515625" style="467" customWidth="1"/>
    <col min="3" max="16384" width="11.42578125" style="467"/>
  </cols>
  <sheetData>
    <row r="1" spans="1:13" ht="25.5">
      <c r="A1" s="1205" t="s">
        <v>1209</v>
      </c>
      <c r="B1" s="576"/>
      <c r="C1" s="576"/>
    </row>
    <row r="2" spans="1:13">
      <c r="A2" s="92"/>
    </row>
    <row r="3" spans="1:13" ht="15.75">
      <c r="A3" s="26" t="s">
        <v>69</v>
      </c>
    </row>
    <row r="4" spans="1:13">
      <c r="A4" s="604"/>
      <c r="B4" s="604"/>
      <c r="C4" s="604"/>
      <c r="D4" s="604"/>
      <c r="E4" s="604"/>
      <c r="F4" s="604"/>
      <c r="G4" s="604"/>
      <c r="H4" s="604"/>
      <c r="I4" s="604"/>
      <c r="J4" s="604"/>
      <c r="K4" s="604"/>
      <c r="L4" s="604"/>
      <c r="M4" s="604"/>
    </row>
    <row r="5" spans="1:13" ht="15.75" thickBot="1">
      <c r="A5" s="1962" t="s">
        <v>704</v>
      </c>
      <c r="B5" s="1962"/>
      <c r="C5" s="1962"/>
      <c r="D5" s="1962"/>
      <c r="E5" s="1962"/>
      <c r="F5" s="1962"/>
      <c r="G5" s="1962"/>
      <c r="H5" s="1962"/>
      <c r="I5" s="1962"/>
      <c r="J5" s="1962"/>
      <c r="K5" s="1962"/>
      <c r="L5" s="1962"/>
      <c r="M5" s="604"/>
    </row>
    <row r="6" spans="1:13">
      <c r="A6" s="508"/>
      <c r="B6" s="680"/>
      <c r="C6" s="2054" t="s">
        <v>102</v>
      </c>
      <c r="D6" s="2054"/>
      <c r="E6" s="2054"/>
      <c r="F6" s="2054"/>
      <c r="G6" s="2054"/>
      <c r="H6" s="2054" t="s">
        <v>82</v>
      </c>
      <c r="I6" s="2054"/>
      <c r="J6" s="2054"/>
      <c r="K6" s="2054"/>
      <c r="L6" s="2054"/>
      <c r="M6" s="604"/>
    </row>
    <row r="7" spans="1:13" ht="15.75" thickBot="1">
      <c r="A7" s="2055"/>
      <c r="B7" s="2055"/>
      <c r="C7" s="681" t="s">
        <v>589</v>
      </c>
      <c r="D7" s="681" t="s">
        <v>590</v>
      </c>
      <c r="E7" s="681" t="s">
        <v>591</v>
      </c>
      <c r="F7" s="681" t="s">
        <v>592</v>
      </c>
      <c r="G7" s="681" t="s">
        <v>538</v>
      </c>
      <c r="H7" s="681" t="s">
        <v>589</v>
      </c>
      <c r="I7" s="681" t="s">
        <v>590</v>
      </c>
      <c r="J7" s="681" t="s">
        <v>591</v>
      </c>
      <c r="K7" s="681" t="s">
        <v>592</v>
      </c>
      <c r="L7" s="681" t="s">
        <v>538</v>
      </c>
      <c r="M7" s="604"/>
    </row>
    <row r="8" spans="1:13">
      <c r="A8" s="1951" t="s">
        <v>705</v>
      </c>
      <c r="B8" s="456" t="s">
        <v>109</v>
      </c>
      <c r="C8" s="463">
        <v>0.81424575039755953</v>
      </c>
      <c r="D8" s="463">
        <v>1.4298394480089569</v>
      </c>
      <c r="E8" s="463">
        <v>1.5808489160117043</v>
      </c>
      <c r="F8" s="463">
        <v>2.027309295922572</v>
      </c>
      <c r="G8" s="463">
        <v>1.008328900960999</v>
      </c>
      <c r="H8" s="463">
        <v>0.86499654843660445</v>
      </c>
      <c r="I8" s="463">
        <v>1.451462404369001</v>
      </c>
      <c r="J8" s="463">
        <v>1.5691545427833344</v>
      </c>
      <c r="K8" s="463">
        <v>2.0788525796216462</v>
      </c>
      <c r="L8" s="463">
        <v>1.0358314172421432</v>
      </c>
      <c r="M8" s="604"/>
    </row>
    <row r="9" spans="1:13">
      <c r="A9" s="1995"/>
      <c r="B9" s="441" t="s">
        <v>75</v>
      </c>
      <c r="C9" s="460">
        <v>50187.58522529676</v>
      </c>
      <c r="D9" s="460">
        <v>9766.5687711253449</v>
      </c>
      <c r="E9" s="460">
        <v>28984.36858593535</v>
      </c>
      <c r="F9" s="460">
        <v>4864.1516429086241</v>
      </c>
      <c r="G9" s="460">
        <v>1371.7586637349962</v>
      </c>
      <c r="H9" s="460">
        <v>5403.8925476236527</v>
      </c>
      <c r="I9" s="460">
        <v>1723.8258134650143</v>
      </c>
      <c r="J9" s="460">
        <v>3486.9500659111236</v>
      </c>
      <c r="K9" s="460">
        <v>645.50193288785181</v>
      </c>
      <c r="L9" s="460">
        <v>174.52988712178677</v>
      </c>
      <c r="M9" s="604"/>
    </row>
    <row r="10" spans="1:13">
      <c r="A10" s="1995"/>
      <c r="B10" s="441" t="s">
        <v>92</v>
      </c>
      <c r="C10" s="460">
        <v>50552</v>
      </c>
      <c r="D10" s="460">
        <v>10455</v>
      </c>
      <c r="E10" s="460">
        <v>30543</v>
      </c>
      <c r="F10" s="460">
        <v>4399</v>
      </c>
      <c r="G10" s="460">
        <v>1552</v>
      </c>
      <c r="H10" s="460">
        <v>3447</v>
      </c>
      <c r="I10" s="460">
        <v>1291</v>
      </c>
      <c r="J10" s="460">
        <v>2198</v>
      </c>
      <c r="K10" s="460">
        <v>348</v>
      </c>
      <c r="L10" s="460">
        <v>132</v>
      </c>
      <c r="M10" s="604"/>
    </row>
    <row r="11" spans="1:13">
      <c r="A11" s="1995"/>
      <c r="B11" s="441" t="s">
        <v>121</v>
      </c>
      <c r="C11" s="46">
        <v>0.72649335689438044</v>
      </c>
      <c r="D11" s="46">
        <v>0.80271263159852113</v>
      </c>
      <c r="E11" s="46">
        <v>0.76640089050755977</v>
      </c>
      <c r="F11" s="46">
        <v>0.61679234937736438</v>
      </c>
      <c r="G11" s="46">
        <v>0.67663347362623916</v>
      </c>
      <c r="H11" s="46">
        <v>0.74719625254592481</v>
      </c>
      <c r="I11" s="46">
        <v>0.80766743581706624</v>
      </c>
      <c r="J11" s="46">
        <v>0.77423543597599731</v>
      </c>
      <c r="K11" s="46">
        <v>0.57984157195448327</v>
      </c>
      <c r="L11" s="46">
        <v>0.63190782716841087</v>
      </c>
      <c r="M11" s="604"/>
    </row>
    <row r="12" spans="1:13">
      <c r="A12" s="1996"/>
      <c r="B12" s="444" t="s">
        <v>112</v>
      </c>
      <c r="C12" s="487">
        <f>1.14*1.64*C11/SQRT(C10)</f>
        <v>6.0410325480416902E-3</v>
      </c>
      <c r="D12" s="487">
        <f t="shared" ref="D12:L12" si="0">1.14*1.64*D11/SQRT(D10)</f>
        <v>1.4677320506376037E-2</v>
      </c>
      <c r="E12" s="487">
        <f t="shared" si="0"/>
        <v>8.1987728443792957E-3</v>
      </c>
      <c r="F12" s="487">
        <f t="shared" si="0"/>
        <v>1.7386441216210302E-2</v>
      </c>
      <c r="G12" s="487">
        <f t="shared" si="0"/>
        <v>3.2111184051741425E-2</v>
      </c>
      <c r="H12" s="487">
        <f t="shared" si="0"/>
        <v>2.3793741705693736E-2</v>
      </c>
      <c r="I12" s="487">
        <f t="shared" si="0"/>
        <v>4.2026009199801408E-2</v>
      </c>
      <c r="J12" s="487">
        <f t="shared" si="0"/>
        <v>3.0875066381205293E-2</v>
      </c>
      <c r="K12" s="487">
        <f t="shared" si="0"/>
        <v>5.8112348429064063E-2</v>
      </c>
      <c r="L12" s="487">
        <f t="shared" si="0"/>
        <v>0.10282896596018869</v>
      </c>
      <c r="M12" s="604"/>
    </row>
    <row r="13" spans="1:13">
      <c r="A13" s="1773" t="s">
        <v>706</v>
      </c>
      <c r="B13" s="441" t="s">
        <v>109</v>
      </c>
      <c r="C13" s="489">
        <v>5.5383854595814528</v>
      </c>
      <c r="D13" s="489">
        <v>5.3676170180982465</v>
      </c>
      <c r="E13" s="489">
        <v>5.8657045870886471</v>
      </c>
      <c r="F13" s="489">
        <v>5.7265303031665322</v>
      </c>
      <c r="G13" s="489">
        <v>5.9952978031618542</v>
      </c>
      <c r="H13" s="489">
        <v>5.5763969553096846</v>
      </c>
      <c r="I13" s="489">
        <v>5.1002538613673742</v>
      </c>
      <c r="J13" s="489">
        <v>5.9023465154613666</v>
      </c>
      <c r="K13" s="489">
        <v>5.6106840237270603</v>
      </c>
      <c r="L13" s="489">
        <v>5.7531703447095452</v>
      </c>
      <c r="M13" s="604"/>
    </row>
    <row r="14" spans="1:13">
      <c r="A14" s="1995"/>
      <c r="B14" s="441" t="s">
        <v>75</v>
      </c>
      <c r="C14" s="460">
        <v>4096.6930962301749</v>
      </c>
      <c r="D14" s="460">
        <v>2710.7017788391363</v>
      </c>
      <c r="E14" s="460">
        <v>33569.591068351903</v>
      </c>
      <c r="F14" s="460">
        <v>9605.8864284608408</v>
      </c>
      <c r="G14" s="460">
        <v>404.3846256099643</v>
      </c>
      <c r="H14" s="460">
        <v>505.35300581830649</v>
      </c>
      <c r="I14" s="460">
        <v>487.38308022136891</v>
      </c>
      <c r="J14" s="460">
        <v>3742.868678233765</v>
      </c>
      <c r="K14" s="460">
        <v>1211.2203803757131</v>
      </c>
      <c r="L14" s="460">
        <v>51.133604971499167</v>
      </c>
      <c r="M14" s="604"/>
    </row>
    <row r="15" spans="1:13">
      <c r="A15" s="1995"/>
      <c r="B15" s="441" t="s">
        <v>92</v>
      </c>
      <c r="C15" s="460">
        <v>4278</v>
      </c>
      <c r="D15" s="460">
        <v>2623</v>
      </c>
      <c r="E15" s="460">
        <v>34045</v>
      </c>
      <c r="F15" s="460">
        <v>8623</v>
      </c>
      <c r="G15" s="460">
        <v>412</v>
      </c>
      <c r="H15" s="460">
        <v>342</v>
      </c>
      <c r="I15" s="460">
        <v>330</v>
      </c>
      <c r="J15" s="460">
        <v>2357</v>
      </c>
      <c r="K15" s="460">
        <v>668</v>
      </c>
      <c r="L15" s="460">
        <v>32</v>
      </c>
      <c r="M15" s="604"/>
    </row>
    <row r="16" spans="1:13">
      <c r="A16" s="1995"/>
      <c r="B16" s="441" t="s">
        <v>121</v>
      </c>
      <c r="C16" s="46">
        <v>1.8760178683717006</v>
      </c>
      <c r="D16" s="46">
        <v>1.8520310581195993</v>
      </c>
      <c r="E16" s="46">
        <v>1.9674621094089151</v>
      </c>
      <c r="F16" s="46">
        <v>1.9747408751924294</v>
      </c>
      <c r="G16" s="46">
        <v>2.0783588056482185</v>
      </c>
      <c r="H16" s="46">
        <v>1.8461736958529207</v>
      </c>
      <c r="I16" s="46">
        <v>1.4660590867557801</v>
      </c>
      <c r="J16" s="46">
        <v>2.005028956593188</v>
      </c>
      <c r="K16" s="46">
        <v>1.8411474766108802</v>
      </c>
      <c r="L16" s="46">
        <v>1.9707442037747041</v>
      </c>
      <c r="M16" s="604"/>
    </row>
    <row r="17" spans="1:13">
      <c r="A17" s="1996"/>
      <c r="B17" s="444" t="s">
        <v>112</v>
      </c>
      <c r="C17" s="487">
        <f>1.14*1.64*C16/SQRT(C15)</f>
        <v>5.3624749915695685E-2</v>
      </c>
      <c r="D17" s="487">
        <f t="shared" ref="D17:L17" si="1">1.14*1.64*D16/SQRT(D15)</f>
        <v>6.7607958094910228E-2</v>
      </c>
      <c r="E17" s="487">
        <f t="shared" si="1"/>
        <v>1.993555851305925E-2</v>
      </c>
      <c r="F17" s="487">
        <f t="shared" si="1"/>
        <v>3.9758466218846926E-2</v>
      </c>
      <c r="G17" s="487">
        <f t="shared" si="1"/>
        <v>0.19143468023665897</v>
      </c>
      <c r="H17" s="487">
        <f t="shared" si="1"/>
        <v>0.18664149531511118</v>
      </c>
      <c r="I17" s="487">
        <f t="shared" si="1"/>
        <v>0.15088400508825436</v>
      </c>
      <c r="J17" s="487">
        <f t="shared" si="1"/>
        <v>7.7212845417062692E-2</v>
      </c>
      <c r="K17" s="487">
        <f t="shared" si="1"/>
        <v>0.13318307724097139</v>
      </c>
      <c r="L17" s="487">
        <f t="shared" si="1"/>
        <v>0.65133432838716254</v>
      </c>
      <c r="M17" s="604"/>
    </row>
    <row r="18" spans="1:13">
      <c r="A18" s="1773" t="s">
        <v>707</v>
      </c>
      <c r="B18" s="441" t="s">
        <v>109</v>
      </c>
      <c r="C18" s="489">
        <v>14.346196567976442</v>
      </c>
      <c r="D18" s="489">
        <v>15.120647863296149</v>
      </c>
      <c r="E18" s="489">
        <v>14.140716873271362</v>
      </c>
      <c r="F18" s="489">
        <v>14.178759756384469</v>
      </c>
      <c r="G18" s="489">
        <v>14.513705710583407</v>
      </c>
      <c r="H18" s="489">
        <v>15.359551120774091</v>
      </c>
      <c r="I18" s="489">
        <v>14.575022624850586</v>
      </c>
      <c r="J18" s="489">
        <v>14.155802208613576</v>
      </c>
      <c r="K18" s="489">
        <v>14.419115294401925</v>
      </c>
      <c r="L18" s="489">
        <v>14.672132360696018</v>
      </c>
      <c r="M18" s="604"/>
    </row>
    <row r="19" spans="1:13">
      <c r="A19" s="1995"/>
      <c r="B19" s="441" t="s">
        <v>75</v>
      </c>
      <c r="C19" s="460">
        <v>337.65607410356137</v>
      </c>
      <c r="D19" s="460">
        <v>382.94445787306068</v>
      </c>
      <c r="E19" s="460">
        <v>15748.465882121305</v>
      </c>
      <c r="F19" s="460">
        <v>3923.2992783995969</v>
      </c>
      <c r="G19" s="460">
        <v>220.14287145948461</v>
      </c>
      <c r="H19" s="460">
        <v>50.906132370747002</v>
      </c>
      <c r="I19" s="460">
        <v>70.734621801382488</v>
      </c>
      <c r="J19" s="460">
        <v>1876.18518598116</v>
      </c>
      <c r="K19" s="460">
        <v>493.66043692923711</v>
      </c>
      <c r="L19" s="460">
        <v>20.876137015052169</v>
      </c>
      <c r="M19" s="604"/>
    </row>
    <row r="20" spans="1:13">
      <c r="A20" s="1995"/>
      <c r="B20" s="441" t="s">
        <v>92</v>
      </c>
      <c r="C20" s="460">
        <v>350</v>
      </c>
      <c r="D20" s="460">
        <v>374</v>
      </c>
      <c r="E20" s="460">
        <v>15187</v>
      </c>
      <c r="F20" s="460">
        <v>3310</v>
      </c>
      <c r="G20" s="460">
        <v>195</v>
      </c>
      <c r="H20" s="460">
        <v>34</v>
      </c>
      <c r="I20" s="460">
        <v>42</v>
      </c>
      <c r="J20" s="460">
        <v>1144</v>
      </c>
      <c r="K20" s="460">
        <v>283</v>
      </c>
      <c r="L20" s="460">
        <v>16</v>
      </c>
      <c r="M20" s="604"/>
    </row>
    <row r="21" spans="1:13">
      <c r="A21" s="1995"/>
      <c r="B21" s="441" t="s">
        <v>121</v>
      </c>
      <c r="C21" s="46">
        <v>2.9759059916538919</v>
      </c>
      <c r="D21" s="46">
        <v>3.0801937135295545</v>
      </c>
      <c r="E21" s="46">
        <v>2.8565449070772355</v>
      </c>
      <c r="F21" s="46">
        <v>2.8738134745530362</v>
      </c>
      <c r="G21" s="46">
        <v>2.7925528329352134</v>
      </c>
      <c r="H21" s="46">
        <v>3.5200631791669186</v>
      </c>
      <c r="I21" s="46">
        <v>3.3409999881856707</v>
      </c>
      <c r="J21" s="46">
        <v>2.9049533749899581</v>
      </c>
      <c r="K21" s="46">
        <v>2.9182465239897173</v>
      </c>
      <c r="L21" s="46">
        <v>2.4528872016415413</v>
      </c>
      <c r="M21" s="604"/>
    </row>
    <row r="22" spans="1:13">
      <c r="A22" s="1996"/>
      <c r="B22" s="444" t="s">
        <v>112</v>
      </c>
      <c r="C22" s="487">
        <f>1.14*1.64*C21/SQRT(C20)</f>
        <v>0.29739515230138086</v>
      </c>
      <c r="D22" s="487">
        <f t="shared" ref="D22:L22" si="2">1.14*1.64*D21/SQRT(D20)</f>
        <v>0.29777684792629244</v>
      </c>
      <c r="E22" s="487">
        <f t="shared" si="2"/>
        <v>4.3336492563111353E-2</v>
      </c>
      <c r="F22" s="487">
        <f t="shared" si="2"/>
        <v>9.3388474064464697E-2</v>
      </c>
      <c r="G22" s="487">
        <f t="shared" si="2"/>
        <v>0.37388048043368788</v>
      </c>
      <c r="H22" s="487">
        <f t="shared" si="2"/>
        <v>1.1286510742076823</v>
      </c>
      <c r="I22" s="487">
        <f t="shared" si="2"/>
        <v>0.96383019605251008</v>
      </c>
      <c r="J22" s="487">
        <f t="shared" si="2"/>
        <v>0.1605738622287681</v>
      </c>
      <c r="K22" s="487">
        <f t="shared" si="2"/>
        <v>0.3243227833654016</v>
      </c>
      <c r="L22" s="487">
        <f t="shared" si="2"/>
        <v>1.1464794780472563</v>
      </c>
      <c r="M22" s="604"/>
    </row>
    <row r="23" spans="1:13">
      <c r="A23" s="1773" t="s">
        <v>708</v>
      </c>
      <c r="B23" s="441" t="s">
        <v>109</v>
      </c>
      <c r="C23" s="489">
        <v>26.181019983632122</v>
      </c>
      <c r="D23" s="489">
        <v>32.895813899097</v>
      </c>
      <c r="E23" s="489">
        <v>30.627857585863218</v>
      </c>
      <c r="F23" s="489">
        <v>31.13133561167734</v>
      </c>
      <c r="G23" s="489">
        <v>31.658219008186443</v>
      </c>
      <c r="H23" s="489">
        <v>23.674490417149041</v>
      </c>
      <c r="I23" s="489">
        <v>34.919531421588417</v>
      </c>
      <c r="J23" s="489">
        <v>30.59623432854109</v>
      </c>
      <c r="K23" s="489">
        <v>31.679597154044131</v>
      </c>
      <c r="L23" s="489">
        <v>35.935834704522527</v>
      </c>
      <c r="M23" s="604"/>
    </row>
    <row r="24" spans="1:13">
      <c r="A24" s="1995"/>
      <c r="B24" s="441" t="s">
        <v>75</v>
      </c>
      <c r="C24" s="460">
        <v>60.600633158356302</v>
      </c>
      <c r="D24" s="460">
        <v>260.55427129531091</v>
      </c>
      <c r="E24" s="460">
        <v>12227.313595249037</v>
      </c>
      <c r="F24" s="460">
        <v>4480.7271612819241</v>
      </c>
      <c r="G24" s="460">
        <v>250.02303412854977</v>
      </c>
      <c r="H24" s="460">
        <v>3.3406598866227721</v>
      </c>
      <c r="I24" s="460">
        <v>39.682841576321465</v>
      </c>
      <c r="J24" s="460">
        <v>1432.7607919130965</v>
      </c>
      <c r="K24" s="460">
        <v>643.49969022612845</v>
      </c>
      <c r="L24" s="460">
        <v>17.112274720978874</v>
      </c>
      <c r="M24" s="604"/>
    </row>
    <row r="25" spans="1:13">
      <c r="A25" s="1995"/>
      <c r="B25" s="441" t="s">
        <v>92</v>
      </c>
      <c r="C25" s="460">
        <v>52</v>
      </c>
      <c r="D25" s="460">
        <v>266</v>
      </c>
      <c r="E25" s="460">
        <v>11864</v>
      </c>
      <c r="F25" s="460">
        <v>4025</v>
      </c>
      <c r="G25" s="460">
        <v>252</v>
      </c>
      <c r="H25" s="460">
        <v>3</v>
      </c>
      <c r="I25" s="460">
        <v>27</v>
      </c>
      <c r="J25" s="460">
        <v>909</v>
      </c>
      <c r="K25" s="460">
        <v>391</v>
      </c>
      <c r="L25" s="460">
        <v>13</v>
      </c>
      <c r="M25" s="604"/>
    </row>
    <row r="26" spans="1:13">
      <c r="A26" s="1995"/>
      <c r="B26" s="441" t="s">
        <v>121</v>
      </c>
      <c r="C26" s="46">
        <v>5.9140369878448693</v>
      </c>
      <c r="D26" s="46">
        <v>8.1527947035792838</v>
      </c>
      <c r="E26" s="46">
        <v>8.0254669916883454</v>
      </c>
      <c r="F26" s="46">
        <v>7.7732744356133043</v>
      </c>
      <c r="G26" s="46">
        <v>8.5572181864759447</v>
      </c>
      <c r="H26" s="46">
        <v>1.5742134020870213</v>
      </c>
      <c r="I26" s="46">
        <v>9.9718594666695974</v>
      </c>
      <c r="J26" s="46">
        <v>7.7870789573234518</v>
      </c>
      <c r="K26" s="46">
        <v>7.7142222128513511</v>
      </c>
      <c r="L26" s="46">
        <v>8.7384634792495568</v>
      </c>
      <c r="M26" s="604"/>
    </row>
    <row r="27" spans="1:13">
      <c r="A27" s="1996"/>
      <c r="B27" s="444" t="s">
        <v>112</v>
      </c>
      <c r="C27" s="487">
        <f>1.14*1.64*C26/SQRT(C25)</f>
        <v>1.5333138690493153</v>
      </c>
      <c r="D27" s="487">
        <f t="shared" ref="D27:L27" si="3">1.14*1.64*D26/SQRT(D25)</f>
        <v>0.93457549086182679</v>
      </c>
      <c r="E27" s="487">
        <f t="shared" si="3"/>
        <v>0.13775375411284177</v>
      </c>
      <c r="F27" s="487">
        <f t="shared" si="3"/>
        <v>0.2290708133121086</v>
      </c>
      <c r="G27" s="487">
        <f t="shared" si="3"/>
        <v>1.0078155024453122</v>
      </c>
      <c r="H27" s="487">
        <f t="shared" si="3"/>
        <v>1.6992280848117423</v>
      </c>
      <c r="I27" s="487">
        <f t="shared" si="3"/>
        <v>3.5879217817814304</v>
      </c>
      <c r="J27" s="487">
        <f t="shared" si="3"/>
        <v>0.48288235488258868</v>
      </c>
      <c r="K27" s="487">
        <f t="shared" si="3"/>
        <v>0.72937767389278185</v>
      </c>
      <c r="L27" s="487">
        <f t="shared" si="3"/>
        <v>4.53118817973336</v>
      </c>
      <c r="M27" s="604"/>
    </row>
    <row r="28" spans="1:13">
      <c r="A28" s="1773" t="s">
        <v>709</v>
      </c>
      <c r="B28" s="441" t="s">
        <v>109</v>
      </c>
      <c r="C28" s="489">
        <v>67.638482114583638</v>
      </c>
      <c r="D28" s="489">
        <v>76.06660111080582</v>
      </c>
      <c r="E28" s="489">
        <v>94.543157134388494</v>
      </c>
      <c r="F28" s="489">
        <v>108.1421404217518</v>
      </c>
      <c r="G28" s="489">
        <v>117.83081856643051</v>
      </c>
      <c r="H28" s="489"/>
      <c r="I28" s="489">
        <v>78.29467104550335</v>
      </c>
      <c r="J28" s="489">
        <v>97.906665345468639</v>
      </c>
      <c r="K28" s="489">
        <v>113.65515362926656</v>
      </c>
      <c r="L28" s="489">
        <v>112.76704040780996</v>
      </c>
      <c r="M28" s="604"/>
    </row>
    <row r="29" spans="1:13">
      <c r="A29" s="1995"/>
      <c r="B29" s="441" t="s">
        <v>75</v>
      </c>
      <c r="C29" s="460">
        <v>2.9843957216249599</v>
      </c>
      <c r="D29" s="460">
        <v>53.804349567859283</v>
      </c>
      <c r="E29" s="460">
        <v>5530.6629787935271</v>
      </c>
      <c r="F29" s="460">
        <v>2795.5661064241381</v>
      </c>
      <c r="G29" s="460">
        <v>386.47095608444414</v>
      </c>
      <c r="H29" s="460">
        <v>0.56195387855741097</v>
      </c>
      <c r="I29" s="460">
        <v>14.195711458248661</v>
      </c>
      <c r="J29" s="460">
        <v>747.15371240317177</v>
      </c>
      <c r="K29" s="460">
        <v>409.32148476647029</v>
      </c>
      <c r="L29" s="460">
        <v>59.044163639422088</v>
      </c>
      <c r="M29" s="604"/>
    </row>
    <row r="30" spans="1:13">
      <c r="A30" s="1995"/>
      <c r="B30" s="441" t="s">
        <v>92</v>
      </c>
      <c r="C30" s="460">
        <v>4</v>
      </c>
      <c r="D30" s="460">
        <v>51</v>
      </c>
      <c r="E30" s="460">
        <v>5363</v>
      </c>
      <c r="F30" s="460">
        <v>2676</v>
      </c>
      <c r="G30" s="460">
        <v>375</v>
      </c>
      <c r="H30" s="460">
        <v>1</v>
      </c>
      <c r="I30" s="460">
        <v>7</v>
      </c>
      <c r="J30" s="460">
        <v>452</v>
      </c>
      <c r="K30" s="460">
        <v>274</v>
      </c>
      <c r="L30" s="460">
        <v>39</v>
      </c>
      <c r="M30" s="604"/>
    </row>
    <row r="31" spans="1:13">
      <c r="A31" s="1995"/>
      <c r="B31" s="441" t="s">
        <v>121</v>
      </c>
      <c r="C31" s="46">
        <v>13.743249723725894</v>
      </c>
      <c r="D31" s="46">
        <v>20.821480681626731</v>
      </c>
      <c r="E31" s="46">
        <v>50.180592175865705</v>
      </c>
      <c r="F31" s="46">
        <v>66.017841317382732</v>
      </c>
      <c r="G31" s="46">
        <v>71.873736556109463</v>
      </c>
      <c r="H31" s="46"/>
      <c r="I31" s="46">
        <v>13.305563358483028</v>
      </c>
      <c r="J31" s="46">
        <v>48.490558469966579</v>
      </c>
      <c r="K31" s="46">
        <v>56.733938010095549</v>
      </c>
      <c r="L31" s="46">
        <v>52.260657124108562</v>
      </c>
      <c r="M31" s="604"/>
    </row>
    <row r="32" spans="1:13">
      <c r="A32" s="1996"/>
      <c r="B32" s="444" t="s">
        <v>112</v>
      </c>
      <c r="C32" s="480">
        <f>1.14*1.64*C31/SQRT(C30)</f>
        <v>12.847189841738963</v>
      </c>
      <c r="D32" s="480">
        <f t="shared" ref="D32:L32" si="4">1.14*1.64*D31/SQRT(D30)</f>
        <v>5.450987946162507</v>
      </c>
      <c r="E32" s="480">
        <f t="shared" si="4"/>
        <v>1.2810927781688908</v>
      </c>
      <c r="F32" s="480">
        <f t="shared" si="4"/>
        <v>2.3859809083282708</v>
      </c>
      <c r="G32" s="480">
        <f t="shared" si="4"/>
        <v>6.9391022812885499</v>
      </c>
      <c r="H32" s="487">
        <f t="shared" si="4"/>
        <v>0</v>
      </c>
      <c r="I32" s="487">
        <f t="shared" si="4"/>
        <v>9.4022749420882992</v>
      </c>
      <c r="J32" s="487">
        <f t="shared" si="4"/>
        <v>4.2641911838520379</v>
      </c>
      <c r="K32" s="480">
        <f t="shared" si="4"/>
        <v>6.4079091795731369</v>
      </c>
      <c r="L32" s="480">
        <f t="shared" si="4"/>
        <v>15.645565392381442</v>
      </c>
      <c r="M32" s="604"/>
    </row>
    <row r="33" spans="1:13">
      <c r="A33" s="633"/>
      <c r="B33" s="441" t="s">
        <v>75</v>
      </c>
      <c r="C33" s="682">
        <f>C9+C14+C19+C24+C29</f>
        <v>54685.519424510479</v>
      </c>
      <c r="D33" s="682">
        <f t="shared" ref="D33:L34" si="5">D9+D14+D19+D24+D29</f>
        <v>13174.573628700711</v>
      </c>
      <c r="E33" s="682">
        <f t="shared" si="5"/>
        <v>96060.402110451119</v>
      </c>
      <c r="F33" s="682">
        <f t="shared" si="5"/>
        <v>25669.630617475126</v>
      </c>
      <c r="G33" s="682">
        <f t="shared" si="5"/>
        <v>2632.780151017439</v>
      </c>
      <c r="H33" s="682">
        <f t="shared" si="5"/>
        <v>5964.0542995778878</v>
      </c>
      <c r="I33" s="682">
        <f t="shared" si="5"/>
        <v>2335.8220685223364</v>
      </c>
      <c r="J33" s="682">
        <f t="shared" si="5"/>
        <v>11285.918434442316</v>
      </c>
      <c r="K33" s="682">
        <f t="shared" si="5"/>
        <v>3403.2039251854012</v>
      </c>
      <c r="L33" s="682">
        <f t="shared" si="5"/>
        <v>322.69606746873905</v>
      </c>
      <c r="M33" s="604"/>
    </row>
    <row r="34" spans="1:13" ht="15" customHeight="1" thickBot="1">
      <c r="A34" s="633"/>
      <c r="B34" s="441" t="s">
        <v>92</v>
      </c>
      <c r="C34" s="683">
        <f>C10+C15+C20+C25+C30</f>
        <v>55236</v>
      </c>
      <c r="D34" s="683">
        <f t="shared" si="5"/>
        <v>13769</v>
      </c>
      <c r="E34" s="683">
        <f t="shared" si="5"/>
        <v>97002</v>
      </c>
      <c r="F34" s="683">
        <f t="shared" si="5"/>
        <v>23033</v>
      </c>
      <c r="G34" s="683">
        <f t="shared" si="5"/>
        <v>2786</v>
      </c>
      <c r="H34" s="683">
        <f t="shared" si="5"/>
        <v>3827</v>
      </c>
      <c r="I34" s="683">
        <f t="shared" si="5"/>
        <v>1697</v>
      </c>
      <c r="J34" s="683">
        <f t="shared" si="5"/>
        <v>7060</v>
      </c>
      <c r="K34" s="683">
        <f t="shared" si="5"/>
        <v>1964</v>
      </c>
      <c r="L34" s="683">
        <f t="shared" si="5"/>
        <v>232</v>
      </c>
      <c r="M34" s="604"/>
    </row>
    <row r="35" spans="1:13" ht="57.4" customHeight="1" thickTop="1">
      <c r="A35" s="2053" t="s">
        <v>710</v>
      </c>
      <c r="B35" s="2053"/>
      <c r="C35" s="2053"/>
      <c r="D35" s="2053"/>
      <c r="E35" s="2053"/>
      <c r="F35" s="2053"/>
      <c r="G35" s="2053"/>
      <c r="H35" s="2053"/>
      <c r="I35" s="2053"/>
      <c r="J35" s="2053"/>
      <c r="K35" s="2053"/>
      <c r="L35" s="2053"/>
      <c r="M35" s="604"/>
    </row>
    <row r="36" spans="1:13">
      <c r="A36" s="604"/>
      <c r="B36" s="604"/>
      <c r="C36" s="604"/>
      <c r="D36" s="604"/>
      <c r="E36" s="604"/>
      <c r="F36" s="604"/>
      <c r="G36" s="604"/>
      <c r="H36" s="604"/>
      <c r="I36" s="604"/>
      <c r="J36" s="604"/>
      <c r="K36" s="604"/>
      <c r="L36" s="604"/>
      <c r="M36" s="604"/>
    </row>
    <row r="37" spans="1:13">
      <c r="A37" s="604"/>
      <c r="B37" s="604"/>
      <c r="C37" s="604"/>
      <c r="D37" s="604"/>
      <c r="E37" s="604"/>
      <c r="F37" s="604"/>
      <c r="G37" s="604"/>
      <c r="H37" s="604"/>
      <c r="I37" s="604"/>
      <c r="J37" s="604"/>
      <c r="K37" s="604"/>
      <c r="L37" s="604"/>
      <c r="M37" s="604"/>
    </row>
    <row r="38" spans="1:13">
      <c r="A38" s="604"/>
      <c r="B38" s="604"/>
      <c r="C38" s="604"/>
      <c r="D38" s="604"/>
      <c r="E38" s="604"/>
      <c r="F38" s="604"/>
      <c r="G38" s="604"/>
      <c r="H38" s="604"/>
      <c r="I38" s="604"/>
      <c r="J38" s="604"/>
      <c r="K38" s="604"/>
      <c r="L38" s="604"/>
      <c r="M38" s="604"/>
    </row>
  </sheetData>
  <mergeCells count="10">
    <mergeCell ref="A18:A22"/>
    <mergeCell ref="A23:A27"/>
    <mergeCell ref="A28:A32"/>
    <mergeCell ref="A35:L35"/>
    <mergeCell ref="A5:L5"/>
    <mergeCell ref="C6:G6"/>
    <mergeCell ref="H6:L6"/>
    <mergeCell ref="A7:B7"/>
    <mergeCell ref="A8:A12"/>
    <mergeCell ref="A13:A17"/>
  </mergeCells>
  <hyperlinks>
    <hyperlink ref="A3" location="Übersicht!A1" display="&lt;&lt; Zurück zur Übersicht"/>
  </hyperlinks>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Normal="100" workbookViewId="0">
      <selection activeCell="A3" sqref="A3"/>
    </sheetView>
  </sheetViews>
  <sheetFormatPr baseColWidth="10" defaultRowHeight="12.75"/>
  <cols>
    <col min="1" max="1" width="24.140625" customWidth="1"/>
    <col min="2" max="2" width="18.28515625" customWidth="1"/>
  </cols>
  <sheetData>
    <row r="1" spans="1:7" ht="25.5">
      <c r="A1" s="8" t="s">
        <v>737</v>
      </c>
      <c r="C1" s="8" t="s">
        <v>1200</v>
      </c>
    </row>
    <row r="2" spans="1:7">
      <c r="A2" s="20"/>
    </row>
    <row r="3" spans="1:7" ht="15.75">
      <c r="A3" s="26" t="s">
        <v>69</v>
      </c>
    </row>
    <row r="4" spans="1:7" ht="15.75">
      <c r="A4" s="26"/>
    </row>
    <row r="5" spans="1:7" ht="13.5" thickBot="1">
      <c r="A5" s="1826" t="s">
        <v>738</v>
      </c>
      <c r="B5" s="1827"/>
      <c r="C5" s="1827"/>
      <c r="D5" s="1827"/>
      <c r="E5" s="1827"/>
      <c r="F5" s="1827"/>
      <c r="G5" s="1827"/>
    </row>
    <row r="6" spans="1:7" ht="24.75" thickBot="1">
      <c r="A6" s="339"/>
      <c r="B6" s="1355" t="s">
        <v>109</v>
      </c>
      <c r="C6" s="1355" t="s">
        <v>75</v>
      </c>
      <c r="D6" s="1355" t="s">
        <v>92</v>
      </c>
      <c r="E6" s="1355" t="s">
        <v>110</v>
      </c>
      <c r="F6" s="1355" t="s">
        <v>111</v>
      </c>
      <c r="G6" s="1405" t="s">
        <v>112</v>
      </c>
    </row>
    <row r="7" spans="1:7">
      <c r="A7" s="456" t="s">
        <v>739</v>
      </c>
      <c r="B7" s="185">
        <v>3.1827141917603852</v>
      </c>
      <c r="C7" s="198">
        <v>3845.3509999999965</v>
      </c>
      <c r="D7" s="198">
        <v>4544</v>
      </c>
      <c r="E7" s="185">
        <v>1</v>
      </c>
      <c r="F7" s="185">
        <v>7.0203255282278523</v>
      </c>
      <c r="G7" s="716">
        <v>0.21165959265740569</v>
      </c>
    </row>
    <row r="8" spans="1:7">
      <c r="A8" s="441" t="s">
        <v>591</v>
      </c>
      <c r="B8" s="45">
        <v>25.112365000485195</v>
      </c>
      <c r="C8" s="15">
        <v>3845.3509999999965</v>
      </c>
      <c r="D8" s="15">
        <v>4544</v>
      </c>
      <c r="E8" s="45">
        <v>4.5750000000000002</v>
      </c>
      <c r="F8" s="45">
        <v>49.570765286329106</v>
      </c>
      <c r="G8" s="390">
        <v>1.4945358225957968</v>
      </c>
    </row>
    <row r="9" spans="1:7">
      <c r="A9" s="441" t="s">
        <v>592</v>
      </c>
      <c r="B9" s="45">
        <v>8.6169659839122286</v>
      </c>
      <c r="C9" s="15">
        <v>3845.3509999999965</v>
      </c>
      <c r="D9" s="15">
        <v>4544</v>
      </c>
      <c r="E9" s="390">
        <v>0</v>
      </c>
      <c r="F9" s="45">
        <v>40.415777329620568</v>
      </c>
      <c r="G9" s="390">
        <v>1.2185171374352628</v>
      </c>
    </row>
    <row r="10" spans="1:7">
      <c r="A10" s="441" t="s">
        <v>538</v>
      </c>
      <c r="B10" s="45">
        <v>1.4221783894859705</v>
      </c>
      <c r="C10" s="15">
        <v>3845.3509999999965</v>
      </c>
      <c r="D10" s="15">
        <v>4544</v>
      </c>
      <c r="E10" s="390">
        <v>0</v>
      </c>
      <c r="F10" s="45">
        <v>17.474968325086422</v>
      </c>
      <c r="G10" s="390">
        <v>0.5268622747644206</v>
      </c>
    </row>
    <row r="11" spans="1:7" ht="13.5" thickBot="1">
      <c r="A11" s="717" t="s">
        <v>166</v>
      </c>
      <c r="B11" s="718">
        <v>38.334223565643882</v>
      </c>
      <c r="C11" s="719">
        <v>3845.3509999999965</v>
      </c>
      <c r="D11" s="720">
        <v>4544</v>
      </c>
      <c r="E11" s="718">
        <v>15.839079909415158</v>
      </c>
      <c r="F11" s="718">
        <v>64.294106893284791</v>
      </c>
      <c r="G11" s="718">
        <v>1.9384378146834396</v>
      </c>
    </row>
    <row r="12" spans="1:7" ht="54.75" customHeight="1">
      <c r="A12" s="1773" t="s">
        <v>740</v>
      </c>
      <c r="B12" s="1774"/>
      <c r="C12" s="1774"/>
      <c r="D12" s="1774"/>
      <c r="E12" s="1774"/>
      <c r="F12" s="1774"/>
      <c r="G12" s="1774"/>
    </row>
    <row r="13" spans="1:7" ht="15.75">
      <c r="A13" s="26"/>
    </row>
    <row r="14" spans="1:7" ht="13.5" thickBot="1">
      <c r="A14" s="1826" t="s">
        <v>741</v>
      </c>
      <c r="B14" s="1827"/>
      <c r="C14" s="1827"/>
      <c r="D14" s="1827"/>
      <c r="E14" s="1827"/>
      <c r="F14" s="1827"/>
      <c r="G14" s="1827"/>
    </row>
    <row r="15" spans="1:7" ht="24.75" thickBot="1">
      <c r="A15" s="339"/>
      <c r="B15" s="1355" t="s">
        <v>109</v>
      </c>
      <c r="C15" s="1355" t="s">
        <v>75</v>
      </c>
      <c r="D15" s="1355" t="s">
        <v>92</v>
      </c>
      <c r="E15" s="1355" t="s">
        <v>110</v>
      </c>
      <c r="F15" s="1355" t="s">
        <v>111</v>
      </c>
      <c r="G15" s="1355" t="s">
        <v>112</v>
      </c>
    </row>
    <row r="16" spans="1:7">
      <c r="A16" s="456" t="s">
        <v>739</v>
      </c>
      <c r="B16" s="185">
        <v>3.1601621107120326</v>
      </c>
      <c r="C16" s="198">
        <v>4297.524321377804</v>
      </c>
      <c r="D16" s="198">
        <v>4606</v>
      </c>
      <c r="E16" s="185">
        <v>1.2</v>
      </c>
      <c r="F16" s="185">
        <v>5.7691105199161985</v>
      </c>
      <c r="G16" s="716">
        <v>0.16453124601282557</v>
      </c>
    </row>
    <row r="17" spans="1:7">
      <c r="A17" s="441" t="s">
        <v>591</v>
      </c>
      <c r="B17" s="45">
        <v>26.420592711209313</v>
      </c>
      <c r="C17" s="15">
        <v>4297.524321377804</v>
      </c>
      <c r="D17" s="15">
        <v>4606</v>
      </c>
      <c r="E17" s="45">
        <v>2.7450000000000001</v>
      </c>
      <c r="F17" s="45">
        <v>56.790882538200179</v>
      </c>
      <c r="G17" s="390">
        <v>1.6196387006144271</v>
      </c>
    </row>
    <row r="18" spans="1:7">
      <c r="A18" s="441" t="s">
        <v>592</v>
      </c>
      <c r="B18" s="45">
        <v>7.633517501017403</v>
      </c>
      <c r="C18" s="15">
        <v>4297.524321377804</v>
      </c>
      <c r="D18" s="15">
        <v>4606</v>
      </c>
      <c r="E18" s="390">
        <v>0</v>
      </c>
      <c r="F18" s="45">
        <v>32.31886413715214</v>
      </c>
      <c r="G18" s="390">
        <v>0.92171279573304221</v>
      </c>
    </row>
    <row r="19" spans="1:7">
      <c r="A19" s="441" t="s">
        <v>538</v>
      </c>
      <c r="B19" s="45">
        <v>1.2698780513330286</v>
      </c>
      <c r="C19" s="15">
        <v>4297.524321377804</v>
      </c>
      <c r="D19" s="15">
        <v>4606</v>
      </c>
      <c r="E19" s="390">
        <v>0</v>
      </c>
      <c r="F19" s="45">
        <v>15.355266987646376</v>
      </c>
      <c r="G19" s="390">
        <v>0.4379221374968153</v>
      </c>
    </row>
    <row r="20" spans="1:7" ht="13.5" thickBot="1">
      <c r="A20" s="717" t="s">
        <v>166</v>
      </c>
      <c r="B20" s="718">
        <v>38.484150374271806</v>
      </c>
      <c r="C20" s="719">
        <v>4297.524321377804</v>
      </c>
      <c r="D20" s="719">
        <v>4606</v>
      </c>
      <c r="E20" s="718">
        <v>13.5608</v>
      </c>
      <c r="F20" s="718">
        <v>64.807695564452402</v>
      </c>
      <c r="G20" s="718">
        <v>1.8482729470390022</v>
      </c>
    </row>
    <row r="21" spans="1:7" ht="54" customHeight="1">
      <c r="A21" s="1773" t="s">
        <v>742</v>
      </c>
      <c r="B21" s="1774"/>
      <c r="C21" s="1774"/>
      <c r="D21" s="1774"/>
      <c r="E21" s="1774"/>
      <c r="F21" s="1774"/>
      <c r="G21" s="1774"/>
    </row>
    <row r="22" spans="1:7">
      <c r="A22" s="441"/>
      <c r="B22" s="442"/>
      <c r="C22" s="442"/>
      <c r="D22" s="442"/>
      <c r="E22" s="442"/>
      <c r="F22" s="442"/>
      <c r="G22" s="442"/>
    </row>
    <row r="23" spans="1:7" ht="13.5" thickBot="1">
      <c r="A23" s="1822" t="s">
        <v>743</v>
      </c>
      <c r="B23" s="1822"/>
      <c r="C23" s="1822"/>
      <c r="D23" s="1822"/>
      <c r="E23" s="1822"/>
      <c r="F23" s="1822"/>
      <c r="G23" s="1822"/>
    </row>
    <row r="24" spans="1:7" ht="29.25" customHeight="1" thickBot="1">
      <c r="A24" s="339"/>
      <c r="B24" s="1355" t="s">
        <v>109</v>
      </c>
      <c r="C24" s="1355" t="s">
        <v>75</v>
      </c>
      <c r="D24" s="1355" t="s">
        <v>92</v>
      </c>
      <c r="E24" s="1355" t="s">
        <v>110</v>
      </c>
      <c r="F24" s="1355" t="s">
        <v>111</v>
      </c>
      <c r="G24" s="1355" t="s">
        <v>112</v>
      </c>
    </row>
    <row r="25" spans="1:7">
      <c r="A25" s="456" t="s">
        <v>744</v>
      </c>
      <c r="B25" s="185">
        <v>2.1087122623863337</v>
      </c>
      <c r="C25" s="198">
        <v>7837.3388026065313</v>
      </c>
      <c r="D25" s="198">
        <v>8336</v>
      </c>
      <c r="E25" s="716">
        <v>0.65</v>
      </c>
      <c r="F25" s="185">
        <v>3.5504382885728138</v>
      </c>
      <c r="G25" s="390">
        <f>1.14*1.64*F25/SQRT(D25)</f>
        <v>7.2702913447262513E-2</v>
      </c>
    </row>
    <row r="26" spans="1:7">
      <c r="A26" s="441" t="s">
        <v>590</v>
      </c>
      <c r="B26" s="45">
        <v>1.2038629098837794</v>
      </c>
      <c r="C26" s="15">
        <v>7837.3388026065513</v>
      </c>
      <c r="D26" s="15">
        <v>8336</v>
      </c>
      <c r="E26" s="390">
        <v>0</v>
      </c>
      <c r="F26" s="45">
        <v>5.7279994491396042</v>
      </c>
      <c r="G26" s="390">
        <f>1.14*1.64*F26/SQRT(D26)</f>
        <v>0.11729319434084948</v>
      </c>
    </row>
    <row r="27" spans="1:7">
      <c r="A27" s="441" t="s">
        <v>591</v>
      </c>
      <c r="B27" s="45">
        <v>25.090880584534784</v>
      </c>
      <c r="C27" s="15">
        <v>7837.3388026065459</v>
      </c>
      <c r="D27" s="15">
        <v>8336</v>
      </c>
      <c r="E27" s="390">
        <v>2.0270000000000001</v>
      </c>
      <c r="F27" s="45">
        <v>49.68871404588252</v>
      </c>
      <c r="G27" s="390">
        <f t="shared" ref="G27:G30" si="0">1.14*1.64*F27/SQRT(D27)</f>
        <v>1.0174840351994157</v>
      </c>
    </row>
    <row r="28" spans="1:7">
      <c r="A28" s="441" t="s">
        <v>592</v>
      </c>
      <c r="B28" s="45">
        <v>10.752153045259337</v>
      </c>
      <c r="C28" s="15">
        <v>7837.3388026065459</v>
      </c>
      <c r="D28" s="15">
        <v>8336</v>
      </c>
      <c r="E28" s="390">
        <v>0</v>
      </c>
      <c r="F28" s="45">
        <v>39.235215867219765</v>
      </c>
      <c r="G28" s="390">
        <f t="shared" si="0"/>
        <v>0.80342601995365981</v>
      </c>
    </row>
    <row r="29" spans="1:7">
      <c r="A29" s="441" t="s">
        <v>538</v>
      </c>
      <c r="B29" s="45">
        <v>0.95413539348990439</v>
      </c>
      <c r="C29" s="15">
        <v>7837.3388026065459</v>
      </c>
      <c r="D29" s="15">
        <v>8336</v>
      </c>
      <c r="E29" s="390">
        <v>0</v>
      </c>
      <c r="F29" s="45">
        <v>15.51355815025345</v>
      </c>
      <c r="G29" s="390">
        <f t="shared" si="0"/>
        <v>0.31767370216997354</v>
      </c>
    </row>
    <row r="30" spans="1:7" ht="13.5" thickBot="1">
      <c r="A30" s="717" t="s">
        <v>166</v>
      </c>
      <c r="B30" s="718">
        <v>40.109744195554086</v>
      </c>
      <c r="C30" s="719">
        <v>7837.3388026065459</v>
      </c>
      <c r="D30" s="719">
        <v>8336</v>
      </c>
      <c r="E30" s="718">
        <v>15.873000000000001</v>
      </c>
      <c r="F30" s="718">
        <v>62.757501498414392</v>
      </c>
      <c r="G30" s="718">
        <f t="shared" si="0"/>
        <v>1.2850957624839441</v>
      </c>
    </row>
    <row r="31" spans="1:7" ht="51.75" customHeight="1">
      <c r="A31" s="1773" t="s">
        <v>745</v>
      </c>
      <c r="B31" s="1774"/>
      <c r="C31" s="1774"/>
      <c r="D31" s="1774"/>
      <c r="E31" s="1774"/>
      <c r="F31" s="1774"/>
      <c r="G31" s="1774"/>
    </row>
    <row r="33" spans="1:7" ht="13.5" thickBot="1">
      <c r="A33" s="1826" t="s">
        <v>746</v>
      </c>
      <c r="B33" s="1827"/>
      <c r="C33" s="1827"/>
      <c r="D33" s="1827"/>
      <c r="E33" s="1827"/>
      <c r="F33" s="1827"/>
      <c r="G33" s="1827"/>
    </row>
    <row r="34" spans="1:7" ht="24.75" thickBot="1">
      <c r="A34" s="339"/>
      <c r="B34" s="1355" t="s">
        <v>109</v>
      </c>
      <c r="C34" s="1355" t="s">
        <v>75</v>
      </c>
      <c r="D34" s="1355" t="s">
        <v>92</v>
      </c>
      <c r="E34" s="1355" t="s">
        <v>110</v>
      </c>
      <c r="F34" s="1355" t="s">
        <v>111</v>
      </c>
      <c r="G34" s="1355" t="s">
        <v>112</v>
      </c>
    </row>
    <row r="35" spans="1:7">
      <c r="A35" s="456" t="s">
        <v>744</v>
      </c>
      <c r="B35" s="284">
        <v>1.9174</v>
      </c>
      <c r="C35" s="721">
        <v>7030</v>
      </c>
      <c r="D35" s="722">
        <v>4484</v>
      </c>
      <c r="E35" s="723">
        <v>0.6</v>
      </c>
      <c r="F35" s="723">
        <v>3.1759200000000001</v>
      </c>
      <c r="G35" s="724">
        <f t="shared" ref="G35:G40" si="1">1.14*1.64*F35/SQRT(D35)</f>
        <v>8.8671785112431081E-2</v>
      </c>
    </row>
    <row r="36" spans="1:7">
      <c r="A36" s="441" t="s">
        <v>590</v>
      </c>
      <c r="B36" s="725">
        <v>1.2891999999999999</v>
      </c>
      <c r="C36" s="721">
        <v>7030</v>
      </c>
      <c r="D36" s="722">
        <v>4484</v>
      </c>
      <c r="E36" s="723">
        <v>0</v>
      </c>
      <c r="F36" s="723">
        <v>6.2564599999999997</v>
      </c>
      <c r="G36" s="390">
        <f t="shared" si="1"/>
        <v>0.17468055766030646</v>
      </c>
    </row>
    <row r="37" spans="1:7">
      <c r="A37" s="441" t="s">
        <v>591</v>
      </c>
      <c r="B37" s="725">
        <v>24.997890000000002</v>
      </c>
      <c r="C37" s="726">
        <v>7030</v>
      </c>
      <c r="D37" s="722">
        <v>4484</v>
      </c>
      <c r="E37" s="725">
        <v>2.48271</v>
      </c>
      <c r="F37" s="725">
        <v>51.137103000000003</v>
      </c>
      <c r="G37" s="390">
        <f t="shared" si="1"/>
        <v>1.4277495051790519</v>
      </c>
    </row>
    <row r="38" spans="1:7">
      <c r="A38" s="441" t="s">
        <v>592</v>
      </c>
      <c r="B38" s="725">
        <v>10.72917</v>
      </c>
      <c r="C38" s="726">
        <v>7030</v>
      </c>
      <c r="D38" s="722">
        <v>4484</v>
      </c>
      <c r="E38" s="725">
        <v>0</v>
      </c>
      <c r="F38" s="725">
        <v>40.188518999999999</v>
      </c>
      <c r="G38" s="727">
        <f t="shared" si="1"/>
        <v>1.1220646996003847</v>
      </c>
    </row>
    <row r="39" spans="1:7">
      <c r="A39" s="441" t="s">
        <v>538</v>
      </c>
      <c r="B39" s="725">
        <v>0.64380999999999999</v>
      </c>
      <c r="C39" s="726">
        <v>7030</v>
      </c>
      <c r="D39" s="722">
        <v>4484</v>
      </c>
      <c r="E39" s="725">
        <v>0</v>
      </c>
      <c r="F39" s="725">
        <v>10.476386</v>
      </c>
      <c r="G39" s="390">
        <f t="shared" si="1"/>
        <v>0.29250102274203421</v>
      </c>
    </row>
    <row r="40" spans="1:7" ht="13.5" thickBot="1">
      <c r="A40" s="717" t="s">
        <v>166</v>
      </c>
      <c r="B40" s="718">
        <v>39.577399999999997</v>
      </c>
      <c r="C40" s="719">
        <v>7030</v>
      </c>
      <c r="D40" s="719">
        <v>4484</v>
      </c>
      <c r="E40" s="718">
        <v>15.24</v>
      </c>
      <c r="F40" s="718">
        <v>62.738</v>
      </c>
      <c r="G40" s="718">
        <f t="shared" si="1"/>
        <v>1.7516469099926006</v>
      </c>
    </row>
    <row r="41" spans="1:7" ht="52.7" customHeight="1">
      <c r="A41" s="1773" t="s">
        <v>728</v>
      </c>
      <c r="B41" s="1774"/>
      <c r="C41" s="1774"/>
      <c r="D41" s="1774"/>
      <c r="E41" s="1774"/>
      <c r="F41" s="1774"/>
      <c r="G41" s="1774"/>
    </row>
  </sheetData>
  <mergeCells count="8">
    <mergeCell ref="A33:G33"/>
    <mergeCell ref="A41:G41"/>
    <mergeCell ref="A5:G5"/>
    <mergeCell ref="A12:G12"/>
    <mergeCell ref="A14:G14"/>
    <mergeCell ref="A21:G21"/>
    <mergeCell ref="A23:G23"/>
    <mergeCell ref="A31:G31"/>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topLeftCell="A13" workbookViewId="0">
      <selection activeCell="A56" sqref="A56:XFD57"/>
    </sheetView>
  </sheetViews>
  <sheetFormatPr baseColWidth="10" defaultRowHeight="12.75"/>
  <cols>
    <col min="1" max="2" width="19.42578125" customWidth="1"/>
  </cols>
  <sheetData>
    <row r="1" spans="1:12" ht="25.5">
      <c r="A1" s="8" t="s">
        <v>128</v>
      </c>
    </row>
    <row r="2" spans="1:12" ht="15">
      <c r="A2" s="28"/>
    </row>
    <row r="3" spans="1:12" ht="15.75">
      <c r="A3" s="26" t="s">
        <v>69</v>
      </c>
    </row>
    <row r="5" spans="1:12" ht="13.5" customHeight="1" thickBot="1">
      <c r="A5" s="1814" t="s">
        <v>415</v>
      </c>
      <c r="B5" s="1814"/>
      <c r="C5" s="1814"/>
      <c r="D5" s="1814"/>
      <c r="E5" s="1814"/>
      <c r="F5" s="1814"/>
      <c r="G5" s="1814"/>
      <c r="H5" s="1814"/>
      <c r="I5" s="1814"/>
      <c r="J5" s="1814"/>
      <c r="K5" s="1814"/>
      <c r="L5" s="1814"/>
    </row>
    <row r="6" spans="1:12" ht="13.5" thickBot="1">
      <c r="A6" s="1816" t="s">
        <v>71</v>
      </c>
      <c r="B6" s="1817"/>
      <c r="C6" s="1812" t="s">
        <v>408</v>
      </c>
      <c r="D6" s="1812"/>
      <c r="E6" s="1812"/>
      <c r="F6" s="1812"/>
      <c r="G6" s="1812"/>
      <c r="H6" s="1812"/>
      <c r="I6" s="1812"/>
      <c r="J6" s="1812"/>
      <c r="K6" s="1812" t="s">
        <v>82</v>
      </c>
      <c r="L6" s="1812" t="s">
        <v>102</v>
      </c>
    </row>
    <row r="7" spans="1:12" ht="24.75" thickBot="1">
      <c r="A7" s="1818"/>
      <c r="B7" s="1818"/>
      <c r="C7" s="1343" t="s">
        <v>391</v>
      </c>
      <c r="D7" s="1343" t="s">
        <v>394</v>
      </c>
      <c r="E7" s="1343" t="s">
        <v>77</v>
      </c>
      <c r="F7" s="1343" t="s">
        <v>78</v>
      </c>
      <c r="G7" s="1343" t="s">
        <v>79</v>
      </c>
      <c r="H7" s="1343" t="s">
        <v>99</v>
      </c>
      <c r="I7" s="1343" t="s">
        <v>160</v>
      </c>
      <c r="J7" s="1343" t="s">
        <v>161</v>
      </c>
      <c r="K7" s="1813"/>
      <c r="L7" s="1813"/>
    </row>
    <row r="8" spans="1:12">
      <c r="A8" s="1781" t="s">
        <v>113</v>
      </c>
      <c r="B8" s="74" t="s">
        <v>109</v>
      </c>
      <c r="C8" s="45">
        <v>1.2950966929057779</v>
      </c>
      <c r="D8" s="45">
        <v>1.0943482138069791</v>
      </c>
      <c r="E8" s="45">
        <v>1.2712146787094059</v>
      </c>
      <c r="F8" s="45">
        <v>1.2914852047348278</v>
      </c>
      <c r="G8" s="390">
        <v>0.94128065066661104</v>
      </c>
      <c r="H8" s="45">
        <v>1.0940437500909801</v>
      </c>
      <c r="I8" s="45">
        <v>1.2114926251624731</v>
      </c>
      <c r="J8" s="45">
        <v>0.99774830160274308</v>
      </c>
      <c r="K8" s="45">
        <v>1.0764008893465384</v>
      </c>
      <c r="L8" s="45">
        <v>1.1584453806179171</v>
      </c>
    </row>
    <row r="9" spans="1:12">
      <c r="A9" s="1774"/>
      <c r="B9" s="75" t="s">
        <v>75</v>
      </c>
      <c r="C9" s="48">
        <v>416.05632873909616</v>
      </c>
      <c r="D9" s="48">
        <v>1146.028665060652</v>
      </c>
      <c r="E9" s="48">
        <v>560.32406633094308</v>
      </c>
      <c r="F9" s="48">
        <v>677.9050497915099</v>
      </c>
      <c r="G9" s="48">
        <v>2935.4847485862524</v>
      </c>
      <c r="H9" s="48">
        <v>768.57102309637412</v>
      </c>
      <c r="I9" s="48">
        <v>348.1323898942336</v>
      </c>
      <c r="J9" s="48">
        <v>387.39628255299363</v>
      </c>
      <c r="K9" s="48">
        <v>7239.8985540520098</v>
      </c>
      <c r="L9" s="48">
        <v>57068.965486988011</v>
      </c>
    </row>
    <row r="10" spans="1:12">
      <c r="A10" s="1774"/>
      <c r="B10" s="75" t="s">
        <v>92</v>
      </c>
      <c r="C10" s="48">
        <v>247</v>
      </c>
      <c r="D10" s="48">
        <v>846</v>
      </c>
      <c r="E10" s="48">
        <v>273</v>
      </c>
      <c r="F10" s="48">
        <v>505</v>
      </c>
      <c r="G10" s="48">
        <v>1460</v>
      </c>
      <c r="H10" s="48">
        <v>586</v>
      </c>
      <c r="I10" s="48">
        <v>211</v>
      </c>
      <c r="J10" s="48">
        <v>353</v>
      </c>
      <c r="K10" s="48">
        <v>4481</v>
      </c>
      <c r="L10" s="48">
        <v>57065</v>
      </c>
    </row>
    <row r="11" spans="1:12">
      <c r="A11" s="1774"/>
      <c r="B11" s="75" t="s">
        <v>110</v>
      </c>
      <c r="C11" s="48">
        <v>1</v>
      </c>
      <c r="D11" s="48">
        <v>1</v>
      </c>
      <c r="E11" s="48">
        <v>1</v>
      </c>
      <c r="F11" s="48">
        <v>1</v>
      </c>
      <c r="G11" s="48">
        <v>1</v>
      </c>
      <c r="H11" s="48">
        <v>1</v>
      </c>
      <c r="I11" s="48">
        <v>1</v>
      </c>
      <c r="J11" s="48">
        <v>1</v>
      </c>
      <c r="K11" s="48">
        <v>1</v>
      </c>
      <c r="L11" s="48">
        <v>1</v>
      </c>
    </row>
    <row r="12" spans="1:12">
      <c r="A12" s="1774"/>
      <c r="B12" s="75" t="s">
        <v>121</v>
      </c>
      <c r="C12" s="46">
        <v>0.99308137800209062</v>
      </c>
      <c r="D12" s="46">
        <v>0.81812265136749263</v>
      </c>
      <c r="E12" s="46">
        <v>0.87593269921877681</v>
      </c>
      <c r="F12" s="46">
        <v>0.86003953841256009</v>
      </c>
      <c r="G12" s="46">
        <v>0.86176189545325621</v>
      </c>
      <c r="H12" s="46">
        <v>0.84681813181572785</v>
      </c>
      <c r="I12" s="46">
        <v>0.77034439281241607</v>
      </c>
      <c r="J12" s="46">
        <v>0.76580518654730667</v>
      </c>
      <c r="K12" s="46">
        <v>0.86396050868899887</v>
      </c>
      <c r="L12" s="46">
        <v>0.90716785725628812</v>
      </c>
    </row>
    <row r="13" spans="1:12">
      <c r="A13" s="1775"/>
      <c r="B13" s="76" t="s">
        <v>112</v>
      </c>
      <c r="C13" s="47">
        <v>0.11813676140174473</v>
      </c>
      <c r="D13" s="47">
        <v>5.2587428556385589E-2</v>
      </c>
      <c r="E13" s="47">
        <v>9.9114710100650247E-2</v>
      </c>
      <c r="F13" s="47">
        <v>7.155194237213669E-2</v>
      </c>
      <c r="G13" s="47">
        <v>4.2165723684088975E-2</v>
      </c>
      <c r="H13" s="47">
        <v>6.5401850988812377E-2</v>
      </c>
      <c r="I13" s="47">
        <v>9.9149926707027741E-2</v>
      </c>
      <c r="J13" s="47">
        <v>7.620433017441576E-2</v>
      </c>
      <c r="K13" s="47">
        <v>2.4129877599342393E-2</v>
      </c>
      <c r="L13" s="47">
        <v>7.0998870955136344E-3</v>
      </c>
    </row>
    <row r="14" spans="1:12">
      <c r="A14" s="1773" t="s">
        <v>114</v>
      </c>
      <c r="B14" s="75" t="s">
        <v>109</v>
      </c>
      <c r="C14" s="390">
        <v>9.2121478070260568E-2</v>
      </c>
      <c r="D14" s="390">
        <v>0.12251438685098676</v>
      </c>
      <c r="E14" s="390">
        <v>0.13562127390713874</v>
      </c>
      <c r="F14" s="390">
        <v>0.16342589378101952</v>
      </c>
      <c r="G14" s="390">
        <v>0.1213745992894924</v>
      </c>
      <c r="H14" s="390">
        <v>0.15044849060059579</v>
      </c>
      <c r="I14" s="390">
        <v>0.15656173300542053</v>
      </c>
      <c r="J14" s="390">
        <v>0.11891936455304568</v>
      </c>
      <c r="K14" s="390">
        <v>0.12955688026072651</v>
      </c>
      <c r="L14" s="390">
        <v>0.14020624004387985</v>
      </c>
    </row>
    <row r="15" spans="1:12">
      <c r="A15" s="1774"/>
      <c r="B15" s="75" t="s">
        <v>75</v>
      </c>
      <c r="C15" s="48">
        <v>416.05632873909616</v>
      </c>
      <c r="D15" s="48">
        <v>1146.028665060652</v>
      </c>
      <c r="E15" s="48">
        <v>560.32406633094308</v>
      </c>
      <c r="F15" s="48">
        <v>677.18109375074948</v>
      </c>
      <c r="G15" s="48">
        <v>2936.1448608187416</v>
      </c>
      <c r="H15" s="48">
        <v>768.57102309637412</v>
      </c>
      <c r="I15" s="48">
        <v>348.1323898942336</v>
      </c>
      <c r="J15" s="48">
        <v>387.39628255299363</v>
      </c>
      <c r="K15" s="48">
        <v>7239.8347102437401</v>
      </c>
      <c r="L15" s="48">
        <v>57063.017435889196</v>
      </c>
    </row>
    <row r="16" spans="1:12">
      <c r="A16" s="1774"/>
      <c r="B16" s="75" t="s">
        <v>92</v>
      </c>
      <c r="C16" s="48">
        <v>247</v>
      </c>
      <c r="D16" s="48">
        <v>846</v>
      </c>
      <c r="E16" s="48">
        <v>273</v>
      </c>
      <c r="F16" s="48">
        <v>504</v>
      </c>
      <c r="G16" s="48">
        <v>1461</v>
      </c>
      <c r="H16" s="48">
        <v>586</v>
      </c>
      <c r="I16" s="48">
        <v>211</v>
      </c>
      <c r="J16" s="48">
        <v>353</v>
      </c>
      <c r="K16" s="48">
        <v>4481</v>
      </c>
      <c r="L16" s="48">
        <v>57060</v>
      </c>
    </row>
    <row r="17" spans="1:12">
      <c r="A17" s="1774"/>
      <c r="B17" s="75" t="s">
        <v>110</v>
      </c>
      <c r="C17" s="87">
        <v>0</v>
      </c>
      <c r="D17" s="87">
        <v>0</v>
      </c>
      <c r="E17" s="87">
        <v>0</v>
      </c>
      <c r="F17" s="87">
        <v>0</v>
      </c>
      <c r="G17" s="87">
        <v>0</v>
      </c>
      <c r="H17" s="87">
        <v>0</v>
      </c>
      <c r="I17" s="87">
        <v>0</v>
      </c>
      <c r="J17" s="87">
        <v>0</v>
      </c>
      <c r="K17" s="87">
        <v>0</v>
      </c>
      <c r="L17" s="87">
        <v>0</v>
      </c>
    </row>
    <row r="18" spans="1:12">
      <c r="A18" s="1774"/>
      <c r="B18" s="75" t="s">
        <v>121</v>
      </c>
      <c r="C18" s="46">
        <v>0.37002277922780252</v>
      </c>
      <c r="D18" s="46">
        <v>0.40524460218407954</v>
      </c>
      <c r="E18" s="46">
        <v>0.59268174805243623</v>
      </c>
      <c r="F18" s="46">
        <v>0.422857114106855</v>
      </c>
      <c r="G18" s="46">
        <v>0.37127754299048266</v>
      </c>
      <c r="H18" s="46">
        <v>0.43492915886327393</v>
      </c>
      <c r="I18" s="46">
        <v>0.41000611721787406</v>
      </c>
      <c r="J18" s="46">
        <v>0.35502566715116085</v>
      </c>
      <c r="K18" s="46">
        <v>0.410761338787201</v>
      </c>
      <c r="L18" s="46">
        <v>0.43052067026387142</v>
      </c>
    </row>
    <row r="19" spans="1:12">
      <c r="A19" s="1775"/>
      <c r="B19" s="76" t="s">
        <v>112</v>
      </c>
      <c r="C19" s="47">
        <v>4.4017835548169293E-2</v>
      </c>
      <c r="D19" s="47">
        <v>2.6048382268349629E-2</v>
      </c>
      <c r="E19" s="47">
        <v>6.7063919057429575E-2</v>
      </c>
      <c r="F19" s="47">
        <v>3.521494972293588E-2</v>
      </c>
      <c r="G19" s="47">
        <v>1.816026881416093E-2</v>
      </c>
      <c r="H19" s="47">
        <v>3.3590650660341753E-2</v>
      </c>
      <c r="I19" s="47">
        <v>5.2771301837052878E-2</v>
      </c>
      <c r="J19" s="47">
        <v>3.5328166530128394E-2</v>
      </c>
      <c r="K19" s="47">
        <v>1.14723077360531E-2</v>
      </c>
      <c r="L19" s="47">
        <v>3.3695881598077575E-3</v>
      </c>
    </row>
    <row r="20" spans="1:12">
      <c r="A20" s="1773" t="s">
        <v>115</v>
      </c>
      <c r="B20" s="75" t="s">
        <v>109</v>
      </c>
      <c r="C20" s="397">
        <v>1.29064805592873E-2</v>
      </c>
      <c r="D20" s="390">
        <v>3.9267330490587241E-2</v>
      </c>
      <c r="E20" s="390">
        <v>4.4019061827115742E-2</v>
      </c>
      <c r="F20" s="390">
        <v>3.7819567638251873E-2</v>
      </c>
      <c r="G20" s="390">
        <v>2.9227504262251659E-2</v>
      </c>
      <c r="H20" s="390">
        <v>5.073813725271701E-2</v>
      </c>
      <c r="I20" s="397">
        <v>5.7023974561539882E-2</v>
      </c>
      <c r="J20" s="390">
        <v>2.6874453174820897E-2</v>
      </c>
      <c r="K20" s="390">
        <v>3.532003225966647E-2</v>
      </c>
      <c r="L20" s="390">
        <v>2.7935683564174744E-2</v>
      </c>
    </row>
    <row r="21" spans="1:12">
      <c r="A21" s="1774"/>
      <c r="B21" s="75" t="s">
        <v>75</v>
      </c>
      <c r="C21" s="206">
        <v>416.05632873909616</v>
      </c>
      <c r="D21" s="48">
        <v>1144.7849542423423</v>
      </c>
      <c r="E21" s="48">
        <v>560.32406633094308</v>
      </c>
      <c r="F21" s="48">
        <v>677.18109375074948</v>
      </c>
      <c r="G21" s="48">
        <v>2937.1041726222143</v>
      </c>
      <c r="H21" s="48">
        <v>768.57102309637412</v>
      </c>
      <c r="I21" s="206">
        <v>348.1323898942336</v>
      </c>
      <c r="J21" s="48">
        <v>387.39628255299363</v>
      </c>
      <c r="K21" s="48">
        <v>7239.5503112289025</v>
      </c>
      <c r="L21" s="48">
        <v>57062.464533909959</v>
      </c>
    </row>
    <row r="22" spans="1:12">
      <c r="A22" s="1774"/>
      <c r="B22" s="75" t="s">
        <v>92</v>
      </c>
      <c r="C22" s="206">
        <v>247</v>
      </c>
      <c r="D22" s="48">
        <v>845</v>
      </c>
      <c r="E22" s="48">
        <v>273</v>
      </c>
      <c r="F22" s="48">
        <v>504</v>
      </c>
      <c r="G22" s="48">
        <v>1461</v>
      </c>
      <c r="H22" s="48">
        <v>586</v>
      </c>
      <c r="I22" s="206">
        <v>211</v>
      </c>
      <c r="J22" s="48">
        <v>353</v>
      </c>
      <c r="K22" s="48">
        <v>4480</v>
      </c>
      <c r="L22" s="48">
        <v>57053</v>
      </c>
    </row>
    <row r="23" spans="1:12">
      <c r="A23" s="1774"/>
      <c r="B23" s="75" t="s">
        <v>110</v>
      </c>
      <c r="C23" s="223">
        <v>0</v>
      </c>
      <c r="D23" s="87">
        <v>0</v>
      </c>
      <c r="E23" s="87">
        <v>0</v>
      </c>
      <c r="F23" s="87">
        <v>0</v>
      </c>
      <c r="G23" s="87">
        <v>0</v>
      </c>
      <c r="H23" s="87">
        <v>0</v>
      </c>
      <c r="I23" s="223">
        <v>0</v>
      </c>
      <c r="J23" s="87">
        <v>0</v>
      </c>
      <c r="K23" s="87">
        <v>0</v>
      </c>
      <c r="L23" s="87">
        <v>0</v>
      </c>
    </row>
    <row r="24" spans="1:12">
      <c r="A24" s="1774"/>
      <c r="B24" s="75" t="s">
        <v>121</v>
      </c>
      <c r="C24" s="204">
        <v>0.11300706931367371</v>
      </c>
      <c r="D24" s="46">
        <v>0.1998033812414465</v>
      </c>
      <c r="E24" s="46">
        <v>0.22099409972470219</v>
      </c>
      <c r="F24" s="46">
        <v>0.2176538729081329</v>
      </c>
      <c r="G24" s="46">
        <v>0.18274548751406511</v>
      </c>
      <c r="H24" s="46">
        <v>0.27485713269577483</v>
      </c>
      <c r="I24" s="204">
        <v>0.25283686620121404</v>
      </c>
      <c r="J24" s="46">
        <v>0.16615046447878995</v>
      </c>
      <c r="K24" s="46">
        <v>0.2035687154476756</v>
      </c>
      <c r="L24" s="46">
        <v>0.18042170120076331</v>
      </c>
    </row>
    <row r="25" spans="1:12">
      <c r="A25" s="1775"/>
      <c r="B25" s="76" t="s">
        <v>112</v>
      </c>
      <c r="C25" s="203">
        <v>1.3443298283448221E-2</v>
      </c>
      <c r="D25" s="47">
        <v>1.2850593277947717E-2</v>
      </c>
      <c r="E25" s="47">
        <v>2.500622039536084E-2</v>
      </c>
      <c r="F25" s="47">
        <v>1.8125910468956501E-2</v>
      </c>
      <c r="G25" s="47">
        <v>8.9386154387349637E-3</v>
      </c>
      <c r="H25" s="47">
        <v>2.1227893641385803E-2</v>
      </c>
      <c r="I25" s="203">
        <v>3.2542271984563352E-2</v>
      </c>
      <c r="J25" s="47">
        <v>1.6533427921609025E-2</v>
      </c>
      <c r="K25" s="47">
        <v>5.6861816378631766E-3</v>
      </c>
      <c r="L25" s="47">
        <v>1.41220657770543E-3</v>
      </c>
    </row>
    <row r="26" spans="1:12">
      <c r="A26" s="1773" t="s">
        <v>116</v>
      </c>
      <c r="B26" s="75" t="s">
        <v>109</v>
      </c>
      <c r="C26" s="390">
        <v>4.5982950966300194E-2</v>
      </c>
      <c r="D26" s="390">
        <v>4.0115088482354087E-2</v>
      </c>
      <c r="E26" s="390">
        <v>9.6251707280791243E-2</v>
      </c>
      <c r="F26" s="390">
        <v>6.2685461407981244E-2</v>
      </c>
      <c r="G26" s="390">
        <v>3.2094434477143455E-2</v>
      </c>
      <c r="H26" s="390">
        <v>5.1686784909986593E-2</v>
      </c>
      <c r="I26" s="390">
        <v>7.5595292411448065E-2</v>
      </c>
      <c r="J26" s="390">
        <v>6.392159510342503E-2</v>
      </c>
      <c r="K26" s="390">
        <v>4.7861590324694121E-2</v>
      </c>
      <c r="L26" s="390">
        <v>3.5239698186586857E-2</v>
      </c>
    </row>
    <row r="27" spans="1:12">
      <c r="A27" s="1774"/>
      <c r="B27" s="75" t="s">
        <v>75</v>
      </c>
      <c r="C27" s="48">
        <v>416.05632873909616</v>
      </c>
      <c r="D27" s="48">
        <v>1146.028665060652</v>
      </c>
      <c r="E27" s="48">
        <v>560.32406633094308</v>
      </c>
      <c r="F27" s="48">
        <v>677.18109375074948</v>
      </c>
      <c r="G27" s="48">
        <v>2937.1041726222143</v>
      </c>
      <c r="H27" s="48">
        <v>768.57102309637412</v>
      </c>
      <c r="I27" s="48">
        <v>348.1323898942336</v>
      </c>
      <c r="J27" s="48">
        <v>387.39628255299363</v>
      </c>
      <c r="K27" s="48">
        <v>7240.7940220472119</v>
      </c>
      <c r="L27" s="48">
        <v>57069.579905391744</v>
      </c>
    </row>
    <row r="28" spans="1:12">
      <c r="A28" s="1774"/>
      <c r="B28" s="75" t="s">
        <v>92</v>
      </c>
      <c r="C28" s="48">
        <v>247</v>
      </c>
      <c r="D28" s="48">
        <v>846</v>
      </c>
      <c r="E28" s="48">
        <v>273</v>
      </c>
      <c r="F28" s="48">
        <v>504</v>
      </c>
      <c r="G28" s="48">
        <v>1461</v>
      </c>
      <c r="H28" s="48">
        <v>586</v>
      </c>
      <c r="I28" s="48">
        <v>211</v>
      </c>
      <c r="J28" s="48">
        <v>353</v>
      </c>
      <c r="K28" s="48">
        <v>4481</v>
      </c>
      <c r="L28" s="48">
        <v>57066</v>
      </c>
    </row>
    <row r="29" spans="1:12">
      <c r="A29" s="1774"/>
      <c r="B29" s="75" t="s">
        <v>110</v>
      </c>
      <c r="C29" s="87">
        <v>0</v>
      </c>
      <c r="D29" s="87">
        <v>0</v>
      </c>
      <c r="E29" s="87">
        <v>0</v>
      </c>
      <c r="F29" s="87">
        <v>0</v>
      </c>
      <c r="G29" s="87">
        <v>0</v>
      </c>
      <c r="H29" s="87">
        <v>0</v>
      </c>
      <c r="I29" s="87">
        <v>0</v>
      </c>
      <c r="J29" s="87">
        <v>0</v>
      </c>
      <c r="K29" s="87">
        <v>0</v>
      </c>
      <c r="L29" s="87">
        <v>0</v>
      </c>
    </row>
    <row r="30" spans="1:12">
      <c r="A30" s="1774"/>
      <c r="B30" s="75" t="s">
        <v>121</v>
      </c>
      <c r="C30" s="46">
        <v>0.23069135842588326</v>
      </c>
      <c r="D30" s="46">
        <v>0.23577254880605833</v>
      </c>
      <c r="E30" s="46">
        <v>0.33955823164387622</v>
      </c>
      <c r="F30" s="46">
        <v>0.29920824724882761</v>
      </c>
      <c r="G30" s="46">
        <v>0.19415930006167817</v>
      </c>
      <c r="H30" s="46">
        <v>0.25011443462623395</v>
      </c>
      <c r="I30" s="46">
        <v>0.31515708225220274</v>
      </c>
      <c r="J30" s="46">
        <v>0.28325095305476689</v>
      </c>
      <c r="K30" s="46">
        <v>0.24584921438993654</v>
      </c>
      <c r="L30" s="46">
        <v>0.22432271656549183</v>
      </c>
    </row>
    <row r="31" spans="1:12">
      <c r="A31" s="1775"/>
      <c r="B31" s="76" t="s">
        <v>112</v>
      </c>
      <c r="C31" s="47">
        <v>2.7442997695346544E-2</v>
      </c>
      <c r="D31" s="47">
        <v>1.5155028460795136E-2</v>
      </c>
      <c r="E31" s="47">
        <v>3.8422147867853904E-2</v>
      </c>
      <c r="F31" s="47">
        <v>2.491764483095029E-2</v>
      </c>
      <c r="G31" s="47">
        <v>9.4968983404950871E-3</v>
      </c>
      <c r="H31" s="47">
        <v>1.9316954100287952E-2</v>
      </c>
      <c r="I31" s="47">
        <v>4.0563417995976334E-2</v>
      </c>
      <c r="J31" s="47">
        <v>2.8185953200605556E-2</v>
      </c>
      <c r="K31" s="47">
        <v>6.8664150634911922E-3</v>
      </c>
      <c r="L31" s="47">
        <v>1.7556309928502347E-3</v>
      </c>
    </row>
    <row r="32" spans="1:12">
      <c r="A32" s="1773" t="s">
        <v>129</v>
      </c>
      <c r="B32" s="75" t="s">
        <v>109</v>
      </c>
      <c r="C32" s="45">
        <v>1.2907553839129076</v>
      </c>
      <c r="D32" s="45">
        <v>1.8401165244383135</v>
      </c>
      <c r="E32" s="45">
        <v>1.5897799487422222</v>
      </c>
      <c r="F32" s="45">
        <v>2.1002191553494187</v>
      </c>
      <c r="G32" s="45">
        <v>1.7184769685433237</v>
      </c>
      <c r="H32" s="45">
        <v>1.8355268871839807</v>
      </c>
      <c r="I32" s="45">
        <v>1.6717042719878634</v>
      </c>
      <c r="J32" s="45">
        <v>1.6021683756158991</v>
      </c>
      <c r="K32" s="45">
        <v>1.7427855250810658</v>
      </c>
      <c r="L32" s="45">
        <v>1.5714167211486783</v>
      </c>
    </row>
    <row r="33" spans="1:12">
      <c r="A33" s="1774"/>
      <c r="B33" s="75" t="s">
        <v>75</v>
      </c>
      <c r="C33" s="48">
        <v>416.05632873909616</v>
      </c>
      <c r="D33" s="48">
        <v>1145.5843815504061</v>
      </c>
      <c r="E33" s="48">
        <v>560.32406633094308</v>
      </c>
      <c r="F33" s="48">
        <v>676.43011094752762</v>
      </c>
      <c r="G33" s="48">
        <v>2936.8661629678345</v>
      </c>
      <c r="H33" s="48">
        <v>768.57102309637412</v>
      </c>
      <c r="I33" s="48">
        <v>350.16012666085425</v>
      </c>
      <c r="J33" s="48">
        <v>387.39628255299363</v>
      </c>
      <c r="K33" s="48">
        <v>7241.3884828459859</v>
      </c>
      <c r="L33" s="48">
        <v>57062.848675599067</v>
      </c>
    </row>
    <row r="34" spans="1:12">
      <c r="A34" s="1774"/>
      <c r="B34" s="75" t="s">
        <v>92</v>
      </c>
      <c r="C34" s="48">
        <v>247</v>
      </c>
      <c r="D34" s="48">
        <v>845</v>
      </c>
      <c r="E34" s="48">
        <v>273</v>
      </c>
      <c r="F34" s="48">
        <v>504</v>
      </c>
      <c r="G34" s="48">
        <v>1461</v>
      </c>
      <c r="H34" s="48">
        <v>586</v>
      </c>
      <c r="I34" s="48">
        <v>212</v>
      </c>
      <c r="J34" s="48">
        <v>353</v>
      </c>
      <c r="K34" s="48">
        <v>4481</v>
      </c>
      <c r="L34" s="48">
        <v>57051</v>
      </c>
    </row>
    <row r="35" spans="1:12">
      <c r="A35" s="1774"/>
      <c r="B35" s="75" t="s">
        <v>110</v>
      </c>
      <c r="C35" s="87">
        <v>1</v>
      </c>
      <c r="D35" s="87">
        <v>1</v>
      </c>
      <c r="E35" s="87">
        <v>1</v>
      </c>
      <c r="F35" s="87">
        <v>2</v>
      </c>
      <c r="G35" s="87">
        <v>1</v>
      </c>
      <c r="H35" s="87">
        <v>1</v>
      </c>
      <c r="I35" s="87">
        <v>1</v>
      </c>
      <c r="J35" s="87">
        <v>1</v>
      </c>
      <c r="K35" s="87">
        <v>1</v>
      </c>
      <c r="L35" s="87">
        <v>1</v>
      </c>
    </row>
    <row r="36" spans="1:12">
      <c r="A36" s="1774"/>
      <c r="B36" s="75" t="s">
        <v>121</v>
      </c>
      <c r="C36" s="46">
        <v>1.6938134712637725</v>
      </c>
      <c r="D36" s="46">
        <v>1.8402438396192158</v>
      </c>
      <c r="E36" s="46">
        <v>1.6244504000362827</v>
      </c>
      <c r="F36" s="46">
        <v>2.0302776359336612</v>
      </c>
      <c r="G36" s="46">
        <v>1.7658806666534455</v>
      </c>
      <c r="H36" s="46">
        <v>1.9729922505004207</v>
      </c>
      <c r="I36" s="46">
        <v>1.8289795023622624</v>
      </c>
      <c r="J36" s="46">
        <v>1.7569480037526877</v>
      </c>
      <c r="K36" s="46">
        <v>1.8223070568914514</v>
      </c>
      <c r="L36" s="46">
        <v>1.7172975442427971</v>
      </c>
    </row>
    <row r="37" spans="1:12">
      <c r="A37" s="1775"/>
      <c r="B37" s="76" t="s">
        <v>112</v>
      </c>
      <c r="C37" s="47">
        <v>0.20149571056937898</v>
      </c>
      <c r="D37" s="47">
        <v>0.1183574820819393</v>
      </c>
      <c r="E37" s="47">
        <v>0.18381198762882089</v>
      </c>
      <c r="F37" s="47">
        <v>0.16907868518191252</v>
      </c>
      <c r="G37" s="47">
        <v>8.6374380044252588E-2</v>
      </c>
      <c r="H37" s="47">
        <v>0.15237905321256079</v>
      </c>
      <c r="I37" s="47">
        <v>0.23484948233071418</v>
      </c>
      <c r="J37" s="47">
        <v>0.17483173022226556</v>
      </c>
      <c r="K37" s="47">
        <v>5.089589835296196E-2</v>
      </c>
      <c r="L37" s="47">
        <v>1.344196058626871E-2</v>
      </c>
    </row>
    <row r="38" spans="1:12">
      <c r="A38" s="1773" t="s">
        <v>1173</v>
      </c>
      <c r="B38" s="75" t="s">
        <v>109</v>
      </c>
      <c r="C38" s="397">
        <v>4.2267253999934459E-2</v>
      </c>
      <c r="D38" s="390">
        <v>6.4688221916937585E-2</v>
      </c>
      <c r="E38" s="390">
        <v>8.0216619017275392E-2</v>
      </c>
      <c r="F38" s="390">
        <v>0.12242908785956895</v>
      </c>
      <c r="G38" s="390">
        <v>7.3683585376892666E-2</v>
      </c>
      <c r="H38" s="390">
        <v>8.9177187273692254E-2</v>
      </c>
      <c r="I38" s="397">
        <v>4.8501104310395241E-2</v>
      </c>
      <c r="J38" s="390">
        <v>5.3562478870751724E-2</v>
      </c>
      <c r="K38" s="390">
        <v>7.4865671264784023E-2</v>
      </c>
      <c r="L38" s="390">
        <v>7.3938361684936699E-2</v>
      </c>
    </row>
    <row r="39" spans="1:12">
      <c r="A39" s="1774"/>
      <c r="B39" s="75" t="s">
        <v>75</v>
      </c>
      <c r="C39" s="206">
        <v>416.05632873909616</v>
      </c>
      <c r="D39" s="48">
        <v>1144.8845944185628</v>
      </c>
      <c r="E39" s="48">
        <v>560.32406633094308</v>
      </c>
      <c r="F39" s="48">
        <v>676.43011094752762</v>
      </c>
      <c r="G39" s="48">
        <v>2936.8661629678345</v>
      </c>
      <c r="H39" s="48">
        <v>768.57102309637412</v>
      </c>
      <c r="I39" s="206">
        <v>350.16012666085425</v>
      </c>
      <c r="J39" s="48">
        <v>387.39628255299363</v>
      </c>
      <c r="K39" s="48">
        <v>7240.6886957141442</v>
      </c>
      <c r="L39" s="48">
        <v>57064.480664743911</v>
      </c>
    </row>
    <row r="40" spans="1:12">
      <c r="A40" s="1774"/>
      <c r="B40" s="75" t="s">
        <v>92</v>
      </c>
      <c r="C40" s="206">
        <v>247</v>
      </c>
      <c r="D40" s="48">
        <v>844</v>
      </c>
      <c r="E40" s="48">
        <v>273</v>
      </c>
      <c r="F40" s="48">
        <v>504</v>
      </c>
      <c r="G40" s="48">
        <v>1461</v>
      </c>
      <c r="H40" s="48">
        <v>586</v>
      </c>
      <c r="I40" s="206">
        <v>212</v>
      </c>
      <c r="J40" s="48">
        <v>353</v>
      </c>
      <c r="K40" s="48">
        <v>4480</v>
      </c>
      <c r="L40" s="48">
        <v>57053</v>
      </c>
    </row>
    <row r="41" spans="1:12">
      <c r="A41" s="1774"/>
      <c r="B41" s="75" t="s">
        <v>110</v>
      </c>
      <c r="C41" s="223">
        <v>0</v>
      </c>
      <c r="D41" s="87">
        <v>0</v>
      </c>
      <c r="E41" s="87">
        <v>0</v>
      </c>
      <c r="F41" s="87">
        <v>0</v>
      </c>
      <c r="G41" s="87">
        <v>0</v>
      </c>
      <c r="H41" s="87">
        <v>0</v>
      </c>
      <c r="I41" s="223">
        <v>0</v>
      </c>
      <c r="J41" s="87">
        <v>0</v>
      </c>
      <c r="K41" s="87">
        <v>0</v>
      </c>
      <c r="L41" s="87">
        <v>0</v>
      </c>
    </row>
    <row r="42" spans="1:12">
      <c r="A42" s="1774"/>
      <c r="B42" s="75" t="s">
        <v>121</v>
      </c>
      <c r="C42" s="204">
        <v>0.2598577638846129</v>
      </c>
      <c r="D42" s="46">
        <v>0.27763619327288946</v>
      </c>
      <c r="E42" s="46">
        <v>0.32173452179091233</v>
      </c>
      <c r="F42" s="46">
        <v>0.40170429300475946</v>
      </c>
      <c r="G42" s="46">
        <v>0.31599134001202656</v>
      </c>
      <c r="H42" s="46">
        <v>0.35995044211823235</v>
      </c>
      <c r="I42" s="204">
        <v>0.25515652613810669</v>
      </c>
      <c r="J42" s="46">
        <v>0.24340379983107216</v>
      </c>
      <c r="K42" s="46">
        <v>0.31623423725818861</v>
      </c>
      <c r="L42" s="46">
        <v>0.31515762304955991</v>
      </c>
    </row>
    <row r="43" spans="1:12">
      <c r="A43" s="1775"/>
      <c r="B43" s="76" t="s">
        <v>112</v>
      </c>
      <c r="C43" s="203">
        <v>3.09126274346097E-2</v>
      </c>
      <c r="D43" s="47">
        <v>1.7867078978614913E-2</v>
      </c>
      <c r="E43" s="47">
        <v>3.6405335575573683E-2</v>
      </c>
      <c r="F43" s="47">
        <v>3.3453372332469374E-2</v>
      </c>
      <c r="G43" s="47">
        <v>1.545605918242254E-2</v>
      </c>
      <c r="H43" s="47">
        <v>2.779985960893018E-2</v>
      </c>
      <c r="I43" s="203">
        <v>3.276328575549492E-2</v>
      </c>
      <c r="J43" s="47">
        <v>2.422081209930356E-2</v>
      </c>
      <c r="K43" s="47">
        <v>8.8332104921267796E-3</v>
      </c>
      <c r="L43" s="47">
        <v>2.4668189321047926E-3</v>
      </c>
    </row>
    <row r="44" spans="1:12">
      <c r="A44" s="1773" t="s">
        <v>1174</v>
      </c>
      <c r="B44" s="75" t="s">
        <v>109</v>
      </c>
      <c r="C44" s="397">
        <v>8.5117302597782635E-3</v>
      </c>
      <c r="D44" s="397">
        <v>9.7082706282840443E-3</v>
      </c>
      <c r="E44" s="397">
        <v>1.8813649996855891E-2</v>
      </c>
      <c r="F44" s="397">
        <v>2.5269407187210897E-2</v>
      </c>
      <c r="G44" s="390">
        <v>4.2816593335893244E-2</v>
      </c>
      <c r="H44" s="397">
        <v>2.5805852202171763E-2</v>
      </c>
      <c r="I44" s="397">
        <v>1.5819048642875318E-2</v>
      </c>
      <c r="J44" s="397">
        <v>2.72229955067828E-2</v>
      </c>
      <c r="K44" s="390">
        <v>2.8168102209247751E-2</v>
      </c>
      <c r="L44" s="390">
        <v>1.3939193841660006E-2</v>
      </c>
    </row>
    <row r="45" spans="1:12">
      <c r="A45" s="1774"/>
      <c r="B45" s="75" t="s">
        <v>75</v>
      </c>
      <c r="C45" s="206">
        <v>416.05632873909616</v>
      </c>
      <c r="D45" s="206">
        <v>1144.8845944185628</v>
      </c>
      <c r="E45" s="206">
        <v>560.32406633094308</v>
      </c>
      <c r="F45" s="206">
        <v>676.43011094752762</v>
      </c>
      <c r="G45" s="48">
        <v>2936.8661629678345</v>
      </c>
      <c r="H45" s="206">
        <v>768.57102309637412</v>
      </c>
      <c r="I45" s="206">
        <v>350.16012666085425</v>
      </c>
      <c r="J45" s="206">
        <v>387.39628255299363</v>
      </c>
      <c r="K45" s="48">
        <v>7240.6886957141523</v>
      </c>
      <c r="L45" s="48">
        <v>57064.480664743911</v>
      </c>
    </row>
    <row r="46" spans="1:12">
      <c r="A46" s="1774"/>
      <c r="B46" s="75" t="s">
        <v>92</v>
      </c>
      <c r="C46" s="206">
        <v>247</v>
      </c>
      <c r="D46" s="206">
        <v>844</v>
      </c>
      <c r="E46" s="206">
        <v>273</v>
      </c>
      <c r="F46" s="206">
        <v>504</v>
      </c>
      <c r="G46" s="48">
        <v>1461</v>
      </c>
      <c r="H46" s="206">
        <v>586</v>
      </c>
      <c r="I46" s="206">
        <v>212</v>
      </c>
      <c r="J46" s="206">
        <v>353</v>
      </c>
      <c r="K46" s="48">
        <v>4480</v>
      </c>
      <c r="L46" s="48">
        <v>57053</v>
      </c>
    </row>
    <row r="47" spans="1:12">
      <c r="A47" s="1774"/>
      <c r="B47" s="75" t="s">
        <v>110</v>
      </c>
      <c r="C47" s="223">
        <v>0</v>
      </c>
      <c r="D47" s="223">
        <v>0</v>
      </c>
      <c r="E47" s="223">
        <v>0</v>
      </c>
      <c r="F47" s="223">
        <v>0</v>
      </c>
      <c r="G47" s="87">
        <v>0</v>
      </c>
      <c r="H47" s="223">
        <v>0</v>
      </c>
      <c r="I47" s="223">
        <v>0</v>
      </c>
      <c r="J47" s="223">
        <v>0</v>
      </c>
      <c r="K47" s="87">
        <v>0</v>
      </c>
      <c r="L47" s="87">
        <v>0</v>
      </c>
    </row>
    <row r="48" spans="1:12">
      <c r="A48" s="1774"/>
      <c r="B48" s="75" t="s">
        <v>121</v>
      </c>
      <c r="C48" s="204">
        <v>0.1246929741284082</v>
      </c>
      <c r="D48" s="204">
        <v>0.11413106014522487</v>
      </c>
      <c r="E48" s="204">
        <v>0.15140511206217644</v>
      </c>
      <c r="F48" s="204">
        <v>0.1757827347438802</v>
      </c>
      <c r="G48" s="46">
        <v>0.24368990683118172</v>
      </c>
      <c r="H48" s="204">
        <v>0.17765799135294288</v>
      </c>
      <c r="I48" s="204">
        <v>0.15519665129954247</v>
      </c>
      <c r="J48" s="204">
        <v>0.26256586973115098</v>
      </c>
      <c r="K48" s="46">
        <v>0.2001285749396465</v>
      </c>
      <c r="L48" s="46">
        <v>0.13516027363922156</v>
      </c>
    </row>
    <row r="49" spans="1:12">
      <c r="A49" s="1775"/>
      <c r="B49" s="1497" t="s">
        <v>112</v>
      </c>
      <c r="C49" s="1507">
        <v>1.483345117468377E-2</v>
      </c>
      <c r="D49" s="1507">
        <v>7.3448228831010402E-3</v>
      </c>
      <c r="E49" s="1507">
        <v>1.7131994048381793E-2</v>
      </c>
      <c r="F49" s="1507">
        <v>1.4638940577458681E-2</v>
      </c>
      <c r="G49" s="1508">
        <v>1.191958495444346E-2</v>
      </c>
      <c r="H49" s="1507">
        <v>1.3720964444305591E-2</v>
      </c>
      <c r="I49" s="1507">
        <v>1.9927972495089645E-2</v>
      </c>
      <c r="J49" s="1507">
        <v>2.6127606055707034E-2</v>
      </c>
      <c r="K49" s="1508">
        <v>5.5900899385791947E-3</v>
      </c>
      <c r="L49" s="1508">
        <v>1.0579338638725072E-3</v>
      </c>
    </row>
    <row r="50" spans="1:12">
      <c r="A50" s="1784" t="s">
        <v>1256</v>
      </c>
      <c r="B50" s="1496" t="s">
        <v>109</v>
      </c>
      <c r="C50" s="994">
        <v>1.3415343681726211</v>
      </c>
      <c r="D50" s="994">
        <v>1.913192832687364</v>
      </c>
      <c r="E50" s="994">
        <v>1.6888102177563546</v>
      </c>
      <c r="F50" s="994">
        <v>2.247917650396198</v>
      </c>
      <c r="G50" s="994">
        <v>1.8349771472561094</v>
      </c>
      <c r="H50" s="994">
        <v>1.9505099266598447</v>
      </c>
      <c r="I50" s="994">
        <v>1.7360244249411336</v>
      </c>
      <c r="J50" s="994">
        <v>1.6829538499934344</v>
      </c>
      <c r="K50" s="994">
        <v>1.8456011467038411</v>
      </c>
      <c r="L50" s="994">
        <v>1.6592805732629499</v>
      </c>
    </row>
    <row r="51" spans="1:12">
      <c r="A51" s="1784"/>
      <c r="B51" s="1496" t="s">
        <v>75</v>
      </c>
      <c r="C51" s="1504">
        <v>416.05632873909633</v>
      </c>
      <c r="D51" s="1504">
        <v>1144.8845944185632</v>
      </c>
      <c r="E51" s="1504">
        <v>560.32406633094308</v>
      </c>
      <c r="F51" s="1504">
        <v>676.43011094752762</v>
      </c>
      <c r="G51" s="1504">
        <v>2936.8661629678368</v>
      </c>
      <c r="H51" s="1504">
        <v>768.5710230963756</v>
      </c>
      <c r="I51" s="1504">
        <v>350.16012666085425</v>
      </c>
      <c r="J51" s="1504">
        <v>387.39628255299283</v>
      </c>
      <c r="K51" s="1504">
        <v>7240.6886957141596</v>
      </c>
      <c r="L51" s="1504">
        <v>57058.601556719419</v>
      </c>
    </row>
    <row r="52" spans="1:12">
      <c r="A52" s="1784"/>
      <c r="B52" s="1496" t="s">
        <v>92</v>
      </c>
      <c r="C52" s="1504">
        <v>247</v>
      </c>
      <c r="D52" s="1504">
        <v>846</v>
      </c>
      <c r="E52" s="1504">
        <v>273</v>
      </c>
      <c r="F52" s="1504">
        <v>505</v>
      </c>
      <c r="G52" s="1504">
        <v>1460</v>
      </c>
      <c r="H52" s="1504">
        <v>586</v>
      </c>
      <c r="I52" s="1504">
        <v>211</v>
      </c>
      <c r="J52" s="1504">
        <v>353</v>
      </c>
      <c r="K52" s="1504">
        <v>4480</v>
      </c>
      <c r="L52" s="1504">
        <v>57045</v>
      </c>
    </row>
    <row r="53" spans="1:12">
      <c r="A53" s="1784"/>
      <c r="B53" s="1496" t="s">
        <v>121</v>
      </c>
      <c r="C53" s="1505">
        <v>1.7314333323923254</v>
      </c>
      <c r="D53" s="1505">
        <v>1.8772370357887898</v>
      </c>
      <c r="E53" s="1505">
        <v>1.6724607800015099</v>
      </c>
      <c r="F53" s="1505">
        <v>2.0515453817597074</v>
      </c>
      <c r="G53" s="1505">
        <v>1.8241834443650895</v>
      </c>
      <c r="H53" s="1505">
        <v>2.0053151543825631</v>
      </c>
      <c r="I53" s="1505">
        <v>1.8566704809159511</v>
      </c>
      <c r="J53" s="1505">
        <v>1.7773096927788754</v>
      </c>
      <c r="K53" s="1505">
        <v>1.8664491566274946</v>
      </c>
      <c r="L53" s="1505">
        <v>1.7620980444331662</v>
      </c>
    </row>
    <row r="54" spans="1:12" ht="13.5" thickBot="1">
      <c r="A54" s="1819"/>
      <c r="B54" s="1499" t="s">
        <v>112</v>
      </c>
      <c r="C54" s="1506">
        <v>0.20597096169839699</v>
      </c>
      <c r="D54" s="1506">
        <v>0.12066536519669152</v>
      </c>
      <c r="E54" s="1506">
        <v>0.18924452245292278</v>
      </c>
      <c r="F54" s="1506">
        <v>0.17068059126727933</v>
      </c>
      <c r="G54" s="1506">
        <v>8.9256690821461648E-2</v>
      </c>
      <c r="H54" s="1506">
        <v>0.15487543072716695</v>
      </c>
      <c r="I54" s="1506">
        <v>0.23896940617668042</v>
      </c>
      <c r="J54" s="1506">
        <v>0.17685789679924593</v>
      </c>
      <c r="K54" s="1506">
        <v>5.2134577256043951E-2</v>
      </c>
      <c r="L54" s="1506">
        <v>1.3793356986971613E-2</v>
      </c>
    </row>
    <row r="55" spans="1:12" ht="51.75" customHeight="1">
      <c r="A55" s="1815" t="s">
        <v>162</v>
      </c>
      <c r="B55" s="1815"/>
      <c r="C55" s="1815"/>
      <c r="D55" s="1815"/>
      <c r="E55" s="1815"/>
      <c r="F55" s="1815"/>
      <c r="G55" s="1815"/>
      <c r="H55" s="1815"/>
      <c r="I55" s="1815"/>
      <c r="J55" s="1815"/>
      <c r="K55" s="1815"/>
      <c r="L55" s="1815"/>
    </row>
    <row r="56" spans="1:12">
      <c r="A56" s="329" t="s">
        <v>347</v>
      </c>
      <c r="B56" s="290"/>
    </row>
    <row r="57" spans="1:12">
      <c r="A57" s="330" t="s">
        <v>348</v>
      </c>
      <c r="B57" s="289"/>
    </row>
  </sheetData>
  <mergeCells count="14">
    <mergeCell ref="K6:K7"/>
    <mergeCell ref="L6:L7"/>
    <mergeCell ref="C6:J6"/>
    <mergeCell ref="A5:L5"/>
    <mergeCell ref="A55:L55"/>
    <mergeCell ref="A14:A19"/>
    <mergeCell ref="A20:A25"/>
    <mergeCell ref="A26:A31"/>
    <mergeCell ref="A32:A37"/>
    <mergeCell ref="A38:A43"/>
    <mergeCell ref="A44:A49"/>
    <mergeCell ref="A6:B7"/>
    <mergeCell ref="A8:A13"/>
    <mergeCell ref="A50:A54"/>
  </mergeCells>
  <hyperlinks>
    <hyperlink ref="A3" location="Übersicht!A1" display="&lt;&lt; Zurück zur Übersicht"/>
  </hyperlinks>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election activeCell="K41" sqref="K41"/>
    </sheetView>
  </sheetViews>
  <sheetFormatPr baseColWidth="10" defaultRowHeight="12.75"/>
  <sheetData>
    <row r="1" spans="1:7" ht="25.5">
      <c r="A1" s="8" t="s">
        <v>1258</v>
      </c>
    </row>
    <row r="3" spans="1:7" ht="15.75">
      <c r="A3" s="26" t="s">
        <v>69</v>
      </c>
    </row>
    <row r="5" spans="1:7" ht="13.5" thickBot="1">
      <c r="A5" s="1826" t="s">
        <v>738</v>
      </c>
      <c r="B5" s="1827"/>
      <c r="C5" s="1827"/>
      <c r="D5" s="1827"/>
      <c r="E5" s="1827"/>
      <c r="F5" s="1827"/>
      <c r="G5" s="1827"/>
    </row>
    <row r="6" spans="1:7" ht="24.75" thickBot="1">
      <c r="A6" s="1517"/>
      <c r="B6" s="1518" t="s">
        <v>109</v>
      </c>
      <c r="C6" s="1518" t="s">
        <v>75</v>
      </c>
      <c r="D6" s="1518" t="s">
        <v>92</v>
      </c>
      <c r="E6" s="1518" t="s">
        <v>110</v>
      </c>
      <c r="F6" s="1518" t="s">
        <v>111</v>
      </c>
      <c r="G6" s="1519" t="s">
        <v>112</v>
      </c>
    </row>
    <row r="7" spans="1:7">
      <c r="A7" s="1520" t="s">
        <v>739</v>
      </c>
      <c r="B7" s="1521">
        <v>3.1827141917603852</v>
      </c>
      <c r="C7" s="1522">
        <v>3845.3509999999965</v>
      </c>
      <c r="D7" s="1522">
        <v>4544</v>
      </c>
      <c r="E7" s="1521">
        <v>1</v>
      </c>
      <c r="F7" s="1521">
        <v>7.0203255282278523</v>
      </c>
      <c r="G7" s="1523">
        <v>0.21165959265740569</v>
      </c>
    </row>
    <row r="8" spans="1:7">
      <c r="A8" s="1514" t="s">
        <v>591</v>
      </c>
      <c r="B8" s="45">
        <v>25.112365000485195</v>
      </c>
      <c r="C8" s="15">
        <v>3845.3509999999965</v>
      </c>
      <c r="D8" s="15">
        <v>4544</v>
      </c>
      <c r="E8" s="45">
        <v>4.5750000000000002</v>
      </c>
      <c r="F8" s="45">
        <v>49.570765286329106</v>
      </c>
      <c r="G8" s="390">
        <v>1.4945358225957968</v>
      </c>
    </row>
    <row r="9" spans="1:7">
      <c r="A9" s="1514" t="s">
        <v>592</v>
      </c>
      <c r="B9" s="45">
        <v>8.6169659839122286</v>
      </c>
      <c r="C9" s="15">
        <v>3845.3509999999965</v>
      </c>
      <c r="D9" s="15">
        <v>4544</v>
      </c>
      <c r="E9" s="390">
        <v>0</v>
      </c>
      <c r="F9" s="45">
        <v>40.415777329620568</v>
      </c>
      <c r="G9" s="390">
        <v>1.2185171374352628</v>
      </c>
    </row>
    <row r="10" spans="1:7">
      <c r="A10" s="1514" t="s">
        <v>538</v>
      </c>
      <c r="B10" s="45">
        <v>1.4221783894859705</v>
      </c>
      <c r="C10" s="15">
        <v>3845.3509999999965</v>
      </c>
      <c r="D10" s="15">
        <v>4544</v>
      </c>
      <c r="E10" s="390">
        <v>0</v>
      </c>
      <c r="F10" s="45">
        <v>17.474968325086422</v>
      </c>
      <c r="G10" s="390">
        <v>0.5268622747644206</v>
      </c>
    </row>
    <row r="11" spans="1:7" ht="13.5" thickBot="1">
      <c r="A11" s="717" t="s">
        <v>166</v>
      </c>
      <c r="B11" s="718">
        <v>38.334223565643882</v>
      </c>
      <c r="C11" s="719">
        <v>3845.3509999999965</v>
      </c>
      <c r="D11" s="720">
        <v>4544</v>
      </c>
      <c r="E11" s="718">
        <v>15.839079909415158</v>
      </c>
      <c r="F11" s="718">
        <v>64.294106893284791</v>
      </c>
      <c r="G11" s="718">
        <v>1.9384378146834396</v>
      </c>
    </row>
    <row r="12" spans="1:7">
      <c r="A12" s="1773" t="s">
        <v>740</v>
      </c>
      <c r="B12" s="1774"/>
      <c r="C12" s="1774"/>
      <c r="D12" s="1774"/>
      <c r="E12" s="1774"/>
      <c r="F12" s="1774"/>
      <c r="G12" s="1774"/>
    </row>
    <row r="13" spans="1:7" ht="15.75">
      <c r="A13" s="26"/>
    </row>
    <row r="14" spans="1:7" ht="13.5" thickBot="1">
      <c r="A14" s="1826" t="s">
        <v>741</v>
      </c>
      <c r="B14" s="1827"/>
      <c r="C14" s="1827"/>
      <c r="D14" s="1827"/>
      <c r="E14" s="1827"/>
      <c r="F14" s="1827"/>
      <c r="G14" s="1827"/>
    </row>
    <row r="15" spans="1:7" ht="24.75" thickBot="1">
      <c r="A15" s="1517"/>
      <c r="B15" s="1518" t="s">
        <v>109</v>
      </c>
      <c r="C15" s="1518" t="s">
        <v>75</v>
      </c>
      <c r="D15" s="1518" t="s">
        <v>92</v>
      </c>
      <c r="E15" s="1518" t="s">
        <v>110</v>
      </c>
      <c r="F15" s="1518" t="s">
        <v>111</v>
      </c>
      <c r="G15" s="1518" t="s">
        <v>112</v>
      </c>
    </row>
    <row r="16" spans="1:7">
      <c r="A16" s="1520" t="s">
        <v>739</v>
      </c>
      <c r="B16" s="1521">
        <v>3.1601621107120326</v>
      </c>
      <c r="C16" s="1522">
        <v>4297.524321377804</v>
      </c>
      <c r="D16" s="1522">
        <v>4606</v>
      </c>
      <c r="E16" s="1521">
        <v>1.2</v>
      </c>
      <c r="F16" s="1521">
        <v>5.7691105199161985</v>
      </c>
      <c r="G16" s="1523">
        <v>0.16453124601282557</v>
      </c>
    </row>
    <row r="17" spans="1:7">
      <c r="A17" s="1514" t="s">
        <v>591</v>
      </c>
      <c r="B17" s="45">
        <v>26.420592711209313</v>
      </c>
      <c r="C17" s="15">
        <v>4297.524321377804</v>
      </c>
      <c r="D17" s="15">
        <v>4606</v>
      </c>
      <c r="E17" s="45">
        <v>2.7450000000000001</v>
      </c>
      <c r="F17" s="45">
        <v>56.790882538200179</v>
      </c>
      <c r="G17" s="390">
        <v>1.6196387006144271</v>
      </c>
    </row>
    <row r="18" spans="1:7">
      <c r="A18" s="1514" t="s">
        <v>592</v>
      </c>
      <c r="B18" s="45">
        <v>7.633517501017403</v>
      </c>
      <c r="C18" s="15">
        <v>4297.524321377804</v>
      </c>
      <c r="D18" s="15">
        <v>4606</v>
      </c>
      <c r="E18" s="390">
        <v>0</v>
      </c>
      <c r="F18" s="45">
        <v>32.31886413715214</v>
      </c>
      <c r="G18" s="390">
        <v>0.92171279573304221</v>
      </c>
    </row>
    <row r="19" spans="1:7">
      <c r="A19" s="1514" t="s">
        <v>538</v>
      </c>
      <c r="B19" s="45">
        <v>1.2698780513330286</v>
      </c>
      <c r="C19" s="15">
        <v>4297.524321377804</v>
      </c>
      <c r="D19" s="15">
        <v>4606</v>
      </c>
      <c r="E19" s="390">
        <v>0</v>
      </c>
      <c r="F19" s="45">
        <v>15.355266987646376</v>
      </c>
      <c r="G19" s="390">
        <v>0.4379221374968153</v>
      </c>
    </row>
    <row r="20" spans="1:7" ht="13.5" thickBot="1">
      <c r="A20" s="717" t="s">
        <v>166</v>
      </c>
      <c r="B20" s="718">
        <v>38.484150374271806</v>
      </c>
      <c r="C20" s="719">
        <v>4297.524321377804</v>
      </c>
      <c r="D20" s="719">
        <v>4606</v>
      </c>
      <c r="E20" s="718">
        <v>13.5608</v>
      </c>
      <c r="F20" s="718">
        <v>64.807695564452402</v>
      </c>
      <c r="G20" s="718">
        <v>1.8482729470390022</v>
      </c>
    </row>
    <row r="21" spans="1:7">
      <c r="A21" s="1773" t="s">
        <v>742</v>
      </c>
      <c r="B21" s="1774"/>
      <c r="C21" s="1774"/>
      <c r="D21" s="1774"/>
      <c r="E21" s="1774"/>
      <c r="F21" s="1774"/>
      <c r="G21" s="1774"/>
    </row>
    <row r="22" spans="1:7">
      <c r="A22" s="1514"/>
      <c r="B22" s="1515"/>
      <c r="C22" s="1515"/>
      <c r="D22" s="1515"/>
      <c r="E22" s="1515"/>
      <c r="F22" s="1515"/>
      <c r="G22" s="1515"/>
    </row>
    <row r="23" spans="1:7" ht="13.5" thickBot="1">
      <c r="A23" s="1822" t="s">
        <v>743</v>
      </c>
      <c r="B23" s="1822"/>
      <c r="C23" s="1822"/>
      <c r="D23" s="1822"/>
      <c r="E23" s="1822"/>
      <c r="F23" s="1822"/>
      <c r="G23" s="1822"/>
    </row>
    <row r="24" spans="1:7" ht="24.75" thickBot="1">
      <c r="A24" s="1517"/>
      <c r="B24" s="1518" t="s">
        <v>109</v>
      </c>
      <c r="C24" s="1518" t="s">
        <v>75</v>
      </c>
      <c r="D24" s="1518" t="s">
        <v>92</v>
      </c>
      <c r="E24" s="1518" t="s">
        <v>110</v>
      </c>
      <c r="F24" s="1518" t="s">
        <v>111</v>
      </c>
      <c r="G24" s="1518" t="s">
        <v>112</v>
      </c>
    </row>
    <row r="25" spans="1:7">
      <c r="A25" s="1520" t="s">
        <v>744</v>
      </c>
      <c r="B25" s="1521">
        <v>2.1087122623863337</v>
      </c>
      <c r="C25" s="1522">
        <v>7837.3388026065313</v>
      </c>
      <c r="D25" s="1522">
        <v>8336</v>
      </c>
      <c r="E25" s="1523">
        <v>0.65</v>
      </c>
      <c r="F25" s="1521">
        <v>3.5504382885728138</v>
      </c>
      <c r="G25" s="390">
        <f>1.14*1.64*F25/SQRT(D25)</f>
        <v>7.2702913447262513E-2</v>
      </c>
    </row>
    <row r="26" spans="1:7">
      <c r="A26" s="1514" t="s">
        <v>590</v>
      </c>
      <c r="B26" s="45">
        <v>1.2038629098837794</v>
      </c>
      <c r="C26" s="15">
        <v>7837.3388026065513</v>
      </c>
      <c r="D26" s="15">
        <v>8336</v>
      </c>
      <c r="E26" s="390">
        <v>0</v>
      </c>
      <c r="F26" s="45">
        <v>5.7279994491396042</v>
      </c>
      <c r="G26" s="390">
        <f>1.14*1.64*F26/SQRT(D26)</f>
        <v>0.11729319434084948</v>
      </c>
    </row>
    <row r="27" spans="1:7">
      <c r="A27" s="1514" t="s">
        <v>591</v>
      </c>
      <c r="B27" s="45">
        <v>25.090880584534784</v>
      </c>
      <c r="C27" s="15">
        <v>7837.3388026065459</v>
      </c>
      <c r="D27" s="15">
        <v>8336</v>
      </c>
      <c r="E27" s="390">
        <v>2.0270000000000001</v>
      </c>
      <c r="F27" s="45">
        <v>49.68871404588252</v>
      </c>
      <c r="G27" s="390">
        <f t="shared" ref="G27:G30" si="0">1.14*1.64*F27/SQRT(D27)</f>
        <v>1.0174840351994157</v>
      </c>
    </row>
    <row r="28" spans="1:7">
      <c r="A28" s="1514" t="s">
        <v>592</v>
      </c>
      <c r="B28" s="45">
        <v>10.752153045259337</v>
      </c>
      <c r="C28" s="15">
        <v>7837.3388026065459</v>
      </c>
      <c r="D28" s="15">
        <v>8336</v>
      </c>
      <c r="E28" s="390">
        <v>0</v>
      </c>
      <c r="F28" s="45">
        <v>39.235215867219765</v>
      </c>
      <c r="G28" s="390">
        <f t="shared" si="0"/>
        <v>0.80342601995365981</v>
      </c>
    </row>
    <row r="29" spans="1:7">
      <c r="A29" s="1514" t="s">
        <v>538</v>
      </c>
      <c r="B29" s="45">
        <v>0.95413539348990439</v>
      </c>
      <c r="C29" s="15">
        <v>7837.3388026065459</v>
      </c>
      <c r="D29" s="15">
        <v>8336</v>
      </c>
      <c r="E29" s="390">
        <v>0</v>
      </c>
      <c r="F29" s="45">
        <v>15.51355815025345</v>
      </c>
      <c r="G29" s="390">
        <f t="shared" si="0"/>
        <v>0.31767370216997354</v>
      </c>
    </row>
    <row r="30" spans="1:7" ht="13.5" thickBot="1">
      <c r="A30" s="717" t="s">
        <v>166</v>
      </c>
      <c r="B30" s="718">
        <v>40.109744195554086</v>
      </c>
      <c r="C30" s="719">
        <v>7837.3388026065459</v>
      </c>
      <c r="D30" s="719">
        <v>8336</v>
      </c>
      <c r="E30" s="718">
        <v>15.873000000000001</v>
      </c>
      <c r="F30" s="718">
        <v>62.757501498414392</v>
      </c>
      <c r="G30" s="718">
        <f t="shared" si="0"/>
        <v>1.2850957624839441</v>
      </c>
    </row>
    <row r="31" spans="1:7">
      <c r="A31" s="1773" t="s">
        <v>745</v>
      </c>
      <c r="B31" s="1774"/>
      <c r="C31" s="1774"/>
      <c r="D31" s="1774"/>
      <c r="E31" s="1774"/>
      <c r="F31" s="1774"/>
      <c r="G31" s="1774"/>
    </row>
    <row r="33" spans="1:7" ht="13.5" thickBot="1">
      <c r="A33" s="1826" t="s">
        <v>746</v>
      </c>
      <c r="B33" s="1827"/>
      <c r="C33" s="1827"/>
      <c r="D33" s="1827"/>
      <c r="E33" s="1827"/>
      <c r="F33" s="1827"/>
      <c r="G33" s="1827"/>
    </row>
    <row r="34" spans="1:7" ht="24.75" thickBot="1">
      <c r="A34" s="1517"/>
      <c r="B34" s="1518" t="s">
        <v>109</v>
      </c>
      <c r="C34" s="1518" t="s">
        <v>75</v>
      </c>
      <c r="D34" s="1518" t="s">
        <v>92</v>
      </c>
      <c r="E34" s="1518" t="s">
        <v>110</v>
      </c>
      <c r="F34" s="1518" t="s">
        <v>111</v>
      </c>
      <c r="G34" s="1518" t="s">
        <v>112</v>
      </c>
    </row>
    <row r="35" spans="1:7">
      <c r="A35" s="1520" t="s">
        <v>744</v>
      </c>
      <c r="B35" s="284">
        <v>1.9174</v>
      </c>
      <c r="C35" s="721">
        <v>7030</v>
      </c>
      <c r="D35" s="722">
        <v>4484</v>
      </c>
      <c r="E35" s="723">
        <v>0.6</v>
      </c>
      <c r="F35" s="723">
        <v>3.1759200000000001</v>
      </c>
      <c r="G35" s="1524">
        <f t="shared" ref="G35:G40" si="1">1.14*1.64*F35/SQRT(D35)</f>
        <v>8.8671785112431081E-2</v>
      </c>
    </row>
    <row r="36" spans="1:7">
      <c r="A36" s="1514" t="s">
        <v>590</v>
      </c>
      <c r="B36" s="725">
        <v>1.2891999999999999</v>
      </c>
      <c r="C36" s="721">
        <v>7030</v>
      </c>
      <c r="D36" s="722">
        <v>4484</v>
      </c>
      <c r="E36" s="723">
        <v>0</v>
      </c>
      <c r="F36" s="723">
        <v>6.2564599999999997</v>
      </c>
      <c r="G36" s="390">
        <f t="shared" si="1"/>
        <v>0.17468055766030646</v>
      </c>
    </row>
    <row r="37" spans="1:7">
      <c r="A37" s="1514" t="s">
        <v>591</v>
      </c>
      <c r="B37" s="725">
        <v>24.997890000000002</v>
      </c>
      <c r="C37" s="726">
        <v>7030</v>
      </c>
      <c r="D37" s="722">
        <v>4484</v>
      </c>
      <c r="E37" s="725">
        <v>2.48271</v>
      </c>
      <c r="F37" s="725">
        <v>51.137103000000003</v>
      </c>
      <c r="G37" s="390">
        <f t="shared" si="1"/>
        <v>1.4277495051790519</v>
      </c>
    </row>
    <row r="38" spans="1:7">
      <c r="A38" s="1514" t="s">
        <v>592</v>
      </c>
      <c r="B38" s="725">
        <v>10.72917</v>
      </c>
      <c r="C38" s="726">
        <v>7030</v>
      </c>
      <c r="D38" s="722">
        <v>4484</v>
      </c>
      <c r="E38" s="725">
        <v>0</v>
      </c>
      <c r="F38" s="725">
        <v>40.188518999999999</v>
      </c>
      <c r="G38" s="727">
        <f t="shared" si="1"/>
        <v>1.1220646996003847</v>
      </c>
    </row>
    <row r="39" spans="1:7">
      <c r="A39" s="1514" t="s">
        <v>538</v>
      </c>
      <c r="B39" s="725">
        <v>0.64380999999999999</v>
      </c>
      <c r="C39" s="726">
        <v>7030</v>
      </c>
      <c r="D39" s="722">
        <v>4484</v>
      </c>
      <c r="E39" s="725">
        <v>0</v>
      </c>
      <c r="F39" s="725">
        <v>10.476386</v>
      </c>
      <c r="G39" s="390">
        <f t="shared" si="1"/>
        <v>0.29250102274203421</v>
      </c>
    </row>
    <row r="40" spans="1:7" ht="13.5" thickBot="1">
      <c r="A40" s="717" t="s">
        <v>166</v>
      </c>
      <c r="B40" s="718">
        <v>39.577399999999997</v>
      </c>
      <c r="C40" s="719">
        <v>7030</v>
      </c>
      <c r="D40" s="719">
        <v>4484</v>
      </c>
      <c r="E40" s="718">
        <v>15.24</v>
      </c>
      <c r="F40" s="718">
        <v>62.738</v>
      </c>
      <c r="G40" s="718">
        <f t="shared" si="1"/>
        <v>1.7516469099926006</v>
      </c>
    </row>
    <row r="41" spans="1:7">
      <c r="A41" s="1773" t="s">
        <v>728</v>
      </c>
      <c r="B41" s="1774"/>
      <c r="C41" s="1774"/>
      <c r="D41" s="1774"/>
      <c r="E41" s="1774"/>
      <c r="F41" s="1774"/>
      <c r="G41" s="1774"/>
    </row>
    <row r="43" spans="1:7" ht="13.5" thickBot="1">
      <c r="A43" s="2047" t="s">
        <v>1259</v>
      </c>
      <c r="B43" s="2047"/>
      <c r="C43" s="2047"/>
      <c r="D43" s="2047"/>
      <c r="E43" s="2047"/>
      <c r="F43" s="891"/>
      <c r="G43" s="891"/>
    </row>
    <row r="44" spans="1:7" ht="13.5" thickBot="1">
      <c r="A44" s="1490"/>
      <c r="B44" s="1525">
        <v>2000</v>
      </c>
      <c r="C44" s="1525">
        <v>2005</v>
      </c>
      <c r="D44" s="1525">
        <v>2010</v>
      </c>
      <c r="E44" s="1525">
        <v>2015</v>
      </c>
    </row>
    <row r="45" spans="1:7">
      <c r="A45" s="1526"/>
      <c r="B45" s="721">
        <v>894306</v>
      </c>
      <c r="C45" s="721">
        <v>912600</v>
      </c>
      <c r="D45" s="1527">
        <v>925508</v>
      </c>
      <c r="E45" s="1527">
        <v>958580</v>
      </c>
    </row>
    <row r="46" spans="1:7" ht="27" customHeight="1">
      <c r="A46" s="1773" t="s">
        <v>1260</v>
      </c>
      <c r="B46" s="1773"/>
      <c r="C46" s="1773"/>
      <c r="D46" s="1773"/>
      <c r="E46" s="1773"/>
      <c r="F46" s="1773"/>
      <c r="G46" s="1773"/>
    </row>
  </sheetData>
  <mergeCells count="10">
    <mergeCell ref="A33:G33"/>
    <mergeCell ref="A41:G41"/>
    <mergeCell ref="A43:E43"/>
    <mergeCell ref="A46:G46"/>
    <mergeCell ref="A5:G5"/>
    <mergeCell ref="A12:G12"/>
    <mergeCell ref="A14:G14"/>
    <mergeCell ref="A21:G21"/>
    <mergeCell ref="A23:G23"/>
    <mergeCell ref="A31:G31"/>
  </mergeCells>
  <hyperlinks>
    <hyperlink ref="A3" location="Übersicht!A1" display="&lt;&lt; Zurück zur Übersicht"/>
  </hyperlinks>
  <pageMargins left="0.7" right="0.7" top="0.78740157499999996" bottom="0.78740157499999996"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0"/>
  <sheetViews>
    <sheetView topLeftCell="B16" zoomScaleNormal="100" workbookViewId="0">
      <selection activeCell="L43" sqref="L43:Q52"/>
    </sheetView>
  </sheetViews>
  <sheetFormatPr baseColWidth="10" defaultRowHeight="12.75"/>
  <cols>
    <col min="1" max="1" width="22" customWidth="1"/>
    <col min="2" max="2" width="21.28515625" customWidth="1"/>
    <col min="3" max="7" width="10.7109375" customWidth="1"/>
    <col min="12" max="12" width="30.140625" bestFit="1" customWidth="1"/>
    <col min="13" max="13" width="12.7109375" bestFit="1" customWidth="1"/>
  </cols>
  <sheetData>
    <row r="1" spans="1:16" ht="25.5">
      <c r="A1" s="8" t="s">
        <v>895</v>
      </c>
      <c r="B1" s="49"/>
      <c r="C1" s="8" t="s">
        <v>1227</v>
      </c>
      <c r="E1" s="8" t="s">
        <v>1228</v>
      </c>
    </row>
    <row r="2" spans="1:16">
      <c r="A2" s="50"/>
      <c r="B2" s="50"/>
      <c r="D2" s="733"/>
    </row>
    <row r="3" spans="1:16" ht="16.5" customHeight="1">
      <c r="A3" s="26" t="s">
        <v>69</v>
      </c>
      <c r="B3" s="51"/>
      <c r="D3" s="7"/>
    </row>
    <row r="4" spans="1:16" ht="16.5" customHeight="1">
      <c r="A4" s="26"/>
      <c r="B4" s="51"/>
      <c r="D4" s="7"/>
    </row>
    <row r="5" spans="1:16" ht="13.5" customHeight="1" thickBot="1">
      <c r="A5" s="1822" t="s">
        <v>757</v>
      </c>
      <c r="B5" s="1822"/>
      <c r="C5" s="1822"/>
      <c r="D5" s="1822"/>
      <c r="E5" s="1822"/>
      <c r="F5" s="1822"/>
      <c r="G5" s="1822"/>
      <c r="H5" s="1822"/>
      <c r="L5" s="1646" t="s">
        <v>1512</v>
      </c>
      <c r="M5" s="1646">
        <v>2000</v>
      </c>
      <c r="N5" s="1646">
        <v>2005</v>
      </c>
      <c r="O5" s="1646">
        <v>2010</v>
      </c>
      <c r="P5" s="1646">
        <v>2015</v>
      </c>
    </row>
    <row r="6" spans="1:16" ht="13.5" customHeight="1" thickBot="1">
      <c r="A6" s="1961" t="s">
        <v>71</v>
      </c>
      <c r="B6" s="1954"/>
      <c r="C6" s="1823" t="s">
        <v>748</v>
      </c>
      <c r="D6" s="1823"/>
      <c r="E6" s="1823" t="s">
        <v>510</v>
      </c>
      <c r="F6" s="1823"/>
      <c r="G6" s="1823" t="s">
        <v>749</v>
      </c>
      <c r="H6" s="1823"/>
      <c r="L6" s="1647" t="s">
        <v>1513</v>
      </c>
      <c r="M6" s="962">
        <v>3.4277579405514895E-2</v>
      </c>
      <c r="N6" s="962">
        <v>2.8563292973734836E-2</v>
      </c>
      <c r="O6" s="962">
        <v>3.0014225571082551E-2</v>
      </c>
      <c r="P6" s="1648">
        <v>3.2574145850914914E-2</v>
      </c>
    </row>
    <row r="7" spans="1:16" ht="13.5" customHeight="1" thickBot="1">
      <c r="A7" s="1960"/>
      <c r="B7" s="1960"/>
      <c r="C7" s="734" t="s">
        <v>102</v>
      </c>
      <c r="D7" s="734" t="s">
        <v>82</v>
      </c>
      <c r="E7" s="734" t="s">
        <v>102</v>
      </c>
      <c r="F7" s="734" t="s">
        <v>82</v>
      </c>
      <c r="G7" s="734" t="s">
        <v>102</v>
      </c>
      <c r="H7" s="734" t="s">
        <v>82</v>
      </c>
      <c r="L7" s="1647" t="s">
        <v>1514</v>
      </c>
      <c r="M7" s="1648">
        <v>6.8440714481049006E-2</v>
      </c>
      <c r="N7" s="962">
        <v>5.9787932572943195E-2</v>
      </c>
      <c r="O7" s="962">
        <v>6.3113128341468011E-2</v>
      </c>
      <c r="P7" s="1648">
        <v>7.7930340906758613E-2</v>
      </c>
    </row>
    <row r="8" spans="1:16" ht="13.5" customHeight="1">
      <c r="A8" s="1951" t="s">
        <v>589</v>
      </c>
      <c r="B8" s="456" t="s">
        <v>109</v>
      </c>
      <c r="C8" s="185">
        <v>1.7111506391771303</v>
      </c>
      <c r="D8" s="185">
        <v>1.8686970578238502</v>
      </c>
      <c r="E8" s="185">
        <v>28.915761213521904</v>
      </c>
      <c r="F8" s="185">
        <v>31.012878928347533</v>
      </c>
      <c r="G8" s="185">
        <v>1.9777835714120202</v>
      </c>
      <c r="H8" s="185">
        <v>2.1328136235157729</v>
      </c>
      <c r="L8" s="1649" t="s">
        <v>1515</v>
      </c>
      <c r="M8" s="1650">
        <v>7.704414764684353E-2</v>
      </c>
      <c r="N8" s="1650">
        <v>7.7951367294942855E-2</v>
      </c>
      <c r="O8" s="1650">
        <v>6.9564245747038095E-2</v>
      </c>
      <c r="P8" s="1651">
        <v>6.978944459012211E-2</v>
      </c>
    </row>
    <row r="9" spans="1:16" ht="13.5" customHeight="1">
      <c r="A9" s="1774"/>
      <c r="B9" s="441" t="s">
        <v>75</v>
      </c>
      <c r="C9" s="15">
        <v>29492.139000000116</v>
      </c>
      <c r="D9" s="15">
        <v>3845.3509999999983</v>
      </c>
      <c r="E9" s="15">
        <v>29492.139000000112</v>
      </c>
      <c r="F9" s="15">
        <v>3845.3509999999983</v>
      </c>
      <c r="G9" s="15">
        <v>29492.139000000127</v>
      </c>
      <c r="H9" s="15">
        <v>3845.3509999999983</v>
      </c>
      <c r="L9" s="1104" t="s">
        <v>1516</v>
      </c>
      <c r="M9" s="1652">
        <v>3845.3509999999983</v>
      </c>
      <c r="N9" s="1652">
        <v>4297.5243213777858</v>
      </c>
      <c r="O9" s="1652">
        <v>7837.338802606545</v>
      </c>
      <c r="P9" s="1104">
        <v>7030</v>
      </c>
    </row>
    <row r="10" spans="1:16" ht="13.5" customHeight="1">
      <c r="A10" s="1774"/>
      <c r="B10" s="441" t="s">
        <v>92</v>
      </c>
      <c r="C10" s="15">
        <v>29407</v>
      </c>
      <c r="D10" s="15">
        <v>4544</v>
      </c>
      <c r="E10" s="15">
        <v>29407</v>
      </c>
      <c r="F10" s="15">
        <v>4544</v>
      </c>
      <c r="G10" s="15">
        <v>29407</v>
      </c>
      <c r="H10" s="15">
        <v>4544</v>
      </c>
      <c r="L10" s="1104" t="s">
        <v>1517</v>
      </c>
      <c r="M10" s="1652">
        <v>4544</v>
      </c>
      <c r="N10" s="1652">
        <v>4606</v>
      </c>
      <c r="O10" s="1652">
        <v>8336</v>
      </c>
      <c r="P10" s="1104">
        <v>4484</v>
      </c>
    </row>
    <row r="11" spans="1:16" ht="13.5" customHeight="1">
      <c r="A11" s="1774"/>
      <c r="B11" s="441" t="s">
        <v>110</v>
      </c>
      <c r="C11" s="390">
        <v>0.4</v>
      </c>
      <c r="D11" s="390">
        <v>0.4</v>
      </c>
      <c r="E11" s="390">
        <v>7</v>
      </c>
      <c r="F11" s="390">
        <v>9</v>
      </c>
      <c r="G11" s="390">
        <v>1</v>
      </c>
      <c r="H11" s="390">
        <v>2</v>
      </c>
    </row>
    <row r="12" spans="1:16" ht="13.5" customHeight="1">
      <c r="A12" s="1774"/>
      <c r="B12" s="441" t="s">
        <v>121</v>
      </c>
      <c r="C12" s="390">
        <v>3.0639229623858824</v>
      </c>
      <c r="D12" s="390">
        <v>3.1987754904654788</v>
      </c>
      <c r="E12" s="390">
        <v>54.3169972122597</v>
      </c>
      <c r="F12" s="390">
        <v>54.943604000665815</v>
      </c>
      <c r="G12" s="390">
        <v>2.4209611928177273</v>
      </c>
      <c r="H12" s="390">
        <v>2.5449139157904748</v>
      </c>
    </row>
    <row r="13" spans="1:16" ht="13.5" customHeight="1">
      <c r="A13" s="1774"/>
      <c r="B13" s="441" t="s">
        <v>112</v>
      </c>
      <c r="C13" s="390">
        <v>3.3404208059436967E-2</v>
      </c>
      <c r="D13" s="390">
        <v>8.8718317647465822E-2</v>
      </c>
      <c r="E13" s="390">
        <v>0.59218730311329104</v>
      </c>
      <c r="F13" s="390">
        <v>1.5238656563916326</v>
      </c>
      <c r="G13" s="390">
        <v>2.6394361862718711E-2</v>
      </c>
      <c r="H13" s="390">
        <v>7.0583409757744631E-2</v>
      </c>
    </row>
    <row r="14" spans="1:16" ht="13.5" customHeight="1">
      <c r="A14" s="1824" t="s">
        <v>590</v>
      </c>
      <c r="B14" s="448" t="s">
        <v>109</v>
      </c>
      <c r="C14" s="735">
        <v>0.94557642971836442</v>
      </c>
      <c r="D14" s="735">
        <v>1.3140171339365376</v>
      </c>
      <c r="E14" s="735">
        <v>4.6897997462984495</v>
      </c>
      <c r="F14" s="735">
        <v>6.1213649937287906</v>
      </c>
      <c r="G14" s="735">
        <v>0.29593289249043325</v>
      </c>
      <c r="H14" s="735">
        <v>0.39940983280850056</v>
      </c>
    </row>
    <row r="15" spans="1:16" ht="13.5" customHeight="1">
      <c r="A15" s="1774"/>
      <c r="B15" s="441" t="s">
        <v>75</v>
      </c>
      <c r="C15" s="15">
        <v>29492.139000000268</v>
      </c>
      <c r="D15" s="15">
        <v>3845.3509999999997</v>
      </c>
      <c r="E15" s="15">
        <v>29492.139000000287</v>
      </c>
      <c r="F15" s="15">
        <v>3845.3509999999997</v>
      </c>
      <c r="G15" s="15">
        <v>29492.139000000272</v>
      </c>
      <c r="H15" s="15">
        <v>3845.3509999999992</v>
      </c>
    </row>
    <row r="16" spans="1:16" ht="13.5" customHeight="1">
      <c r="A16" s="1774"/>
      <c r="B16" s="441" t="s">
        <v>92</v>
      </c>
      <c r="C16" s="15">
        <v>29407</v>
      </c>
      <c r="D16" s="15">
        <v>4544</v>
      </c>
      <c r="E16" s="15">
        <v>29407</v>
      </c>
      <c r="F16" s="15">
        <v>4544</v>
      </c>
      <c r="G16" s="15">
        <v>29407</v>
      </c>
      <c r="H16" s="15">
        <v>4544</v>
      </c>
    </row>
    <row r="17" spans="1:8" ht="13.5" customHeight="1">
      <c r="A17" s="1774"/>
      <c r="B17" s="441" t="s">
        <v>110</v>
      </c>
      <c r="C17" s="390">
        <v>0</v>
      </c>
      <c r="D17" s="390">
        <v>0</v>
      </c>
      <c r="E17" s="390">
        <v>0</v>
      </c>
      <c r="F17" s="390">
        <v>0</v>
      </c>
      <c r="G17" s="390">
        <v>0</v>
      </c>
      <c r="H17" s="390">
        <v>0</v>
      </c>
    </row>
    <row r="18" spans="1:8" ht="13.5" customHeight="1">
      <c r="A18" s="1774"/>
      <c r="B18" s="441" t="s">
        <v>121</v>
      </c>
      <c r="C18" s="390">
        <v>5.1987205073946532</v>
      </c>
      <c r="D18" s="390">
        <v>6.4390095595080759</v>
      </c>
      <c r="E18" s="390">
        <v>22.733934887348301</v>
      </c>
      <c r="F18" s="390">
        <v>27.57428801114715</v>
      </c>
      <c r="G18" s="390">
        <v>1.0014500501387962</v>
      </c>
      <c r="H18" s="390">
        <v>1.150319207094691</v>
      </c>
    </row>
    <row r="19" spans="1:8" ht="13.5" customHeight="1">
      <c r="A19" s="1820"/>
      <c r="B19" s="444" t="s">
        <v>112</v>
      </c>
      <c r="C19" s="728">
        <v>5.6678690555797807E-2</v>
      </c>
      <c r="D19" s="728">
        <v>0.17858649259325737</v>
      </c>
      <c r="E19" s="728">
        <v>0.24785515181338705</v>
      </c>
      <c r="F19" s="728">
        <v>0.76477528665810635</v>
      </c>
      <c r="G19" s="728">
        <v>1.09182398665534E-2</v>
      </c>
      <c r="H19" s="728">
        <v>3.1904203691443526E-2</v>
      </c>
    </row>
    <row r="20" spans="1:8" ht="13.5" customHeight="1">
      <c r="A20" s="1773" t="s">
        <v>591</v>
      </c>
      <c r="B20" s="441" t="s">
        <v>109</v>
      </c>
      <c r="C20" s="390">
        <v>24.399605851281144</v>
      </c>
      <c r="D20" s="390">
        <v>25.112365000485116</v>
      </c>
      <c r="E20" s="390">
        <v>36.828153359781588</v>
      </c>
      <c r="F20" s="390">
        <v>37.012741099577163</v>
      </c>
      <c r="G20" s="390">
        <v>2.0517074397350377</v>
      </c>
      <c r="H20" s="390">
        <v>1.9727803781761408</v>
      </c>
    </row>
    <row r="21" spans="1:8" ht="13.5" customHeight="1">
      <c r="A21" s="1774"/>
      <c r="B21" s="441" t="s">
        <v>75</v>
      </c>
      <c r="C21" s="15">
        <v>29492.139000000072</v>
      </c>
      <c r="D21" s="15">
        <v>3845.350999999996</v>
      </c>
      <c r="E21" s="15">
        <v>29492.139000000094</v>
      </c>
      <c r="F21" s="15">
        <v>3845.3509999999974</v>
      </c>
      <c r="G21" s="15">
        <v>29492.13900000005</v>
      </c>
      <c r="H21" s="15">
        <v>3845.3509999999978</v>
      </c>
    </row>
    <row r="22" spans="1:8" ht="13.5" customHeight="1">
      <c r="A22" s="1774"/>
      <c r="B22" s="441" t="s">
        <v>92</v>
      </c>
      <c r="C22" s="15">
        <v>29407</v>
      </c>
      <c r="D22" s="15">
        <v>4544</v>
      </c>
      <c r="E22" s="15">
        <v>29407</v>
      </c>
      <c r="F22" s="15">
        <v>4544</v>
      </c>
      <c r="G22" s="15">
        <v>29407</v>
      </c>
      <c r="H22" s="15">
        <v>4544</v>
      </c>
    </row>
    <row r="23" spans="1:8" ht="13.5" customHeight="1">
      <c r="A23" s="1774"/>
      <c r="B23" s="441" t="s">
        <v>110</v>
      </c>
      <c r="C23" s="390">
        <v>5.219605675463618</v>
      </c>
      <c r="D23" s="390">
        <v>4.5750000000000002</v>
      </c>
      <c r="E23" s="390">
        <v>15</v>
      </c>
      <c r="F23" s="390">
        <v>11</v>
      </c>
      <c r="G23" s="390">
        <v>2</v>
      </c>
      <c r="H23" s="390">
        <v>2</v>
      </c>
    </row>
    <row r="24" spans="1:8" ht="13.5" customHeight="1">
      <c r="A24" s="1774"/>
      <c r="B24" s="441" t="s">
        <v>121</v>
      </c>
      <c r="C24" s="390">
        <v>48.472508477864764</v>
      </c>
      <c r="D24" s="390">
        <v>49.57076528632895</v>
      </c>
      <c r="E24" s="390">
        <v>60.905821831265051</v>
      </c>
      <c r="F24" s="390">
        <v>64.985103784971699</v>
      </c>
      <c r="G24" s="390">
        <v>2.4087404322209589</v>
      </c>
      <c r="H24" s="390">
        <v>2.4118333730594466</v>
      </c>
    </row>
    <row r="25" spans="1:8" ht="13.5" customHeight="1">
      <c r="A25" s="1820"/>
      <c r="B25" s="444" t="s">
        <v>112</v>
      </c>
      <c r="C25" s="728">
        <v>0.52846816915284134</v>
      </c>
      <c r="D25" s="728">
        <v>1.3748495053213441</v>
      </c>
      <c r="E25" s="728">
        <v>0.66402150754413847</v>
      </c>
      <c r="F25" s="728">
        <v>1.8023675300543487</v>
      </c>
      <c r="G25" s="728">
        <v>2.6261125866046935E-2</v>
      </c>
      <c r="H25" s="728">
        <v>6.6892409280249268E-2</v>
      </c>
    </row>
    <row r="26" spans="1:8" ht="13.5" customHeight="1">
      <c r="A26" s="1773" t="s">
        <v>592</v>
      </c>
      <c r="B26" s="441" t="s">
        <v>109</v>
      </c>
      <c r="C26" s="390">
        <v>6.0710912311069256</v>
      </c>
      <c r="D26" s="390">
        <v>8.616965983912193</v>
      </c>
      <c r="E26" s="390">
        <v>9.6396737449256786</v>
      </c>
      <c r="F26" s="390">
        <v>11.267926647008291</v>
      </c>
      <c r="G26" s="390">
        <v>0.51018506999441149</v>
      </c>
      <c r="H26" s="390">
        <v>0.57350135267235669</v>
      </c>
    </row>
    <row r="27" spans="1:8" ht="13.5" customHeight="1">
      <c r="A27" s="1774"/>
      <c r="B27" s="441" t="s">
        <v>75</v>
      </c>
      <c r="C27" s="15">
        <v>29492.139000000185</v>
      </c>
      <c r="D27" s="15">
        <v>3845.3509999999992</v>
      </c>
      <c r="E27" s="15">
        <v>29492.139000000163</v>
      </c>
      <c r="F27" s="15">
        <v>3845.3510000000019</v>
      </c>
      <c r="G27" s="15">
        <v>29492.139000000152</v>
      </c>
      <c r="H27" s="15">
        <v>3845.351000000001</v>
      </c>
    </row>
    <row r="28" spans="1:8" ht="13.5" customHeight="1">
      <c r="A28" s="1774"/>
      <c r="B28" s="441" t="s">
        <v>92</v>
      </c>
      <c r="C28" s="15">
        <v>29407</v>
      </c>
      <c r="D28" s="15">
        <v>4544</v>
      </c>
      <c r="E28" s="15">
        <v>29407</v>
      </c>
      <c r="F28" s="15">
        <v>4544</v>
      </c>
      <c r="G28" s="15">
        <v>29407</v>
      </c>
      <c r="H28" s="15">
        <v>4544</v>
      </c>
    </row>
    <row r="29" spans="1:8" ht="13.5" customHeight="1">
      <c r="A29" s="1774"/>
      <c r="B29" s="441" t="s">
        <v>110</v>
      </c>
      <c r="C29" s="390">
        <v>0</v>
      </c>
      <c r="D29" s="390">
        <v>0</v>
      </c>
      <c r="E29" s="390">
        <v>0</v>
      </c>
      <c r="F29" s="390">
        <v>0</v>
      </c>
      <c r="G29" s="390">
        <v>0</v>
      </c>
      <c r="H29" s="390">
        <v>0</v>
      </c>
    </row>
    <row r="30" spans="1:8" ht="13.5" customHeight="1">
      <c r="A30" s="1774"/>
      <c r="B30" s="441" t="s">
        <v>121</v>
      </c>
      <c r="C30" s="390">
        <v>29.257825410507913</v>
      </c>
      <c r="D30" s="390">
        <v>40.415777329620326</v>
      </c>
      <c r="E30" s="390">
        <v>33.558720272716052</v>
      </c>
      <c r="F30" s="390">
        <v>39.452050157553998</v>
      </c>
      <c r="G30" s="390">
        <v>1.3461508034578611</v>
      </c>
      <c r="H30" s="390">
        <v>1.450643476052331</v>
      </c>
    </row>
    <row r="31" spans="1:8" ht="13.5" customHeight="1">
      <c r="A31" s="1820"/>
      <c r="B31" s="444" t="s">
        <v>112</v>
      </c>
      <c r="C31" s="728">
        <v>0.31898141675802322</v>
      </c>
      <c r="D31" s="728">
        <v>1.1209351146356108</v>
      </c>
      <c r="E31" s="728">
        <v>0.36587162535096041</v>
      </c>
      <c r="F31" s="728">
        <v>1.0942060573348646</v>
      </c>
      <c r="G31" s="728">
        <v>1.4676315974690393E-2</v>
      </c>
      <c r="H31" s="728">
        <v>4.0233723524906319E-2</v>
      </c>
    </row>
    <row r="32" spans="1:8" ht="13.5" customHeight="1">
      <c r="A32" s="1773" t="s">
        <v>538</v>
      </c>
      <c r="B32" s="441" t="s">
        <v>109</v>
      </c>
      <c r="C32" s="390">
        <v>1.8416814162275956</v>
      </c>
      <c r="D32" s="390">
        <v>1.4221783894859765</v>
      </c>
      <c r="E32" s="390">
        <v>4.383663694247427</v>
      </c>
      <c r="F32" s="390">
        <v>4.0228348465458712</v>
      </c>
      <c r="G32" s="390">
        <v>9.6371816232114133E-2</v>
      </c>
      <c r="H32" s="390">
        <v>0.10513214528400673</v>
      </c>
    </row>
    <row r="33" spans="1:8" ht="13.5" customHeight="1">
      <c r="A33" s="1774"/>
      <c r="B33" s="441" t="s">
        <v>75</v>
      </c>
      <c r="C33" s="15">
        <v>29492.139000000363</v>
      </c>
      <c r="D33" s="15">
        <v>3845.3509999999969</v>
      </c>
      <c r="E33" s="15">
        <v>29492.139000000345</v>
      </c>
      <c r="F33" s="15">
        <v>3845.3509999999965</v>
      </c>
      <c r="G33" s="15">
        <v>29492.139000000348</v>
      </c>
      <c r="H33" s="15">
        <v>3845.3509999999956</v>
      </c>
    </row>
    <row r="34" spans="1:8" ht="13.5" customHeight="1">
      <c r="A34" s="1774"/>
      <c r="B34" s="441" t="s">
        <v>92</v>
      </c>
      <c r="C34" s="15">
        <v>29407</v>
      </c>
      <c r="D34" s="15">
        <v>4544</v>
      </c>
      <c r="E34" s="15">
        <v>29407</v>
      </c>
      <c r="F34" s="15">
        <v>4544</v>
      </c>
      <c r="G34" s="15">
        <v>29407</v>
      </c>
      <c r="H34" s="15">
        <v>4544</v>
      </c>
    </row>
    <row r="35" spans="1:8" ht="13.5" customHeight="1">
      <c r="A35" s="1774"/>
      <c r="B35" s="441" t="s">
        <v>110</v>
      </c>
      <c r="C35" s="390">
        <v>0</v>
      </c>
      <c r="D35" s="390">
        <v>0</v>
      </c>
      <c r="E35" s="390">
        <v>0</v>
      </c>
      <c r="F35" s="390">
        <v>0</v>
      </c>
      <c r="G35" s="390">
        <v>0</v>
      </c>
      <c r="H35" s="390">
        <v>0</v>
      </c>
    </row>
    <row r="36" spans="1:8" ht="13.5" customHeight="1">
      <c r="A36" s="1774"/>
      <c r="B36" s="441" t="s">
        <v>121</v>
      </c>
      <c r="C36" s="390">
        <v>27.123810134357267</v>
      </c>
      <c r="D36" s="390">
        <v>17.474968325086486</v>
      </c>
      <c r="E36" s="390">
        <v>35.749252629115922</v>
      </c>
      <c r="F36" s="390">
        <v>31.518560454545412</v>
      </c>
      <c r="G36" s="390">
        <v>0.58498663699071407</v>
      </c>
      <c r="H36" s="390">
        <v>0.64380436814543007</v>
      </c>
    </row>
    <row r="37" spans="1:8" ht="13.5" customHeight="1">
      <c r="A37" s="1820"/>
      <c r="B37" s="444" t="s">
        <v>112</v>
      </c>
      <c r="C37" s="728">
        <v>0.29571546289375139</v>
      </c>
      <c r="D37" s="728">
        <v>0.48466977296953817</v>
      </c>
      <c r="E37" s="728">
        <v>0.38975375277139995</v>
      </c>
      <c r="F37" s="728">
        <v>0.87417002741580552</v>
      </c>
      <c r="G37" s="728">
        <v>6.3777763259463662E-3</v>
      </c>
      <c r="H37" s="728">
        <v>1.7855970388106455E-2</v>
      </c>
    </row>
    <row r="38" spans="1:8" ht="13.5" customHeight="1" thickBot="1">
      <c r="A38" s="1967" t="s">
        <v>166</v>
      </c>
      <c r="B38" s="441" t="s">
        <v>109</v>
      </c>
      <c r="C38" s="390">
        <v>34.969176410117825</v>
      </c>
      <c r="D38" s="390">
        <v>38.334595287236837</v>
      </c>
      <c r="E38" s="403">
        <v>84.4581783301645</v>
      </c>
      <c r="F38" s="403">
        <v>89.440401669444512</v>
      </c>
      <c r="G38" s="390">
        <v>4.9322477762633596</v>
      </c>
      <c r="H38" s="390">
        <v>5.1841683633041562</v>
      </c>
    </row>
    <row r="39" spans="1:8" ht="13.5" customHeight="1">
      <c r="A39" s="1774"/>
      <c r="B39" s="441" t="s">
        <v>75</v>
      </c>
      <c r="C39" s="15">
        <v>29492.139000000061</v>
      </c>
      <c r="D39" s="15">
        <v>3845.3509999999983</v>
      </c>
      <c r="E39" s="736">
        <v>29492.138999999996</v>
      </c>
      <c r="F39" s="736">
        <v>3845.3509999999987</v>
      </c>
      <c r="G39" s="15">
        <v>29492.139000000014</v>
      </c>
      <c r="H39" s="15">
        <v>3845.3509999999978</v>
      </c>
    </row>
    <row r="40" spans="1:8" ht="13.5" customHeight="1">
      <c r="A40" s="1774"/>
      <c r="B40" s="441" t="s">
        <v>92</v>
      </c>
      <c r="C40" s="15">
        <v>29407</v>
      </c>
      <c r="D40" s="15">
        <v>4544</v>
      </c>
      <c r="E40" s="736">
        <v>29407</v>
      </c>
      <c r="F40" s="736">
        <v>4544</v>
      </c>
      <c r="G40" s="15">
        <v>29407</v>
      </c>
      <c r="H40" s="15">
        <v>4544</v>
      </c>
    </row>
    <row r="41" spans="1:8" ht="13.5" customHeight="1">
      <c r="A41" s="1774"/>
      <c r="B41" s="441" t="s">
        <v>110</v>
      </c>
      <c r="C41" s="46">
        <v>13.871510721203066</v>
      </c>
      <c r="D41" s="46">
        <v>15.829691615059289</v>
      </c>
      <c r="E41" s="81">
        <v>60</v>
      </c>
      <c r="F41" s="81">
        <v>64</v>
      </c>
      <c r="G41" s="46">
        <v>4</v>
      </c>
      <c r="H41" s="46">
        <v>4</v>
      </c>
    </row>
    <row r="42" spans="1:8" ht="13.5" customHeight="1">
      <c r="A42" s="1774"/>
      <c r="B42" s="441" t="s">
        <v>121</v>
      </c>
      <c r="C42" s="46">
        <v>61.392650299214779</v>
      </c>
      <c r="D42" s="46">
        <v>64.29389127401349</v>
      </c>
      <c r="E42" s="81">
        <v>92.677888713839039</v>
      </c>
      <c r="F42" s="81">
        <v>98.115722087403384</v>
      </c>
      <c r="G42" s="46">
        <v>3.7924405657453346</v>
      </c>
      <c r="H42" s="46">
        <v>4.109606630975418</v>
      </c>
    </row>
    <row r="43" spans="1:8" ht="13.5" customHeight="1" thickBot="1">
      <c r="A43" s="1960"/>
      <c r="B43" s="341" t="s">
        <v>112</v>
      </c>
      <c r="C43" s="458">
        <v>0.66932912122512556</v>
      </c>
      <c r="D43" s="458">
        <v>1.7831966906841341</v>
      </c>
      <c r="E43" s="737">
        <v>1.0104142679539485</v>
      </c>
      <c r="F43" s="737">
        <v>2.7212481226977414</v>
      </c>
      <c r="G43" s="458">
        <v>4.1346820813196086E-2</v>
      </c>
      <c r="H43" s="458">
        <v>0.11398029889242198</v>
      </c>
    </row>
    <row r="44" spans="1:8" ht="50.25" customHeight="1">
      <c r="A44" s="1951" t="s">
        <v>758</v>
      </c>
      <c r="B44" s="1951"/>
      <c r="C44" s="1951"/>
      <c r="D44" s="1951"/>
      <c r="E44" s="1951"/>
      <c r="F44" s="1951"/>
      <c r="G44" s="1951"/>
      <c r="H44" s="1951"/>
    </row>
    <row r="45" spans="1:8" ht="16.5" customHeight="1">
      <c r="A45" s="26"/>
      <c r="B45" s="51"/>
      <c r="D45" s="7"/>
    </row>
    <row r="46" spans="1:8">
      <c r="A46" s="51"/>
      <c r="B46" s="51"/>
    </row>
    <row r="47" spans="1:8" ht="13.5" thickBot="1">
      <c r="A47" s="1822" t="s">
        <v>759</v>
      </c>
      <c r="B47" s="1822"/>
      <c r="C47" s="1822"/>
      <c r="D47" s="1822"/>
      <c r="E47" s="1822"/>
      <c r="F47" s="1822"/>
      <c r="G47" s="1822"/>
      <c r="H47" s="1822"/>
    </row>
    <row r="48" spans="1:8" ht="13.5" thickBot="1">
      <c r="A48" s="1961" t="s">
        <v>71</v>
      </c>
      <c r="B48" s="1954"/>
      <c r="C48" s="1823" t="s">
        <v>748</v>
      </c>
      <c r="D48" s="1823"/>
      <c r="E48" s="1823" t="s">
        <v>510</v>
      </c>
      <c r="F48" s="1823"/>
      <c r="G48" s="1823" t="s">
        <v>749</v>
      </c>
      <c r="H48" s="1823"/>
    </row>
    <row r="49" spans="1:8" ht="13.5" thickBot="1">
      <c r="A49" s="1960"/>
      <c r="B49" s="1960"/>
      <c r="C49" s="734" t="s">
        <v>102</v>
      </c>
      <c r="D49" s="44" t="s">
        <v>82</v>
      </c>
      <c r="E49" s="734" t="s">
        <v>102</v>
      </c>
      <c r="F49" s="44" t="s">
        <v>82</v>
      </c>
      <c r="G49" s="734" t="s">
        <v>102</v>
      </c>
      <c r="H49" s="44" t="s">
        <v>82</v>
      </c>
    </row>
    <row r="50" spans="1:8">
      <c r="A50" s="1951" t="s">
        <v>589</v>
      </c>
      <c r="B50" s="456" t="s">
        <v>109</v>
      </c>
      <c r="C50" s="185">
        <v>2.0574288733138189</v>
      </c>
      <c r="D50" s="185">
        <v>2.0609280487264483</v>
      </c>
      <c r="E50" s="185">
        <v>35.103670895357546</v>
      </c>
      <c r="F50" s="185">
        <v>37.699213581805495</v>
      </c>
      <c r="G50" s="185">
        <v>2.208382841524676</v>
      </c>
      <c r="H50" s="185">
        <v>2.1920092253826975</v>
      </c>
    </row>
    <row r="51" spans="1:8">
      <c r="A51" s="1774"/>
      <c r="B51" s="441" t="s">
        <v>75</v>
      </c>
      <c r="C51" s="15">
        <v>33390</v>
      </c>
      <c r="D51" s="15">
        <v>4297.524321377784</v>
      </c>
      <c r="E51" s="15">
        <v>33390.000000000007</v>
      </c>
      <c r="F51" s="15">
        <v>4297.5243213777867</v>
      </c>
      <c r="G51" s="15">
        <v>33389.999999999978</v>
      </c>
      <c r="H51" s="15">
        <v>4297.5243213777858</v>
      </c>
    </row>
    <row r="52" spans="1:8">
      <c r="A52" s="1774"/>
      <c r="B52" s="441" t="s">
        <v>92</v>
      </c>
      <c r="C52" s="15">
        <v>33390</v>
      </c>
      <c r="D52" s="15">
        <v>4606</v>
      </c>
      <c r="E52" s="15">
        <v>33390</v>
      </c>
      <c r="F52" s="15">
        <v>4606</v>
      </c>
      <c r="G52" s="15">
        <v>33390</v>
      </c>
      <c r="H52" s="15">
        <v>4606</v>
      </c>
    </row>
    <row r="53" spans="1:8">
      <c r="A53" s="1774"/>
      <c r="B53" s="441" t="s">
        <v>110</v>
      </c>
      <c r="C53" s="390">
        <v>0.6</v>
      </c>
      <c r="D53" s="390">
        <v>0.6</v>
      </c>
      <c r="E53" s="390">
        <v>10</v>
      </c>
      <c r="F53" s="390">
        <v>10</v>
      </c>
      <c r="G53" s="390">
        <v>2</v>
      </c>
      <c r="H53" s="390">
        <v>1</v>
      </c>
    </row>
    <row r="54" spans="1:8">
      <c r="A54" s="1774"/>
      <c r="B54" s="441" t="s">
        <v>121</v>
      </c>
      <c r="C54" s="390">
        <v>3.5377555100065723</v>
      </c>
      <c r="D54" s="390">
        <v>3.4158134955616255</v>
      </c>
      <c r="E54" s="390">
        <v>63.323599219134735</v>
      </c>
      <c r="F54" s="390">
        <v>73.595733594511898</v>
      </c>
      <c r="G54" s="390">
        <v>2.6075136139598372</v>
      </c>
      <c r="H54" s="390">
        <v>2.6734086970782776</v>
      </c>
    </row>
    <row r="55" spans="1:8">
      <c r="A55" s="1774"/>
      <c r="B55" s="441" t="s">
        <v>112</v>
      </c>
      <c r="C55" s="390">
        <f t="shared" ref="C55:H55" si="0">1.14*1.64*C54/SQRT(C52)</f>
        <v>3.6196643954466846E-2</v>
      </c>
      <c r="D55" s="390">
        <f t="shared" si="0"/>
        <v>9.4098106121130717E-2</v>
      </c>
      <c r="E55" s="390">
        <f t="shared" si="0"/>
        <v>0.64789716767231231</v>
      </c>
      <c r="F55" s="390">
        <f t="shared" si="0"/>
        <v>2.0273996688745459</v>
      </c>
      <c r="G55" s="390">
        <f t="shared" si="0"/>
        <v>2.6678848106932634E-2</v>
      </c>
      <c r="H55" s="390">
        <f t="shared" si="0"/>
        <v>7.3646496101059472E-2</v>
      </c>
    </row>
    <row r="56" spans="1:8">
      <c r="A56" s="1824" t="s">
        <v>590</v>
      </c>
      <c r="B56" s="448" t="s">
        <v>109</v>
      </c>
      <c r="C56" s="735">
        <v>0.76638225102801882</v>
      </c>
      <c r="D56" s="735">
        <v>1.0992340619855909</v>
      </c>
      <c r="E56" s="735">
        <v>4.157313575752938</v>
      </c>
      <c r="F56" s="735">
        <v>5.7089693099037371</v>
      </c>
      <c r="G56" s="735">
        <v>0.26268119750396018</v>
      </c>
      <c r="H56" s="735">
        <v>0.38554518315094349</v>
      </c>
    </row>
    <row r="57" spans="1:8">
      <c r="A57" s="1774"/>
      <c r="B57" s="441" t="s">
        <v>75</v>
      </c>
      <c r="C57" s="15">
        <v>33390.000000000218</v>
      </c>
      <c r="D57" s="15">
        <v>4297.5243213777931</v>
      </c>
      <c r="E57" s="15">
        <v>33390.000000000218</v>
      </c>
      <c r="F57" s="15">
        <v>4297.524321377794</v>
      </c>
      <c r="G57" s="15">
        <v>33390.000000000204</v>
      </c>
      <c r="H57" s="15">
        <v>4297.524321377794</v>
      </c>
    </row>
    <row r="58" spans="1:8">
      <c r="A58" s="1774"/>
      <c r="B58" s="441" t="s">
        <v>92</v>
      </c>
      <c r="C58" s="15">
        <v>33390</v>
      </c>
      <c r="D58" s="15">
        <v>4606</v>
      </c>
      <c r="E58" s="15">
        <v>33390</v>
      </c>
      <c r="F58" s="15">
        <v>4606</v>
      </c>
      <c r="G58" s="15">
        <v>33390</v>
      </c>
      <c r="H58" s="15">
        <v>4606</v>
      </c>
    </row>
    <row r="59" spans="1:8">
      <c r="A59" s="1774"/>
      <c r="B59" s="441" t="s">
        <v>110</v>
      </c>
      <c r="C59" s="390">
        <v>0</v>
      </c>
      <c r="D59" s="390">
        <v>0</v>
      </c>
      <c r="E59" s="390">
        <v>0</v>
      </c>
      <c r="F59" s="390">
        <v>0</v>
      </c>
      <c r="G59" s="390">
        <v>0</v>
      </c>
      <c r="H59" s="390">
        <v>0</v>
      </c>
    </row>
    <row r="60" spans="1:8">
      <c r="A60" s="1774"/>
      <c r="B60" s="441" t="s">
        <v>121</v>
      </c>
      <c r="C60" s="390">
        <v>4.1852804422582857</v>
      </c>
      <c r="D60" s="390">
        <v>4.8075341680545902</v>
      </c>
      <c r="E60" s="390">
        <v>20.646564464641518</v>
      </c>
      <c r="F60" s="390">
        <v>22.781821859137981</v>
      </c>
      <c r="G60" s="390">
        <v>0.92848512603153321</v>
      </c>
      <c r="H60" s="390">
        <v>1.1186866605932284</v>
      </c>
    </row>
    <row r="61" spans="1:8">
      <c r="A61" s="1820"/>
      <c r="B61" s="444" t="s">
        <v>112</v>
      </c>
      <c r="C61" s="728">
        <f t="shared" ref="C61:H61" si="1">1.14*1.64*C60/SQRT(C58)</f>
        <v>4.2821813319071124E-2</v>
      </c>
      <c r="D61" s="728">
        <f t="shared" si="1"/>
        <v>0.13243693220205593</v>
      </c>
      <c r="E61" s="728">
        <f t="shared" si="1"/>
        <v>0.21124589890277296</v>
      </c>
      <c r="F61" s="728">
        <f t="shared" si="1"/>
        <v>0.62758879948197854</v>
      </c>
      <c r="G61" s="728">
        <f t="shared" si="1"/>
        <v>9.4998214062337084E-3</v>
      </c>
      <c r="H61" s="728">
        <f t="shared" si="1"/>
        <v>3.081734299649962E-2</v>
      </c>
    </row>
    <row r="62" spans="1:8">
      <c r="A62" s="1773" t="s">
        <v>591</v>
      </c>
      <c r="B62" s="441" t="s">
        <v>109</v>
      </c>
      <c r="C62" s="45">
        <v>24.321324115417529</v>
      </c>
      <c r="D62" s="45">
        <v>26.42059271120927</v>
      </c>
      <c r="E62" s="45">
        <v>35.949973791147677</v>
      </c>
      <c r="F62" s="45">
        <v>38.367455418207335</v>
      </c>
      <c r="G62" s="45">
        <v>1.8255208490769728</v>
      </c>
      <c r="H62" s="45">
        <v>1.7475989872254927</v>
      </c>
    </row>
    <row r="63" spans="1:8">
      <c r="A63" s="1774"/>
      <c r="B63" s="441" t="s">
        <v>75</v>
      </c>
      <c r="C63" s="15">
        <v>33390.000000000087</v>
      </c>
      <c r="D63" s="15">
        <v>4297.5243213777903</v>
      </c>
      <c r="E63" s="15">
        <v>33390.000000000087</v>
      </c>
      <c r="F63" s="15">
        <v>4297.5243213777858</v>
      </c>
      <c r="G63" s="15">
        <v>33390.000000000102</v>
      </c>
      <c r="H63" s="15">
        <v>4297.5243213777876</v>
      </c>
    </row>
    <row r="64" spans="1:8">
      <c r="A64" s="1774"/>
      <c r="B64" s="441" t="s">
        <v>92</v>
      </c>
      <c r="C64" s="15">
        <v>33390</v>
      </c>
      <c r="D64" s="15">
        <v>4606</v>
      </c>
      <c r="E64" s="15">
        <v>33390</v>
      </c>
      <c r="F64" s="15">
        <v>4606</v>
      </c>
      <c r="G64" s="15">
        <v>33390</v>
      </c>
      <c r="H64" s="15">
        <v>4606</v>
      </c>
    </row>
    <row r="65" spans="1:8">
      <c r="A65" s="1774"/>
      <c r="B65" s="441" t="s">
        <v>110</v>
      </c>
      <c r="C65" s="390">
        <v>3.66</v>
      </c>
      <c r="D65" s="390">
        <v>2.7450000000000001</v>
      </c>
      <c r="E65" s="390">
        <v>10</v>
      </c>
      <c r="F65" s="390">
        <v>10</v>
      </c>
      <c r="G65" s="390">
        <v>2</v>
      </c>
      <c r="H65" s="390">
        <v>1</v>
      </c>
    </row>
    <row r="66" spans="1:8">
      <c r="A66" s="1774"/>
      <c r="B66" s="441" t="s">
        <v>121</v>
      </c>
      <c r="C66" s="390">
        <v>49.768938210799121</v>
      </c>
      <c r="D66" s="390">
        <v>56.790882538200115</v>
      </c>
      <c r="E66" s="390">
        <v>60.162067777387691</v>
      </c>
      <c r="F66" s="390">
        <v>67.373132187457443</v>
      </c>
      <c r="G66" s="390">
        <v>2.1825256186239885</v>
      </c>
      <c r="H66" s="390">
        <v>2.1398730454039439</v>
      </c>
    </row>
    <row r="67" spans="1:8">
      <c r="A67" s="1820"/>
      <c r="B67" s="444" t="s">
        <v>112</v>
      </c>
      <c r="C67" s="728">
        <f t="shared" ref="C67:H67" si="2">1.14*1.64*C66/SQRT(C64)</f>
        <v>0.50921227634659505</v>
      </c>
      <c r="D67" s="728">
        <f t="shared" si="2"/>
        <v>1.5644631941222487</v>
      </c>
      <c r="E67" s="728">
        <f t="shared" si="2"/>
        <v>0.61554987074235634</v>
      </c>
      <c r="F67" s="728">
        <f t="shared" si="2"/>
        <v>1.855980764326236</v>
      </c>
      <c r="G67" s="728">
        <f t="shared" si="2"/>
        <v>2.2330571605466386E-2</v>
      </c>
      <c r="H67" s="728">
        <f t="shared" si="2"/>
        <v>5.894876906300775E-2</v>
      </c>
    </row>
    <row r="68" spans="1:8">
      <c r="A68" s="1773" t="s">
        <v>592</v>
      </c>
      <c r="B68" s="441" t="s">
        <v>109</v>
      </c>
      <c r="C68" s="390">
        <v>7.0096227235921118</v>
      </c>
      <c r="D68" s="390">
        <v>7.6335175010173728</v>
      </c>
      <c r="E68" s="390">
        <v>9.858668082548105</v>
      </c>
      <c r="F68" s="390">
        <v>9.9882549016821596</v>
      </c>
      <c r="G68" s="390">
        <v>0.56581624581371692</v>
      </c>
      <c r="H68" s="390">
        <v>0.56123285162433034</v>
      </c>
    </row>
    <row r="69" spans="1:8">
      <c r="A69" s="1774"/>
      <c r="B69" s="441" t="s">
        <v>75</v>
      </c>
      <c r="C69" s="15">
        <v>33390.000000000058</v>
      </c>
      <c r="D69" s="15">
        <v>4297.5243213777921</v>
      </c>
      <c r="E69" s="15">
        <v>33390.000000000044</v>
      </c>
      <c r="F69" s="15">
        <v>4297.5243213777921</v>
      </c>
      <c r="G69" s="15">
        <v>33390.000000000058</v>
      </c>
      <c r="H69" s="15">
        <v>4297.5243213777912</v>
      </c>
    </row>
    <row r="70" spans="1:8">
      <c r="A70" s="1774"/>
      <c r="B70" s="441" t="s">
        <v>92</v>
      </c>
      <c r="C70" s="15">
        <v>33390</v>
      </c>
      <c r="D70" s="15">
        <v>4606</v>
      </c>
      <c r="E70" s="15">
        <v>33390</v>
      </c>
      <c r="F70" s="15">
        <v>4606</v>
      </c>
      <c r="G70" s="15">
        <v>33390</v>
      </c>
      <c r="H70" s="15">
        <v>4606</v>
      </c>
    </row>
    <row r="71" spans="1:8">
      <c r="A71" s="1774"/>
      <c r="B71" s="441" t="s">
        <v>110</v>
      </c>
      <c r="C71" s="390">
        <v>0</v>
      </c>
      <c r="D71" s="390">
        <v>0</v>
      </c>
      <c r="E71" s="390">
        <v>0</v>
      </c>
      <c r="F71" s="390">
        <v>0</v>
      </c>
      <c r="G71" s="390">
        <v>0</v>
      </c>
      <c r="H71" s="390">
        <v>0</v>
      </c>
    </row>
    <row r="72" spans="1:8">
      <c r="A72" s="1774"/>
      <c r="B72" s="441" t="s">
        <v>121</v>
      </c>
      <c r="C72" s="390">
        <v>31.524691905656343</v>
      </c>
      <c r="D72" s="390">
        <v>32.318864137151969</v>
      </c>
      <c r="E72" s="390">
        <v>32.774734135251521</v>
      </c>
      <c r="F72" s="390">
        <v>32.666611931421855</v>
      </c>
      <c r="G72" s="390">
        <v>1.4232771955753576</v>
      </c>
      <c r="H72" s="390">
        <v>1.4096460692802155</v>
      </c>
    </row>
    <row r="73" spans="1:8">
      <c r="A73" s="1820"/>
      <c r="B73" s="444" t="s">
        <v>112</v>
      </c>
      <c r="C73" s="728">
        <f t="shared" ref="C73:H73" si="3">1.14*1.64*C72/SQRT(C70)</f>
        <v>0.32254576254795675</v>
      </c>
      <c r="D73" s="728">
        <f t="shared" si="3"/>
        <v>0.8903132185769731</v>
      </c>
      <c r="E73" s="728">
        <f t="shared" si="3"/>
        <v>0.33533560440806331</v>
      </c>
      <c r="F73" s="728">
        <f t="shared" si="3"/>
        <v>0.89989290110095022</v>
      </c>
      <c r="G73" s="728">
        <f t="shared" si="3"/>
        <v>1.4562300235568735E-2</v>
      </c>
      <c r="H73" s="728">
        <f t="shared" si="3"/>
        <v>3.8832631111949838E-2</v>
      </c>
    </row>
    <row r="74" spans="1:8">
      <c r="A74" s="1773" t="s">
        <v>538</v>
      </c>
      <c r="B74" s="441" t="s">
        <v>109</v>
      </c>
      <c r="C74" s="390">
        <v>1.061799160825208</v>
      </c>
      <c r="D74" s="390">
        <v>1.2698780513330283</v>
      </c>
      <c r="E74" s="390">
        <v>3.3513945035938013</v>
      </c>
      <c r="F74" s="390">
        <v>3.7230899340153103</v>
      </c>
      <c r="G74" s="390">
        <v>6.0313511053210013E-2</v>
      </c>
      <c r="H74" s="390">
        <v>5.9584510155204724E-2</v>
      </c>
    </row>
    <row r="75" spans="1:8">
      <c r="A75" s="1774"/>
      <c r="B75" s="441" t="s">
        <v>75</v>
      </c>
      <c r="C75" s="15">
        <v>33390.000000000226</v>
      </c>
      <c r="D75" s="15">
        <v>4297.5243213778058</v>
      </c>
      <c r="E75" s="15">
        <v>33390.000000000233</v>
      </c>
      <c r="F75" s="15">
        <v>4297.5243213778058</v>
      </c>
      <c r="G75" s="15">
        <v>33390.000000000233</v>
      </c>
      <c r="H75" s="15">
        <v>4297.5243213778058</v>
      </c>
    </row>
    <row r="76" spans="1:8">
      <c r="A76" s="1774"/>
      <c r="B76" s="441" t="s">
        <v>92</v>
      </c>
      <c r="C76" s="15">
        <v>33390</v>
      </c>
      <c r="D76" s="15">
        <v>4606</v>
      </c>
      <c r="E76" s="15">
        <v>33390</v>
      </c>
      <c r="F76" s="15">
        <v>4606</v>
      </c>
      <c r="G76" s="15">
        <v>33390</v>
      </c>
      <c r="H76" s="15">
        <v>4606</v>
      </c>
    </row>
    <row r="77" spans="1:8">
      <c r="A77" s="1774"/>
      <c r="B77" s="441" t="s">
        <v>110</v>
      </c>
      <c r="C77" s="390">
        <v>0</v>
      </c>
      <c r="D77" s="390">
        <v>0</v>
      </c>
      <c r="E77" s="390">
        <v>0</v>
      </c>
      <c r="F77" s="390">
        <v>0</v>
      </c>
      <c r="G77" s="390">
        <v>0</v>
      </c>
      <c r="H77" s="390">
        <v>0</v>
      </c>
    </row>
    <row r="78" spans="1:8">
      <c r="A78" s="1774"/>
      <c r="B78" s="441" t="s">
        <v>121</v>
      </c>
      <c r="C78" s="390">
        <v>15.497699556635592</v>
      </c>
      <c r="D78" s="390">
        <v>15.355266987646441</v>
      </c>
      <c r="E78" s="390">
        <v>32.640161982551831</v>
      </c>
      <c r="F78" s="390">
        <v>31.899096020011729</v>
      </c>
      <c r="G78" s="390">
        <v>0.41120032524770578</v>
      </c>
      <c r="H78" s="390">
        <v>0.38545977749688703</v>
      </c>
    </row>
    <row r="79" spans="1:8">
      <c r="A79" s="1820"/>
      <c r="B79" s="444" t="s">
        <v>112</v>
      </c>
      <c r="C79" s="728">
        <f t="shared" ref="C79:H79" si="4">1.14*1.64*C78/SQRT(C76)</f>
        <v>0.15856514430636703</v>
      </c>
      <c r="D79" s="728">
        <f t="shared" si="4"/>
        <v>0.42300364009899799</v>
      </c>
      <c r="E79" s="728">
        <f t="shared" si="4"/>
        <v>0.33395872568264573</v>
      </c>
      <c r="F79" s="728">
        <f t="shared" si="4"/>
        <v>0.8787495354648085</v>
      </c>
      <c r="G79" s="728">
        <f t="shared" si="4"/>
        <v>4.207207571255968E-3</v>
      </c>
      <c r="H79" s="728">
        <f t="shared" si="4"/>
        <v>1.0618564244054506E-2</v>
      </c>
    </row>
    <row r="80" spans="1:8" ht="13.5" thickBot="1">
      <c r="A80" s="1967" t="s">
        <v>166</v>
      </c>
      <c r="B80" s="441" t="s">
        <v>109</v>
      </c>
      <c r="C80" s="45">
        <v>35.216557124176617</v>
      </c>
      <c r="D80" s="45">
        <v>38.484150374271742</v>
      </c>
      <c r="E80" s="45">
        <v>88.421020848400019</v>
      </c>
      <c r="F80" s="45">
        <v>95.486983145614062</v>
      </c>
      <c r="G80" s="45">
        <v>4.9227146449725367</v>
      </c>
      <c r="H80" s="45">
        <v>4.9459707575386682</v>
      </c>
    </row>
    <row r="81" spans="1:8">
      <c r="A81" s="1774"/>
      <c r="B81" s="441" t="s">
        <v>75</v>
      </c>
      <c r="C81" s="15">
        <v>33390.000000000124</v>
      </c>
      <c r="D81" s="15">
        <v>4297.5243213777885</v>
      </c>
      <c r="E81" s="15">
        <v>33390.00000000008</v>
      </c>
      <c r="F81" s="15">
        <v>4297.5243213777885</v>
      </c>
      <c r="G81" s="15">
        <v>33390.000000000044</v>
      </c>
      <c r="H81" s="15">
        <v>4297.5243213777885</v>
      </c>
    </row>
    <row r="82" spans="1:8">
      <c r="A82" s="1774"/>
      <c r="B82" s="441" t="s">
        <v>92</v>
      </c>
      <c r="C82" s="15">
        <v>33390</v>
      </c>
      <c r="D82" s="15">
        <v>4606</v>
      </c>
      <c r="E82" s="15">
        <v>33390</v>
      </c>
      <c r="F82" s="15">
        <v>4606</v>
      </c>
      <c r="G82" s="15">
        <v>33390</v>
      </c>
      <c r="H82" s="15">
        <v>4606</v>
      </c>
    </row>
    <row r="83" spans="1:8">
      <c r="A83" s="1774"/>
      <c r="B83" s="441" t="s">
        <v>110</v>
      </c>
      <c r="C83" s="46">
        <v>13.587505524027343</v>
      </c>
      <c r="D83" s="46">
        <v>13.5608</v>
      </c>
      <c r="E83" s="46">
        <v>62</v>
      </c>
      <c r="F83" s="46">
        <v>65</v>
      </c>
      <c r="G83" s="46">
        <v>4</v>
      </c>
      <c r="H83" s="46">
        <v>4</v>
      </c>
    </row>
    <row r="84" spans="1:8">
      <c r="A84" s="1774"/>
      <c r="B84" s="441" t="s">
        <v>121</v>
      </c>
      <c r="C84" s="46">
        <v>59.127683166149836</v>
      </c>
      <c r="D84" s="46">
        <v>64.807695564452246</v>
      </c>
      <c r="E84" s="46">
        <v>95.949103041209383</v>
      </c>
      <c r="F84" s="46">
        <v>105.92699502819497</v>
      </c>
      <c r="G84" s="46">
        <v>3.8766550104808033</v>
      </c>
      <c r="H84" s="46">
        <v>3.9764751638916329</v>
      </c>
    </row>
    <row r="85" spans="1:8" ht="13.5" thickBot="1">
      <c r="A85" s="1960"/>
      <c r="B85" s="341" t="s">
        <v>112</v>
      </c>
      <c r="C85" s="458">
        <f t="shared" ref="C85:H85" si="5">1.14*1.64*C84/SQRT(C82)</f>
        <v>0.60496653580610849</v>
      </c>
      <c r="D85" s="458">
        <f t="shared" si="5"/>
        <v>1.7853086600347556</v>
      </c>
      <c r="E85" s="458">
        <f t="shared" si="5"/>
        <v>0.98170591797810691</v>
      </c>
      <c r="F85" s="458">
        <f t="shared" si="5"/>
        <v>2.9180544055484861</v>
      </c>
      <c r="G85" s="458">
        <f t="shared" si="5"/>
        <v>3.9664103624959909E-2</v>
      </c>
      <c r="H85" s="458">
        <f t="shared" si="5"/>
        <v>0.10954309491607456</v>
      </c>
    </row>
    <row r="86" spans="1:8" ht="54.75" customHeight="1">
      <c r="A86" s="1951" t="s">
        <v>760</v>
      </c>
      <c r="B86" s="1951"/>
      <c r="C86" s="1951"/>
      <c r="D86" s="1951"/>
      <c r="E86" s="1951"/>
      <c r="F86" s="1951"/>
      <c r="G86" s="1951"/>
      <c r="H86" s="1951"/>
    </row>
    <row r="89" spans="1:8" ht="13.5" thickBot="1">
      <c r="A89" s="1822" t="s">
        <v>761</v>
      </c>
      <c r="B89" s="1822"/>
      <c r="C89" s="1822"/>
      <c r="D89" s="1822"/>
      <c r="E89" s="1822"/>
      <c r="F89" s="1822"/>
      <c r="G89" s="1822"/>
      <c r="H89" s="1822"/>
    </row>
    <row r="90" spans="1:8" ht="13.5" customHeight="1" thickBot="1">
      <c r="A90" s="1961" t="s">
        <v>71</v>
      </c>
      <c r="B90" s="1954"/>
      <c r="C90" s="1823" t="s">
        <v>748</v>
      </c>
      <c r="D90" s="1823"/>
      <c r="E90" s="1823" t="s">
        <v>510</v>
      </c>
      <c r="F90" s="1823"/>
      <c r="G90" s="1823" t="s">
        <v>749</v>
      </c>
      <c r="H90" s="1823"/>
    </row>
    <row r="91" spans="1:8" ht="13.5" thickBot="1">
      <c r="A91" s="1960"/>
      <c r="B91" s="1960"/>
      <c r="C91" s="734" t="s">
        <v>102</v>
      </c>
      <c r="D91" s="44" t="s">
        <v>82</v>
      </c>
      <c r="E91" s="734" t="s">
        <v>102</v>
      </c>
      <c r="F91" s="44" t="s">
        <v>82</v>
      </c>
      <c r="G91" s="734" t="s">
        <v>102</v>
      </c>
      <c r="H91" s="44" t="s">
        <v>82</v>
      </c>
    </row>
    <row r="92" spans="1:8">
      <c r="A92" s="1951" t="s">
        <v>589</v>
      </c>
      <c r="B92" s="456" t="s">
        <v>109</v>
      </c>
      <c r="C92" s="185">
        <v>2.0340379611594357</v>
      </c>
      <c r="D92" s="185">
        <v>2.1087122623863337</v>
      </c>
      <c r="E92" s="185">
        <v>31.376658978228228</v>
      </c>
      <c r="F92" s="185">
        <v>31.534923003909714</v>
      </c>
      <c r="G92" s="185">
        <v>2.2581460965643347</v>
      </c>
      <c r="H92" s="185">
        <v>2.218534529178299</v>
      </c>
    </row>
    <row r="93" spans="1:8">
      <c r="A93" s="1774"/>
      <c r="B93" s="441" t="s">
        <v>75</v>
      </c>
      <c r="C93" s="15">
        <v>62867.999999999542</v>
      </c>
      <c r="D93" s="15">
        <v>7837.3388026065313</v>
      </c>
      <c r="E93" s="15">
        <v>62867.999999999534</v>
      </c>
      <c r="F93" s="15">
        <v>7837.3388026065304</v>
      </c>
      <c r="G93" s="15">
        <v>62867.999999999542</v>
      </c>
      <c r="H93" s="15">
        <v>7837.3388026065304</v>
      </c>
    </row>
    <row r="94" spans="1:8">
      <c r="A94" s="1774"/>
      <c r="B94" s="441" t="s">
        <v>92</v>
      </c>
      <c r="C94" s="15">
        <v>62868</v>
      </c>
      <c r="D94" s="15">
        <v>8336</v>
      </c>
      <c r="E94" s="15">
        <v>62868</v>
      </c>
      <c r="F94" s="15">
        <v>8336</v>
      </c>
      <c r="G94" s="15">
        <v>62868</v>
      </c>
      <c r="H94" s="15">
        <v>8336</v>
      </c>
    </row>
    <row r="95" spans="1:8">
      <c r="A95" s="1774"/>
      <c r="B95" s="441" t="s">
        <v>110</v>
      </c>
      <c r="C95" s="390">
        <v>0.72117578245276082</v>
      </c>
      <c r="D95" s="390">
        <v>0.65</v>
      </c>
      <c r="E95" s="390">
        <v>10</v>
      </c>
      <c r="F95" s="390">
        <v>10</v>
      </c>
      <c r="G95" s="390">
        <v>2</v>
      </c>
      <c r="H95" s="390">
        <v>2</v>
      </c>
    </row>
    <row r="96" spans="1:8">
      <c r="A96" s="1774"/>
      <c r="B96" s="441" t="s">
        <v>121</v>
      </c>
      <c r="C96" s="390">
        <v>3.3085763777789143</v>
      </c>
      <c r="D96" s="390">
        <v>3.5504382885728138</v>
      </c>
      <c r="E96" s="390">
        <v>55.192769476420523</v>
      </c>
      <c r="F96" s="390">
        <v>55.414896591111919</v>
      </c>
      <c r="G96" s="390">
        <v>2.6307272906054391</v>
      </c>
      <c r="H96" s="390">
        <v>2.6397472194569258</v>
      </c>
    </row>
    <row r="97" spans="1:8">
      <c r="A97" s="1774"/>
      <c r="B97" s="441" t="s">
        <v>112</v>
      </c>
      <c r="C97" s="390">
        <v>2.4670334715162244E-2</v>
      </c>
      <c r="D97" s="390">
        <v>7.2702913447262513E-2</v>
      </c>
      <c r="E97" s="390">
        <v>0.41154380052551731</v>
      </c>
      <c r="F97" s="390">
        <v>1.1347400244976791</v>
      </c>
      <c r="G97" s="390">
        <v>1.9615966322988988E-2</v>
      </c>
      <c r="H97" s="390">
        <v>5.4054541445353405E-2</v>
      </c>
    </row>
    <row r="98" spans="1:8">
      <c r="A98" s="1824" t="s">
        <v>590</v>
      </c>
      <c r="B98" s="448" t="s">
        <v>109</v>
      </c>
      <c r="C98" s="735">
        <v>0.78732130325670124</v>
      </c>
      <c r="D98" s="735">
        <v>1.2038629098837794</v>
      </c>
      <c r="E98" s="735">
        <v>3.8292275219908793</v>
      </c>
      <c r="F98" s="735">
        <v>5.4488789827005659</v>
      </c>
      <c r="G98" s="735">
        <v>0.24398529801743726</v>
      </c>
      <c r="H98" s="735">
        <v>0.3502627095560687</v>
      </c>
    </row>
    <row r="99" spans="1:8">
      <c r="A99" s="1774"/>
      <c r="B99" s="441" t="s">
        <v>75</v>
      </c>
      <c r="C99" s="15">
        <v>62867.999999999949</v>
      </c>
      <c r="D99" s="15">
        <v>7837.3388026065513</v>
      </c>
      <c r="E99" s="15">
        <v>62867.999999999891</v>
      </c>
      <c r="F99" s="15">
        <v>7837.3388026065468</v>
      </c>
      <c r="G99" s="15">
        <v>62867.999999999876</v>
      </c>
      <c r="H99" s="15">
        <v>7837.338802606545</v>
      </c>
    </row>
    <row r="100" spans="1:8">
      <c r="A100" s="1774"/>
      <c r="B100" s="441" t="s">
        <v>92</v>
      </c>
      <c r="C100" s="15">
        <v>62868</v>
      </c>
      <c r="D100" s="15">
        <v>8336</v>
      </c>
      <c r="E100" s="15">
        <v>62868</v>
      </c>
      <c r="F100" s="15">
        <v>8336</v>
      </c>
      <c r="G100" s="15">
        <v>62868</v>
      </c>
      <c r="H100" s="15">
        <v>8336</v>
      </c>
    </row>
    <row r="101" spans="1:8">
      <c r="A101" s="1774"/>
      <c r="B101" s="441" t="s">
        <v>110</v>
      </c>
      <c r="C101" s="390">
        <v>0</v>
      </c>
      <c r="D101" s="390">
        <v>0</v>
      </c>
      <c r="E101" s="390">
        <v>0</v>
      </c>
      <c r="F101" s="390">
        <v>0</v>
      </c>
      <c r="G101" s="390">
        <v>0</v>
      </c>
      <c r="H101" s="390">
        <v>0</v>
      </c>
    </row>
    <row r="102" spans="1:8">
      <c r="A102" s="1774"/>
      <c r="B102" s="441" t="s">
        <v>121</v>
      </c>
      <c r="C102" s="390">
        <v>4.3662608790571262</v>
      </c>
      <c r="D102" s="390">
        <v>5.7279994491396042</v>
      </c>
      <c r="E102" s="390">
        <v>20.086593941447575</v>
      </c>
      <c r="F102" s="390">
        <v>23.75637114005545</v>
      </c>
      <c r="G102" s="390">
        <v>0.89833511585525339</v>
      </c>
      <c r="H102" s="390">
        <v>1.0634040306197847</v>
      </c>
    </row>
    <row r="103" spans="1:8">
      <c r="A103" s="1820"/>
      <c r="B103" s="444" t="s">
        <v>112</v>
      </c>
      <c r="C103" s="728">
        <v>3.2556938405142573E-2</v>
      </c>
      <c r="D103" s="728">
        <v>0.11729319434084948</v>
      </c>
      <c r="E103" s="728">
        <v>0.1497752928272206</v>
      </c>
      <c r="F103" s="728">
        <v>0.48646315030327425</v>
      </c>
      <c r="G103" s="728">
        <v>6.698418130341278E-3</v>
      </c>
      <c r="H103" s="728">
        <v>2.1775500632260813E-2</v>
      </c>
    </row>
    <row r="104" spans="1:8">
      <c r="A104" s="1773" t="s">
        <v>591</v>
      </c>
      <c r="B104" s="441" t="s">
        <v>109</v>
      </c>
      <c r="C104" s="45">
        <v>24.353183180141606</v>
      </c>
      <c r="D104" s="45">
        <v>25.090880584534784</v>
      </c>
      <c r="E104" s="45">
        <v>34.300690761164745</v>
      </c>
      <c r="F104" s="45">
        <v>33.9734453079042</v>
      </c>
      <c r="G104" s="45">
        <v>1.8072005652370997</v>
      </c>
      <c r="H104" s="45">
        <v>1.6866461715711776</v>
      </c>
    </row>
    <row r="105" spans="1:8">
      <c r="A105" s="1774"/>
      <c r="B105" s="441" t="s">
        <v>75</v>
      </c>
      <c r="C105" s="15">
        <v>62867.999999999716</v>
      </c>
      <c r="D105" s="15">
        <v>7837.3388026065459</v>
      </c>
      <c r="E105" s="15">
        <v>62867.999999999716</v>
      </c>
      <c r="F105" s="15">
        <v>7837.3388026065459</v>
      </c>
      <c r="G105" s="15">
        <v>62867.999999999716</v>
      </c>
      <c r="H105" s="15">
        <v>7837.3388026065459</v>
      </c>
    </row>
    <row r="106" spans="1:8" ht="12.75" customHeight="1">
      <c r="A106" s="1774"/>
      <c r="B106" s="441" t="s">
        <v>92</v>
      </c>
      <c r="C106" s="15">
        <v>62868</v>
      </c>
      <c r="D106" s="15">
        <v>8336</v>
      </c>
      <c r="E106" s="15">
        <v>62868</v>
      </c>
      <c r="F106" s="15">
        <v>8336</v>
      </c>
      <c r="G106" s="15">
        <v>62868</v>
      </c>
      <c r="H106" s="15">
        <v>8336</v>
      </c>
    </row>
    <row r="107" spans="1:8">
      <c r="A107" s="1774"/>
      <c r="B107" s="441" t="s">
        <v>110</v>
      </c>
      <c r="C107" s="45">
        <v>3.2989999999999999</v>
      </c>
      <c r="D107" s="45">
        <v>2.0270000000000001</v>
      </c>
      <c r="E107" s="45">
        <v>10</v>
      </c>
      <c r="F107" s="45">
        <v>8</v>
      </c>
      <c r="G107" s="45">
        <v>2</v>
      </c>
      <c r="H107" s="45">
        <v>1</v>
      </c>
    </row>
    <row r="108" spans="1:8" ht="12.75" customHeight="1">
      <c r="A108" s="1774"/>
      <c r="B108" s="441" t="s">
        <v>121</v>
      </c>
      <c r="C108" s="45">
        <v>48.56151037077818</v>
      </c>
      <c r="D108" s="45">
        <v>49.68871404588252</v>
      </c>
      <c r="E108" s="45">
        <v>56.020064498534843</v>
      </c>
      <c r="F108" s="45">
        <v>57.578267469343764</v>
      </c>
      <c r="G108" s="45">
        <v>2.1921791289211958</v>
      </c>
      <c r="H108" s="45">
        <v>2.1175858787656447</v>
      </c>
    </row>
    <row r="109" spans="1:8">
      <c r="A109" s="1820"/>
      <c r="B109" s="444" t="s">
        <v>112</v>
      </c>
      <c r="C109" s="728">
        <v>0.36209794737311479</v>
      </c>
      <c r="D109" s="728">
        <v>1.0174840351994157</v>
      </c>
      <c r="E109" s="728">
        <v>0.41771250959350903</v>
      </c>
      <c r="F109" s="728">
        <v>1.1790397286273464</v>
      </c>
      <c r="G109" s="728">
        <v>1.6345940577132585E-2</v>
      </c>
      <c r="H109" s="728">
        <v>4.3362157105096416E-2</v>
      </c>
    </row>
    <row r="110" spans="1:8">
      <c r="A110" s="1773" t="s">
        <v>592</v>
      </c>
      <c r="B110" s="441" t="s">
        <v>109</v>
      </c>
      <c r="C110" s="390">
        <v>8.5942746059593862</v>
      </c>
      <c r="D110" s="390">
        <v>10.752153045259337</v>
      </c>
      <c r="E110" s="390">
        <v>11.422095220549716</v>
      </c>
      <c r="F110" s="390">
        <v>12.611018743868549</v>
      </c>
      <c r="G110" s="390">
        <v>0.66947608285493321</v>
      </c>
      <c r="H110" s="390">
        <v>0.71449880798539545</v>
      </c>
    </row>
    <row r="111" spans="1:8">
      <c r="A111" s="1774"/>
      <c r="B111" s="441" t="s">
        <v>75</v>
      </c>
      <c r="C111" s="15">
        <v>62867.999999999716</v>
      </c>
      <c r="D111" s="15">
        <v>7837.3388026065459</v>
      </c>
      <c r="E111" s="15">
        <v>62867.999999999716</v>
      </c>
      <c r="F111" s="15">
        <v>7837.3388026065459</v>
      </c>
      <c r="G111" s="15">
        <v>62867.999999999716</v>
      </c>
      <c r="H111" s="15">
        <v>7837.3388026065459</v>
      </c>
    </row>
    <row r="112" spans="1:8">
      <c r="A112" s="1774"/>
      <c r="B112" s="441" t="s">
        <v>92</v>
      </c>
      <c r="C112" s="15">
        <v>62868</v>
      </c>
      <c r="D112" s="15">
        <v>8336</v>
      </c>
      <c r="E112" s="15">
        <v>62868</v>
      </c>
      <c r="F112" s="15">
        <v>8336</v>
      </c>
      <c r="G112" s="15">
        <v>62868</v>
      </c>
      <c r="H112" s="15">
        <v>8336</v>
      </c>
    </row>
    <row r="113" spans="1:8">
      <c r="A113" s="1774"/>
      <c r="B113" s="441" t="s">
        <v>110</v>
      </c>
      <c r="C113" s="390">
        <v>0</v>
      </c>
      <c r="D113" s="390">
        <v>0</v>
      </c>
      <c r="E113" s="390">
        <v>0</v>
      </c>
      <c r="F113" s="390">
        <v>0</v>
      </c>
      <c r="G113" s="390">
        <v>0</v>
      </c>
      <c r="H113" s="390">
        <v>0</v>
      </c>
    </row>
    <row r="114" spans="1:8">
      <c r="A114" s="1774"/>
      <c r="B114" s="441" t="s">
        <v>121</v>
      </c>
      <c r="C114" s="390">
        <v>34.102255202594002</v>
      </c>
      <c r="D114" s="390">
        <v>39.235215867219765</v>
      </c>
      <c r="E114" s="390">
        <v>33.224880546961529</v>
      </c>
      <c r="F114" s="390">
        <v>36.024161805996613</v>
      </c>
      <c r="G114" s="390">
        <v>1.5703694829282004</v>
      </c>
      <c r="H114" s="390">
        <v>1.6084922200341671</v>
      </c>
    </row>
    <row r="115" spans="1:8">
      <c r="A115" s="1820"/>
      <c r="B115" s="444" t="s">
        <v>112</v>
      </c>
      <c r="C115" s="728">
        <v>0.25428279547672433</v>
      </c>
      <c r="D115" s="728">
        <v>0.80342601995365981</v>
      </c>
      <c r="E115" s="728">
        <v>0.24774066860595703</v>
      </c>
      <c r="F115" s="728">
        <v>0.73767273359491292</v>
      </c>
      <c r="G115" s="728">
        <v>1.170942917640082E-2</v>
      </c>
      <c r="H115" s="728">
        <v>3.293736185476609E-2</v>
      </c>
    </row>
    <row r="116" spans="1:8">
      <c r="A116" s="1773" t="s">
        <v>538</v>
      </c>
      <c r="B116" s="441" t="s">
        <v>109</v>
      </c>
      <c r="C116" s="390">
        <v>0.89428420546958121</v>
      </c>
      <c r="D116" s="390">
        <v>0.95413539348990439</v>
      </c>
      <c r="E116" s="390">
        <v>2.4433293819073985</v>
      </c>
      <c r="F116" s="390">
        <v>2.7668456236455268</v>
      </c>
      <c r="G116" s="390">
        <v>6.0030237021780397E-2</v>
      </c>
      <c r="H116" s="390">
        <v>6.3653621742046862E-2</v>
      </c>
    </row>
    <row r="117" spans="1:8">
      <c r="A117" s="1774"/>
      <c r="B117" s="441" t="s">
        <v>75</v>
      </c>
      <c r="C117" s="15">
        <v>62867.999999999716</v>
      </c>
      <c r="D117" s="15">
        <v>7837.3388026065459</v>
      </c>
      <c r="E117" s="15">
        <v>62867.999999999716</v>
      </c>
      <c r="F117" s="15">
        <v>7837.3388026065459</v>
      </c>
      <c r="G117" s="15">
        <v>62867.999999999716</v>
      </c>
      <c r="H117" s="15">
        <v>7837.3388026065459</v>
      </c>
    </row>
    <row r="118" spans="1:8">
      <c r="A118" s="1774"/>
      <c r="B118" s="441" t="s">
        <v>92</v>
      </c>
      <c r="C118" s="15">
        <v>62868</v>
      </c>
      <c r="D118" s="15">
        <v>8336</v>
      </c>
      <c r="E118" s="15">
        <v>62868</v>
      </c>
      <c r="F118" s="15">
        <v>8336</v>
      </c>
      <c r="G118" s="15">
        <v>62868</v>
      </c>
      <c r="H118" s="15">
        <v>8336</v>
      </c>
    </row>
    <row r="119" spans="1:8">
      <c r="A119" s="1774"/>
      <c r="B119" s="441" t="s">
        <v>110</v>
      </c>
      <c r="C119" s="390">
        <v>0</v>
      </c>
      <c r="D119" s="390">
        <v>0</v>
      </c>
      <c r="E119" s="390">
        <v>0</v>
      </c>
      <c r="F119" s="390">
        <v>0</v>
      </c>
      <c r="G119" s="390">
        <v>0</v>
      </c>
      <c r="H119" s="390">
        <v>0</v>
      </c>
    </row>
    <row r="120" spans="1:8">
      <c r="A120" s="1774"/>
      <c r="B120" s="441" t="s">
        <v>121</v>
      </c>
      <c r="C120" s="390">
        <v>13.984374495359813</v>
      </c>
      <c r="D120" s="390">
        <v>15.51355815025345</v>
      </c>
      <c r="E120" s="390">
        <v>25.614984431865679</v>
      </c>
      <c r="F120" s="390">
        <v>29.572128607702048</v>
      </c>
      <c r="G120" s="390">
        <v>0.436753265007637</v>
      </c>
      <c r="H120" s="390">
        <v>0.42729974069029891</v>
      </c>
    </row>
    <row r="121" spans="1:8">
      <c r="A121" s="1820"/>
      <c r="B121" s="444" t="s">
        <v>112</v>
      </c>
      <c r="C121" s="728">
        <v>0.10427421349550547</v>
      </c>
      <c r="D121" s="728">
        <v>0.31767370216997354</v>
      </c>
      <c r="E121" s="728">
        <v>0.19099762783231208</v>
      </c>
      <c r="F121" s="728">
        <v>0.60555338013812243</v>
      </c>
      <c r="G121" s="728">
        <v>3.2566421340744878E-3</v>
      </c>
      <c r="H121" s="728">
        <v>8.7498876303331655E-3</v>
      </c>
    </row>
    <row r="122" spans="1:8" ht="13.5" thickBot="1">
      <c r="A122" s="1967" t="s">
        <v>166</v>
      </c>
      <c r="B122" s="441" t="s">
        <v>109</v>
      </c>
      <c r="C122" s="45">
        <v>36.66310125598649</v>
      </c>
      <c r="D122" s="45">
        <v>40.109744195554086</v>
      </c>
      <c r="E122" s="45">
        <v>83.372001863839913</v>
      </c>
      <c r="F122" s="45">
        <v>86.335111662028339</v>
      </c>
      <c r="G122" s="45">
        <v>5.0399257686403915</v>
      </c>
      <c r="H122" s="45">
        <v>5.0350967770103683</v>
      </c>
    </row>
    <row r="123" spans="1:8">
      <c r="A123" s="1774"/>
      <c r="B123" s="441" t="s">
        <v>75</v>
      </c>
      <c r="C123" s="15">
        <v>62867.999999999716</v>
      </c>
      <c r="D123" s="15">
        <v>7837.3388026065459</v>
      </c>
      <c r="E123" s="15">
        <v>62867.999999999716</v>
      </c>
      <c r="F123" s="15">
        <v>7837.3388026065459</v>
      </c>
      <c r="G123" s="15">
        <v>62867.999999999716</v>
      </c>
      <c r="H123" s="15">
        <v>7837.3388026065459</v>
      </c>
    </row>
    <row r="124" spans="1:8">
      <c r="A124" s="1774"/>
      <c r="B124" s="441" t="s">
        <v>92</v>
      </c>
      <c r="C124" s="15">
        <v>62868</v>
      </c>
      <c r="D124" s="15">
        <v>8336</v>
      </c>
      <c r="E124" s="15">
        <v>62868</v>
      </c>
      <c r="F124" s="15">
        <v>8336</v>
      </c>
      <c r="G124" s="15">
        <v>62868</v>
      </c>
      <c r="H124" s="15">
        <v>8336</v>
      </c>
    </row>
    <row r="125" spans="1:8">
      <c r="A125" s="1774"/>
      <c r="B125" s="441" t="s">
        <v>110</v>
      </c>
      <c r="C125" s="46">
        <v>14.798999999999999</v>
      </c>
      <c r="D125" s="46">
        <v>15.873000000000001</v>
      </c>
      <c r="E125" s="46">
        <v>62</v>
      </c>
      <c r="F125" s="46">
        <v>63</v>
      </c>
      <c r="G125" s="46">
        <v>4</v>
      </c>
      <c r="H125" s="46">
        <v>4</v>
      </c>
    </row>
    <row r="126" spans="1:8">
      <c r="A126" s="1774"/>
      <c r="B126" s="441" t="s">
        <v>121</v>
      </c>
      <c r="C126" s="46">
        <v>58.799773594204098</v>
      </c>
      <c r="D126" s="46">
        <v>62.757501498414392</v>
      </c>
      <c r="E126" s="46">
        <v>86.364045248561851</v>
      </c>
      <c r="F126" s="46">
        <v>90.249744630875853</v>
      </c>
      <c r="G126" s="46">
        <v>3.9800669574802576</v>
      </c>
      <c r="H126" s="46">
        <v>4.0251279111500695</v>
      </c>
    </row>
    <row r="127" spans="1:8" ht="13.5" thickBot="1">
      <c r="A127" s="1960"/>
      <c r="B127" s="341" t="s">
        <v>112</v>
      </c>
      <c r="C127" s="474">
        <v>0.43843935581701299</v>
      </c>
      <c r="D127" s="474">
        <v>1.2850957624839441</v>
      </c>
      <c r="E127" s="474">
        <v>0.64397180550136024</v>
      </c>
      <c r="F127" s="474">
        <v>1.8480589829301433</v>
      </c>
      <c r="G127" s="474">
        <v>2.9677291021376138E-2</v>
      </c>
      <c r="H127" s="474">
        <v>8.2423211545563105E-2</v>
      </c>
    </row>
    <row r="128" spans="1:8" ht="54.75" customHeight="1">
      <c r="A128" s="1951" t="s">
        <v>762</v>
      </c>
      <c r="B128" s="1951"/>
      <c r="C128" s="1951"/>
      <c r="D128" s="1951"/>
      <c r="E128" s="1951"/>
      <c r="F128" s="1951"/>
      <c r="G128" s="1951"/>
      <c r="H128" s="1951"/>
    </row>
    <row r="131" spans="1:8" ht="13.5" thickBot="1">
      <c r="A131" s="1822" t="s">
        <v>763</v>
      </c>
      <c r="B131" s="1822"/>
      <c r="C131" s="1822"/>
      <c r="D131" s="1822"/>
      <c r="E131" s="1822"/>
      <c r="F131" s="1822"/>
      <c r="G131" s="1822"/>
      <c r="H131" s="1822"/>
    </row>
    <row r="132" spans="1:8" ht="13.5" thickBot="1">
      <c r="A132" s="1961" t="s">
        <v>71</v>
      </c>
      <c r="B132" s="1954"/>
      <c r="C132" s="1823" t="s">
        <v>748</v>
      </c>
      <c r="D132" s="1823"/>
      <c r="E132" s="1823" t="s">
        <v>510</v>
      </c>
      <c r="F132" s="1823"/>
      <c r="G132" s="1823" t="s">
        <v>749</v>
      </c>
      <c r="H132" s="1823"/>
    </row>
    <row r="133" spans="1:8" ht="13.5" thickBot="1">
      <c r="A133" s="1960"/>
      <c r="B133" s="1960"/>
      <c r="C133" s="734" t="s">
        <v>102</v>
      </c>
      <c r="D133" s="44" t="s">
        <v>82</v>
      </c>
      <c r="E133" s="734" t="s">
        <v>102</v>
      </c>
      <c r="F133" s="44" t="s">
        <v>82</v>
      </c>
      <c r="G133" s="734" t="s">
        <v>102</v>
      </c>
      <c r="H133" s="44" t="s">
        <v>82</v>
      </c>
    </row>
    <row r="134" spans="1:8">
      <c r="A134" s="1951" t="s">
        <v>589</v>
      </c>
      <c r="B134" s="456" t="s">
        <v>109</v>
      </c>
      <c r="C134" s="185">
        <v>1.9161884814943697</v>
      </c>
      <c r="D134" s="185">
        <v>1.9174</v>
      </c>
      <c r="E134" s="185">
        <v>29.753399999999999</v>
      </c>
      <c r="F134" s="185">
        <v>29.771000000000001</v>
      </c>
      <c r="G134" s="185">
        <v>2.0870000000000002</v>
      </c>
      <c r="H134" s="185">
        <v>1.9829000000000001</v>
      </c>
    </row>
    <row r="135" spans="1:8">
      <c r="A135" s="1774"/>
      <c r="B135" s="441" t="s">
        <v>75</v>
      </c>
      <c r="C135" s="15">
        <v>57090</v>
      </c>
      <c r="D135" s="15">
        <v>7030</v>
      </c>
      <c r="E135" s="15">
        <v>57090</v>
      </c>
      <c r="F135" s="15">
        <v>7030</v>
      </c>
      <c r="G135" s="15">
        <v>57090</v>
      </c>
      <c r="H135" s="15">
        <v>7030</v>
      </c>
    </row>
    <row r="136" spans="1:8">
      <c r="A136" s="1774"/>
      <c r="B136" s="441" t="s">
        <v>92</v>
      </c>
      <c r="C136" s="15">
        <v>57090</v>
      </c>
      <c r="D136" s="15">
        <v>4484</v>
      </c>
      <c r="E136" s="15">
        <v>57090</v>
      </c>
      <c r="F136" s="15">
        <v>4484</v>
      </c>
      <c r="G136" s="15">
        <v>57090</v>
      </c>
      <c r="H136" s="15">
        <v>4484</v>
      </c>
    </row>
    <row r="137" spans="1:8">
      <c r="A137" s="1774"/>
      <c r="B137" s="441" t="s">
        <v>110</v>
      </c>
      <c r="C137" s="390">
        <v>0.6</v>
      </c>
      <c r="D137" s="390">
        <v>0.6</v>
      </c>
      <c r="E137" s="390">
        <v>10</v>
      </c>
      <c r="F137" s="390">
        <v>8</v>
      </c>
      <c r="G137" s="390">
        <v>1</v>
      </c>
      <c r="H137" s="390">
        <v>1</v>
      </c>
    </row>
    <row r="138" spans="1:8">
      <c r="A138" s="1774"/>
      <c r="B138" s="441" t="s">
        <v>121</v>
      </c>
      <c r="C138" s="390">
        <v>3.1980409649819874</v>
      </c>
      <c r="D138" s="390">
        <v>3.1759200000000001</v>
      </c>
      <c r="E138" s="390">
        <v>51.882449999999999</v>
      </c>
      <c r="F138" s="390">
        <v>50.877450000000003</v>
      </c>
      <c r="G138" s="390">
        <v>2.55918</v>
      </c>
      <c r="H138" s="390">
        <v>2.5598100000000001</v>
      </c>
    </row>
    <row r="139" spans="1:8">
      <c r="A139" s="1820"/>
      <c r="B139" s="444" t="s">
        <v>112</v>
      </c>
      <c r="C139" s="728">
        <f t="shared" ref="C139:H139" si="6">1.14*1.64*C138/SQRT(C136)</f>
        <v>2.5023767735195605E-2</v>
      </c>
      <c r="D139" s="728">
        <f t="shared" si="6"/>
        <v>8.8671785112431081E-2</v>
      </c>
      <c r="E139" s="728">
        <f t="shared" si="6"/>
        <v>0.40596552469121094</v>
      </c>
      <c r="F139" s="728">
        <f t="shared" si="6"/>
        <v>1.4204999853486413</v>
      </c>
      <c r="G139" s="728">
        <f t="shared" si="6"/>
        <v>2.0024861036424712E-2</v>
      </c>
      <c r="H139" s="728">
        <f t="shared" si="6"/>
        <v>7.1469974762793834E-2</v>
      </c>
    </row>
    <row r="140" spans="1:8">
      <c r="A140" s="1773" t="s">
        <v>590</v>
      </c>
      <c r="B140" s="441" t="s">
        <v>109</v>
      </c>
      <c r="C140" s="390">
        <v>0.88690000000000002</v>
      </c>
      <c r="D140" s="390">
        <v>1.2891999999999999</v>
      </c>
      <c r="E140" s="390">
        <v>4.2750000000000004</v>
      </c>
      <c r="F140" s="390">
        <v>5.9085000000000001</v>
      </c>
      <c r="G140" s="390">
        <v>0.2601</v>
      </c>
      <c r="H140" s="390">
        <v>0.37969999999999998</v>
      </c>
    </row>
    <row r="141" spans="1:8">
      <c r="A141" s="1774"/>
      <c r="B141" s="441" t="s">
        <v>75</v>
      </c>
      <c r="C141" s="15">
        <v>57090</v>
      </c>
      <c r="D141" s="15">
        <v>7030</v>
      </c>
      <c r="E141" s="15">
        <v>57090</v>
      </c>
      <c r="F141" s="15">
        <v>7030</v>
      </c>
      <c r="G141" s="15">
        <v>57090</v>
      </c>
      <c r="H141" s="15">
        <v>7030</v>
      </c>
    </row>
    <row r="142" spans="1:8">
      <c r="A142" s="1774"/>
      <c r="B142" s="441" t="s">
        <v>92</v>
      </c>
      <c r="C142" s="15">
        <v>57090</v>
      </c>
      <c r="D142" s="15">
        <v>4484</v>
      </c>
      <c r="E142" s="15">
        <v>57090</v>
      </c>
      <c r="F142" s="15">
        <v>4484</v>
      </c>
      <c r="G142" s="15">
        <v>57090</v>
      </c>
      <c r="H142" s="15">
        <v>4484</v>
      </c>
    </row>
    <row r="143" spans="1:8">
      <c r="A143" s="1774"/>
      <c r="B143" s="441" t="s">
        <v>110</v>
      </c>
      <c r="C143" s="390">
        <v>0</v>
      </c>
      <c r="D143" s="390">
        <v>0</v>
      </c>
      <c r="E143" s="390">
        <v>0</v>
      </c>
      <c r="F143" s="390">
        <v>0</v>
      </c>
      <c r="G143" s="390">
        <v>0</v>
      </c>
      <c r="H143" s="390">
        <v>0</v>
      </c>
    </row>
    <row r="144" spans="1:8">
      <c r="A144" s="1774"/>
      <c r="B144" s="441" t="s">
        <v>121</v>
      </c>
      <c r="C144" s="390">
        <v>4.7490300000000003</v>
      </c>
      <c r="D144" s="390">
        <v>6.2564599999999997</v>
      </c>
      <c r="E144" s="390">
        <v>21.281089999999999</v>
      </c>
      <c r="F144" s="390">
        <v>25.216819999999998</v>
      </c>
      <c r="G144" s="390">
        <v>0.92932999999999999</v>
      </c>
      <c r="H144" s="390">
        <v>1.1327</v>
      </c>
    </row>
    <row r="145" spans="1:8">
      <c r="A145" s="1820"/>
      <c r="B145" s="444" t="s">
        <v>112</v>
      </c>
      <c r="C145" s="728">
        <f t="shared" ref="C145:H145" si="7">1.14*1.64*C144/SQRT(C142)</f>
        <v>3.7159819085727484E-2</v>
      </c>
      <c r="D145" s="728">
        <f t="shared" si="7"/>
        <v>0.17468055766030646</v>
      </c>
      <c r="E145" s="728">
        <f t="shared" si="7"/>
        <v>0.16651852153957422</v>
      </c>
      <c r="F145" s="728">
        <f t="shared" si="7"/>
        <v>0.70405439817717508</v>
      </c>
      <c r="G145" s="728">
        <f t="shared" si="7"/>
        <v>7.2717448975767925E-3</v>
      </c>
      <c r="H145" s="728">
        <f t="shared" si="7"/>
        <v>3.1625019206041299E-2</v>
      </c>
    </row>
    <row r="146" spans="1:8">
      <c r="A146" s="1773" t="s">
        <v>591</v>
      </c>
      <c r="B146" s="441" t="s">
        <v>109</v>
      </c>
      <c r="C146" s="45">
        <v>24.354330000000001</v>
      </c>
      <c r="D146" s="45">
        <v>24.997890000000002</v>
      </c>
      <c r="E146" s="45">
        <v>34.887599999999999</v>
      </c>
      <c r="F146" s="45">
        <v>34.638500000000001</v>
      </c>
      <c r="G146" s="45">
        <v>1.7888999999999999</v>
      </c>
      <c r="H146" s="45">
        <v>1.7141999999999999</v>
      </c>
    </row>
    <row r="147" spans="1:8">
      <c r="A147" s="1774"/>
      <c r="B147" s="441" t="s">
        <v>75</v>
      </c>
      <c r="C147" s="15">
        <v>57090</v>
      </c>
      <c r="D147" s="15">
        <v>7030</v>
      </c>
      <c r="E147" s="15">
        <v>57090</v>
      </c>
      <c r="F147" s="15">
        <v>7030</v>
      </c>
      <c r="G147" s="15">
        <v>57090</v>
      </c>
      <c r="H147" s="15">
        <v>7030</v>
      </c>
    </row>
    <row r="148" spans="1:8">
      <c r="A148" s="1774"/>
      <c r="B148" s="441" t="s">
        <v>92</v>
      </c>
      <c r="C148" s="15">
        <v>57090</v>
      </c>
      <c r="D148" s="15">
        <v>4484</v>
      </c>
      <c r="E148" s="15">
        <v>57090</v>
      </c>
      <c r="F148" s="15">
        <v>4484</v>
      </c>
      <c r="G148" s="15">
        <v>57090</v>
      </c>
      <c r="H148" s="15">
        <v>4484</v>
      </c>
    </row>
    <row r="149" spans="1:8">
      <c r="A149" s="1774"/>
      <c r="B149" s="441" t="s">
        <v>110</v>
      </c>
      <c r="C149" s="390">
        <v>3.7266699999999999</v>
      </c>
      <c r="D149" s="390">
        <v>2.48271</v>
      </c>
      <c r="E149" s="390">
        <v>10</v>
      </c>
      <c r="F149" s="390">
        <v>9</v>
      </c>
      <c r="G149" s="390">
        <v>2</v>
      </c>
      <c r="H149" s="390">
        <v>1</v>
      </c>
    </row>
    <row r="150" spans="1:8">
      <c r="A150" s="1774"/>
      <c r="B150" s="441" t="s">
        <v>121</v>
      </c>
      <c r="C150" s="390">
        <v>48.296453</v>
      </c>
      <c r="D150" s="390">
        <v>51.137103000000003</v>
      </c>
      <c r="E150" s="390">
        <v>55.65795</v>
      </c>
      <c r="F150" s="390">
        <v>57.171500000000002</v>
      </c>
      <c r="G150" s="390">
        <v>2.1461999999999999</v>
      </c>
      <c r="H150" s="390">
        <v>2.1442800000000002</v>
      </c>
    </row>
    <row r="151" spans="1:8">
      <c r="A151" s="1820"/>
      <c r="B151" s="444" t="s">
        <v>112</v>
      </c>
      <c r="C151" s="728">
        <f t="shared" ref="C151:H151" si="8">1.14*1.64*C150/SQRT(C148)</f>
        <v>0.37790611050305856</v>
      </c>
      <c r="D151" s="728">
        <f t="shared" si="8"/>
        <v>1.4277495051790519</v>
      </c>
      <c r="E151" s="728">
        <f t="shared" si="8"/>
        <v>0.43550774635714362</v>
      </c>
      <c r="F151" s="728">
        <f t="shared" si="8"/>
        <v>1.596230056977302</v>
      </c>
      <c r="G151" s="728">
        <f t="shared" si="8"/>
        <v>1.6793409121818207E-2</v>
      </c>
      <c r="H151" s="728">
        <f t="shared" si="8"/>
        <v>5.9868364247488516E-2</v>
      </c>
    </row>
    <row r="152" spans="1:8">
      <c r="A152" s="1773" t="s">
        <v>592</v>
      </c>
      <c r="B152" s="441" t="s">
        <v>109</v>
      </c>
      <c r="C152" s="390">
        <v>8.9871300000000005</v>
      </c>
      <c r="D152" s="390">
        <v>10.72917</v>
      </c>
      <c r="E152" s="390">
        <v>11.5265</v>
      </c>
      <c r="F152" s="390">
        <v>12.343500000000001</v>
      </c>
      <c r="G152" s="390">
        <v>0.69989999999999997</v>
      </c>
      <c r="H152" s="390">
        <v>0.73580000000000001</v>
      </c>
    </row>
    <row r="153" spans="1:8">
      <c r="A153" s="1774"/>
      <c r="B153" s="441" t="s">
        <v>75</v>
      </c>
      <c r="C153" s="15">
        <v>57090</v>
      </c>
      <c r="D153" s="15">
        <v>7030</v>
      </c>
      <c r="E153" s="15">
        <v>57090</v>
      </c>
      <c r="F153" s="15">
        <v>7030</v>
      </c>
      <c r="G153" s="15">
        <v>57090</v>
      </c>
      <c r="H153" s="15">
        <v>7030</v>
      </c>
    </row>
    <row r="154" spans="1:8">
      <c r="A154" s="1774"/>
      <c r="B154" s="441" t="s">
        <v>92</v>
      </c>
      <c r="C154" s="15">
        <v>57090</v>
      </c>
      <c r="D154" s="15">
        <v>4484</v>
      </c>
      <c r="E154" s="15">
        <v>57090</v>
      </c>
      <c r="F154" s="15">
        <v>4484</v>
      </c>
      <c r="G154" s="15">
        <v>57090</v>
      </c>
      <c r="H154" s="15">
        <v>4484</v>
      </c>
    </row>
    <row r="155" spans="1:8">
      <c r="A155" s="1774"/>
      <c r="B155" s="441" t="s">
        <v>110</v>
      </c>
      <c r="C155" s="390">
        <v>0</v>
      </c>
      <c r="D155" s="390">
        <v>0</v>
      </c>
      <c r="E155" s="390">
        <v>0</v>
      </c>
      <c r="F155" s="390">
        <v>0</v>
      </c>
      <c r="G155" s="390">
        <v>0</v>
      </c>
      <c r="H155" s="390">
        <v>0</v>
      </c>
    </row>
    <row r="156" spans="1:8">
      <c r="A156" s="1774"/>
      <c r="B156" s="441" t="s">
        <v>121</v>
      </c>
      <c r="C156" s="390">
        <v>35.650723999999997</v>
      </c>
      <c r="D156" s="390">
        <v>40.188518999999999</v>
      </c>
      <c r="E156" s="390">
        <v>33.708120000000001</v>
      </c>
      <c r="F156" s="390">
        <v>34.566389999999998</v>
      </c>
      <c r="G156" s="390">
        <v>1.6169500000000001</v>
      </c>
      <c r="H156" s="390">
        <v>1.6480900000000001</v>
      </c>
    </row>
    <row r="157" spans="1:8">
      <c r="A157" s="1820"/>
      <c r="B157" s="444" t="s">
        <v>112</v>
      </c>
      <c r="C157" s="728">
        <f t="shared" ref="C157:H157" si="9">1.14*1.64*C156/SQRT(C154)</f>
        <v>0.27895685100224732</v>
      </c>
      <c r="D157" s="728">
        <f t="shared" si="9"/>
        <v>1.1220646996003847</v>
      </c>
      <c r="E157" s="728">
        <f t="shared" si="9"/>
        <v>0.26375652310471659</v>
      </c>
      <c r="F157" s="728">
        <f t="shared" si="9"/>
        <v>0.96509468317605174</v>
      </c>
      <c r="G157" s="728">
        <f t="shared" si="9"/>
        <v>1.2652177280553513E-2</v>
      </c>
      <c r="H157" s="728">
        <f t="shared" si="9"/>
        <v>4.601472402514753E-2</v>
      </c>
    </row>
    <row r="158" spans="1:8">
      <c r="A158" s="1773" t="s">
        <v>538</v>
      </c>
      <c r="B158" s="441" t="s">
        <v>109</v>
      </c>
      <c r="C158" s="390">
        <v>0.68722000000000005</v>
      </c>
      <c r="D158" s="390">
        <v>0.64380999999999999</v>
      </c>
      <c r="E158" s="390">
        <v>1.8073999999999999</v>
      </c>
      <c r="F158" s="390">
        <v>2.0003000000000002</v>
      </c>
      <c r="G158" s="390">
        <v>5.9400000000000001E-2</v>
      </c>
      <c r="H158" s="390">
        <v>6.1600000000000002E-2</v>
      </c>
    </row>
    <row r="159" spans="1:8">
      <c r="A159" s="1774"/>
      <c r="B159" s="441" t="s">
        <v>75</v>
      </c>
      <c r="C159" s="15">
        <v>57090</v>
      </c>
      <c r="D159" s="15">
        <v>7030</v>
      </c>
      <c r="E159" s="15">
        <v>57090</v>
      </c>
      <c r="F159" s="15">
        <v>7030</v>
      </c>
      <c r="G159" s="15">
        <v>57090</v>
      </c>
      <c r="H159" s="15">
        <v>7030</v>
      </c>
    </row>
    <row r="160" spans="1:8">
      <c r="A160" s="1774"/>
      <c r="B160" s="441" t="s">
        <v>92</v>
      </c>
      <c r="C160" s="15">
        <v>57090</v>
      </c>
      <c r="D160" s="15">
        <v>4484</v>
      </c>
      <c r="E160" s="15">
        <v>57090</v>
      </c>
      <c r="F160" s="15">
        <v>4484</v>
      </c>
      <c r="G160" s="15">
        <v>57090</v>
      </c>
      <c r="H160" s="15">
        <v>4484</v>
      </c>
    </row>
    <row r="161" spans="1:8">
      <c r="A161" s="1774"/>
      <c r="B161" s="441" t="s">
        <v>110</v>
      </c>
      <c r="C161" s="390">
        <v>0</v>
      </c>
      <c r="D161" s="390">
        <v>0</v>
      </c>
      <c r="E161" s="390">
        <v>0</v>
      </c>
      <c r="F161" s="390">
        <v>0</v>
      </c>
      <c r="G161" s="390">
        <v>0</v>
      </c>
      <c r="H161" s="390">
        <v>0</v>
      </c>
    </row>
    <row r="162" spans="1:8">
      <c r="A162" s="1774"/>
      <c r="B162" s="441" t="s">
        <v>121</v>
      </c>
      <c r="C162" s="390">
        <v>11.550077999999999</v>
      </c>
      <c r="D162" s="390">
        <v>10.476386</v>
      </c>
      <c r="E162" s="390">
        <v>19.010149999999999</v>
      </c>
      <c r="F162" s="390">
        <v>18.773540000000001</v>
      </c>
      <c r="G162" s="390">
        <v>0.42359999999999998</v>
      </c>
      <c r="H162" s="390">
        <v>0.39595000000000002</v>
      </c>
    </row>
    <row r="163" spans="1:8">
      <c r="A163" s="1820"/>
      <c r="B163" s="444" t="s">
        <v>112</v>
      </c>
      <c r="C163" s="728">
        <f t="shared" ref="C163:H163" si="10">1.14*1.64*C162/SQRT(C160)</f>
        <v>9.0376099731111631E-2</v>
      </c>
      <c r="D163" s="728">
        <f t="shared" si="10"/>
        <v>0.29250102274203421</v>
      </c>
      <c r="E163" s="728">
        <f t="shared" si="10"/>
        <v>0.14874905713220221</v>
      </c>
      <c r="F163" s="728">
        <f t="shared" si="10"/>
        <v>0.52415782031021863</v>
      </c>
      <c r="G163" s="728">
        <f t="shared" si="10"/>
        <v>3.3145504165512031E-3</v>
      </c>
      <c r="H163" s="728">
        <f t="shared" si="10"/>
        <v>1.1054936306729102E-2</v>
      </c>
    </row>
    <row r="164" spans="1:8" ht="13.5" thickBot="1">
      <c r="A164" s="1967" t="s">
        <v>166</v>
      </c>
      <c r="B164" s="441" t="s">
        <v>109</v>
      </c>
      <c r="C164" s="45">
        <f>SUM(C158,C152,C146,C134,C140)</f>
        <v>36.831768481494365</v>
      </c>
      <c r="D164" s="45">
        <v>39.577399999999997</v>
      </c>
      <c r="E164" s="45">
        <v>82.249761000000007</v>
      </c>
      <c r="F164" s="45">
        <v>84.661799999999999</v>
      </c>
      <c r="G164" s="45">
        <v>4.8952999999999998</v>
      </c>
      <c r="H164" s="45">
        <v>4.8723000000000001</v>
      </c>
    </row>
    <row r="165" spans="1:8">
      <c r="A165" s="1774"/>
      <c r="B165" s="441" t="s">
        <v>75</v>
      </c>
      <c r="C165" s="15">
        <v>57090</v>
      </c>
      <c r="D165" s="15">
        <v>7030</v>
      </c>
      <c r="E165" s="15">
        <v>57090</v>
      </c>
      <c r="F165" s="15">
        <v>7030</v>
      </c>
      <c r="G165" s="15">
        <v>57090</v>
      </c>
      <c r="H165" s="15">
        <v>7030</v>
      </c>
    </row>
    <row r="166" spans="1:8">
      <c r="A166" s="1774"/>
      <c r="B166" s="441" t="s">
        <v>92</v>
      </c>
      <c r="C166" s="15">
        <v>57090</v>
      </c>
      <c r="D166" s="15">
        <v>4484</v>
      </c>
      <c r="E166" s="15">
        <v>57090</v>
      </c>
      <c r="F166" s="15">
        <v>4484</v>
      </c>
      <c r="G166" s="15">
        <v>57090</v>
      </c>
      <c r="H166" s="15">
        <v>4484</v>
      </c>
    </row>
    <row r="167" spans="1:8">
      <c r="A167" s="1774"/>
      <c r="B167" s="441" t="s">
        <v>110</v>
      </c>
      <c r="C167" s="45">
        <v>15.28</v>
      </c>
      <c r="D167" s="45">
        <v>15.24</v>
      </c>
      <c r="E167" s="45">
        <v>62</v>
      </c>
      <c r="F167" s="45">
        <v>64</v>
      </c>
      <c r="G167" s="45">
        <v>4</v>
      </c>
      <c r="H167" s="45">
        <v>4</v>
      </c>
    </row>
    <row r="168" spans="1:8">
      <c r="A168" s="1774"/>
      <c r="B168" s="441" t="s">
        <v>121</v>
      </c>
      <c r="C168" s="45">
        <v>58.637</v>
      </c>
      <c r="D168" s="45">
        <v>62.738</v>
      </c>
      <c r="E168" s="45">
        <v>82.618864000000002</v>
      </c>
      <c r="F168" s="45">
        <v>83.234080000000006</v>
      </c>
      <c r="G168" s="45">
        <v>3.8985500000000002</v>
      </c>
      <c r="H168" s="45">
        <v>3.9441199999999998</v>
      </c>
    </row>
    <row r="169" spans="1:8" ht="13.5" thickBot="1">
      <c r="A169" s="1960"/>
      <c r="B169" s="341" t="s">
        <v>112</v>
      </c>
      <c r="C169" s="728">
        <f t="shared" ref="C169:H169" si="11">1.14*1.64*C168/SQRT(C166)</f>
        <v>0.45881797161310883</v>
      </c>
      <c r="D169" s="728">
        <f t="shared" si="11"/>
        <v>1.7516469099926006</v>
      </c>
      <c r="E169" s="728">
        <f t="shared" si="11"/>
        <v>0.64646928726673081</v>
      </c>
      <c r="F169" s="728">
        <f t="shared" si="11"/>
        <v>2.3238981006419865</v>
      </c>
      <c r="G169" s="728">
        <f t="shared" si="11"/>
        <v>3.0505053178578125E-2</v>
      </c>
      <c r="H169" s="728">
        <f t="shared" si="11"/>
        <v>0.11011995298925717</v>
      </c>
    </row>
    <row r="170" spans="1:8" ht="54" customHeight="1">
      <c r="A170" s="1951" t="s">
        <v>750</v>
      </c>
      <c r="B170" s="1951"/>
      <c r="C170" s="1951"/>
      <c r="D170" s="1951"/>
      <c r="E170" s="1951"/>
      <c r="F170" s="1951"/>
      <c r="G170" s="1951"/>
      <c r="H170" s="1951"/>
    </row>
  </sheetData>
  <mergeCells count="48">
    <mergeCell ref="A44:H44"/>
    <mergeCell ref="A5:H5"/>
    <mergeCell ref="A6:B7"/>
    <mergeCell ref="C6:D6"/>
    <mergeCell ref="E6:F6"/>
    <mergeCell ref="G6:H6"/>
    <mergeCell ref="A8:A13"/>
    <mergeCell ref="A14:A19"/>
    <mergeCell ref="A20:A25"/>
    <mergeCell ref="A26:A31"/>
    <mergeCell ref="A32:A37"/>
    <mergeCell ref="A38:A43"/>
    <mergeCell ref="A86:H86"/>
    <mergeCell ref="A47:H47"/>
    <mergeCell ref="A48:B49"/>
    <mergeCell ref="C48:D48"/>
    <mergeCell ref="E48:F48"/>
    <mergeCell ref="G48:H48"/>
    <mergeCell ref="A50:A55"/>
    <mergeCell ref="A56:A61"/>
    <mergeCell ref="A62:A67"/>
    <mergeCell ref="A68:A73"/>
    <mergeCell ref="A74:A79"/>
    <mergeCell ref="A80:A85"/>
    <mergeCell ref="A128:H128"/>
    <mergeCell ref="A89:H89"/>
    <mergeCell ref="A90:B91"/>
    <mergeCell ref="C90:D90"/>
    <mergeCell ref="E90:F90"/>
    <mergeCell ref="G90:H90"/>
    <mergeCell ref="A92:A97"/>
    <mergeCell ref="A98:A103"/>
    <mergeCell ref="A104:A109"/>
    <mergeCell ref="A110:A115"/>
    <mergeCell ref="A116:A121"/>
    <mergeCell ref="A122:A127"/>
    <mergeCell ref="A170:H170"/>
    <mergeCell ref="A131:H131"/>
    <mergeCell ref="A132:B133"/>
    <mergeCell ref="C132:D132"/>
    <mergeCell ref="E132:F132"/>
    <mergeCell ref="G132:H132"/>
    <mergeCell ref="A134:A139"/>
    <mergeCell ref="A140:A145"/>
    <mergeCell ref="A146:A151"/>
    <mergeCell ref="A152:A157"/>
    <mergeCell ref="A158:A163"/>
    <mergeCell ref="A164:A169"/>
  </mergeCells>
  <hyperlinks>
    <hyperlink ref="A3" location="Übersicht!A1" display="&lt;&lt; Zurück zur Übersicht"/>
  </hyperlinks>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topLeftCell="A28" zoomScaleNormal="100" workbookViewId="0">
      <selection activeCell="A44" sqref="A44:H44"/>
    </sheetView>
  </sheetViews>
  <sheetFormatPr baseColWidth="10" defaultRowHeight="12.75"/>
  <cols>
    <col min="2" max="2" width="35" customWidth="1"/>
  </cols>
  <sheetData>
    <row r="1" spans="1:8" ht="25.5">
      <c r="A1" s="1205" t="s">
        <v>1201</v>
      </c>
      <c r="C1" s="8" t="s">
        <v>1202</v>
      </c>
      <c r="E1" s="8" t="s">
        <v>1229</v>
      </c>
      <c r="G1" s="8"/>
    </row>
    <row r="2" spans="1:8">
      <c r="A2" s="9"/>
    </row>
    <row r="3" spans="1:8" ht="15.75">
      <c r="A3" s="26" t="s">
        <v>69</v>
      </c>
    </row>
    <row r="4" spans="1:8" ht="15">
      <c r="A4" s="10"/>
    </row>
    <row r="5" spans="1:8" ht="13.5" thickBot="1">
      <c r="A5" s="1822" t="s">
        <v>747</v>
      </c>
      <c r="B5" s="1822"/>
      <c r="C5" s="1822"/>
      <c r="D5" s="1822"/>
      <c r="E5" s="1822"/>
      <c r="F5" s="1822"/>
      <c r="G5" s="1822"/>
      <c r="H5" s="1822"/>
    </row>
    <row r="6" spans="1:8" ht="13.5" thickBot="1">
      <c r="A6" s="1961" t="s">
        <v>71</v>
      </c>
      <c r="B6" s="1954"/>
      <c r="C6" s="1823" t="s">
        <v>748</v>
      </c>
      <c r="D6" s="1823"/>
      <c r="E6" s="1823" t="s">
        <v>510</v>
      </c>
      <c r="F6" s="1823"/>
      <c r="G6" s="1823" t="s">
        <v>749</v>
      </c>
      <c r="H6" s="1823"/>
    </row>
    <row r="7" spans="1:8" ht="13.5" thickBot="1">
      <c r="A7" s="1960"/>
      <c r="B7" s="1960"/>
      <c r="C7" s="734" t="s">
        <v>82</v>
      </c>
      <c r="D7" s="734" t="s">
        <v>102</v>
      </c>
      <c r="E7" s="734" t="s">
        <v>82</v>
      </c>
      <c r="F7" s="734" t="s">
        <v>102</v>
      </c>
      <c r="G7" s="734" t="s">
        <v>82</v>
      </c>
      <c r="H7" s="734" t="s">
        <v>102</v>
      </c>
    </row>
    <row r="8" spans="1:8">
      <c r="A8" s="1951" t="s">
        <v>744</v>
      </c>
      <c r="B8" s="456" t="s">
        <v>109</v>
      </c>
      <c r="C8" s="185">
        <v>1.9174</v>
      </c>
      <c r="D8" s="185">
        <v>1.9161884814943697</v>
      </c>
      <c r="E8" s="185">
        <v>29.771000000000001</v>
      </c>
      <c r="F8" s="185">
        <v>29.753399999999999</v>
      </c>
      <c r="G8" s="185">
        <v>1.9829000000000001</v>
      </c>
      <c r="H8" s="185">
        <v>2.0870000000000002</v>
      </c>
    </row>
    <row r="9" spans="1:8">
      <c r="A9" s="1774"/>
      <c r="B9" s="441" t="s">
        <v>75</v>
      </c>
      <c r="C9" s="15">
        <v>7030</v>
      </c>
      <c r="D9" s="15">
        <v>57090</v>
      </c>
      <c r="E9" s="15">
        <v>7030</v>
      </c>
      <c r="F9" s="15">
        <v>57090</v>
      </c>
      <c r="G9" s="15">
        <v>7030</v>
      </c>
      <c r="H9" s="15">
        <v>57090</v>
      </c>
    </row>
    <row r="10" spans="1:8">
      <c r="A10" s="1774"/>
      <c r="B10" s="441" t="s">
        <v>92</v>
      </c>
      <c r="C10" s="15">
        <v>4484</v>
      </c>
      <c r="D10" s="15">
        <v>57090</v>
      </c>
      <c r="E10" s="15">
        <v>4484</v>
      </c>
      <c r="F10" s="15">
        <v>57090</v>
      </c>
      <c r="G10" s="15">
        <v>4484</v>
      </c>
      <c r="H10" s="15">
        <v>57090</v>
      </c>
    </row>
    <row r="11" spans="1:8">
      <c r="A11" s="1774"/>
      <c r="B11" s="441" t="s">
        <v>110</v>
      </c>
      <c r="C11" s="390">
        <v>0.6</v>
      </c>
      <c r="D11" s="390">
        <v>0.6</v>
      </c>
      <c r="E11" s="390">
        <v>8</v>
      </c>
      <c r="F11" s="390">
        <v>10</v>
      </c>
      <c r="G11" s="390">
        <v>1</v>
      </c>
      <c r="H11" s="390">
        <v>1</v>
      </c>
    </row>
    <row r="12" spans="1:8">
      <c r="A12" s="1774"/>
      <c r="B12" s="441" t="s">
        <v>121</v>
      </c>
      <c r="C12" s="45">
        <v>3.1759200000000001</v>
      </c>
      <c r="D12" s="45">
        <v>3.1980409649819874</v>
      </c>
      <c r="E12" s="45">
        <v>50.877450000000003</v>
      </c>
      <c r="F12" s="45">
        <v>51.882449999999999</v>
      </c>
      <c r="G12" s="45">
        <v>2.5598100000000001</v>
      </c>
      <c r="H12" s="45">
        <v>2.55918</v>
      </c>
    </row>
    <row r="13" spans="1:8">
      <c r="A13" s="1820"/>
      <c r="B13" s="444" t="s">
        <v>112</v>
      </c>
      <c r="C13" s="728">
        <f t="shared" ref="C13:H13" si="0">1.14*1.64*C12/SQRT(C10)</f>
        <v>8.8671785112431081E-2</v>
      </c>
      <c r="D13" s="728">
        <f t="shared" si="0"/>
        <v>2.5023767735195605E-2</v>
      </c>
      <c r="E13" s="728">
        <f t="shared" si="0"/>
        <v>1.4204999853486413</v>
      </c>
      <c r="F13" s="728">
        <f t="shared" si="0"/>
        <v>0.40596552469121094</v>
      </c>
      <c r="G13" s="728">
        <f t="shared" si="0"/>
        <v>7.1469974762793834E-2</v>
      </c>
      <c r="H13" s="728">
        <f t="shared" si="0"/>
        <v>2.0024861036424712E-2</v>
      </c>
    </row>
    <row r="14" spans="1:8">
      <c r="A14" s="1773" t="s">
        <v>590</v>
      </c>
      <c r="B14" s="441" t="s">
        <v>109</v>
      </c>
      <c r="C14" s="390">
        <v>1.2891999999999999</v>
      </c>
      <c r="D14" s="390">
        <v>0.88690000000000002</v>
      </c>
      <c r="E14" s="390">
        <v>5.9085000000000001</v>
      </c>
      <c r="F14" s="390">
        <v>4.2750000000000004</v>
      </c>
      <c r="G14" s="390">
        <v>0.37969999999999998</v>
      </c>
      <c r="H14" s="390">
        <v>0.2601</v>
      </c>
    </row>
    <row r="15" spans="1:8">
      <c r="A15" s="1774"/>
      <c r="B15" s="441" t="s">
        <v>75</v>
      </c>
      <c r="C15" s="15">
        <v>7030</v>
      </c>
      <c r="D15" s="15">
        <v>57090</v>
      </c>
      <c r="E15" s="15">
        <v>7030</v>
      </c>
      <c r="F15" s="15">
        <v>57090</v>
      </c>
      <c r="G15" s="15">
        <v>7030</v>
      </c>
      <c r="H15" s="15">
        <v>57090</v>
      </c>
    </row>
    <row r="16" spans="1:8">
      <c r="A16" s="1774"/>
      <c r="B16" s="441" t="s">
        <v>92</v>
      </c>
      <c r="C16" s="15">
        <v>4484</v>
      </c>
      <c r="D16" s="15">
        <v>57090</v>
      </c>
      <c r="E16" s="15">
        <v>4484</v>
      </c>
      <c r="F16" s="15">
        <v>57090</v>
      </c>
      <c r="G16" s="15">
        <v>4484</v>
      </c>
      <c r="H16" s="15">
        <v>57090</v>
      </c>
    </row>
    <row r="17" spans="1:11">
      <c r="A17" s="1774"/>
      <c r="B17" s="441" t="s">
        <v>110</v>
      </c>
      <c r="C17" s="390">
        <v>0</v>
      </c>
      <c r="D17" s="390">
        <v>0</v>
      </c>
      <c r="E17" s="390">
        <v>0</v>
      </c>
      <c r="F17" s="390">
        <v>0</v>
      </c>
      <c r="G17" s="390">
        <v>0</v>
      </c>
      <c r="H17" s="390">
        <v>0</v>
      </c>
    </row>
    <row r="18" spans="1:11">
      <c r="A18" s="1774"/>
      <c r="B18" s="441" t="s">
        <v>121</v>
      </c>
      <c r="C18" s="45">
        <v>6.2564599999999997</v>
      </c>
      <c r="D18" s="45">
        <v>4.7490300000000003</v>
      </c>
      <c r="E18" s="45">
        <v>25.216819999999998</v>
      </c>
      <c r="F18" s="45">
        <v>21.281089999999999</v>
      </c>
      <c r="G18" s="45">
        <v>1.1327</v>
      </c>
      <c r="H18" s="45">
        <v>0.92932999999999999</v>
      </c>
    </row>
    <row r="19" spans="1:11">
      <c r="A19" s="1820"/>
      <c r="B19" s="444" t="s">
        <v>112</v>
      </c>
      <c r="C19" s="728">
        <f>1.14*1.64*C18/SQRT(C16)</f>
        <v>0.17468055766030646</v>
      </c>
      <c r="D19" s="728">
        <f t="shared" ref="D19:H19" si="1">1.14*1.64*D18/SQRT(D16)</f>
        <v>3.7159819085727484E-2</v>
      </c>
      <c r="E19" s="728">
        <f t="shared" si="1"/>
        <v>0.70405439817717508</v>
      </c>
      <c r="F19" s="728">
        <f t="shared" si="1"/>
        <v>0.16651852153957422</v>
      </c>
      <c r="G19" s="728">
        <f>1.14*1.64*G18/SQRT(G16)</f>
        <v>3.1625019206041299E-2</v>
      </c>
      <c r="H19" s="728">
        <f t="shared" si="1"/>
        <v>7.2717448975767925E-3</v>
      </c>
    </row>
    <row r="20" spans="1:11">
      <c r="A20" s="1773" t="s">
        <v>591</v>
      </c>
      <c r="B20" s="441" t="s">
        <v>109</v>
      </c>
      <c r="C20" s="45">
        <v>24.997890000000002</v>
      </c>
      <c r="D20" s="45">
        <v>24.354330000000001</v>
      </c>
      <c r="E20" s="45">
        <v>34.638500000000001</v>
      </c>
      <c r="F20" s="45">
        <v>34.887599999999999</v>
      </c>
      <c r="G20" s="45">
        <v>1.7141999999999999</v>
      </c>
      <c r="H20" s="45">
        <v>1.7888999999999999</v>
      </c>
    </row>
    <row r="21" spans="1:11">
      <c r="A21" s="1774"/>
      <c r="B21" s="441" t="s">
        <v>75</v>
      </c>
      <c r="C21" s="15">
        <v>7030</v>
      </c>
      <c r="D21" s="15">
        <v>57090</v>
      </c>
      <c r="E21" s="15">
        <v>7030</v>
      </c>
      <c r="F21" s="15">
        <v>57090</v>
      </c>
      <c r="G21" s="15">
        <v>7030</v>
      </c>
      <c r="H21" s="15">
        <v>57090</v>
      </c>
      <c r="K21" s="739"/>
    </row>
    <row r="22" spans="1:11">
      <c r="A22" s="1774"/>
      <c r="B22" s="441" t="s">
        <v>92</v>
      </c>
      <c r="C22" s="15">
        <v>4484</v>
      </c>
      <c r="D22" s="15">
        <v>57090</v>
      </c>
      <c r="E22" s="15">
        <v>4484</v>
      </c>
      <c r="F22" s="15">
        <v>57090</v>
      </c>
      <c r="G22" s="15">
        <v>4484</v>
      </c>
      <c r="H22" s="15">
        <v>57090</v>
      </c>
    </row>
    <row r="23" spans="1:11">
      <c r="A23" s="1774"/>
      <c r="B23" s="441" t="s">
        <v>110</v>
      </c>
      <c r="C23" s="390">
        <v>2.48271</v>
      </c>
      <c r="D23" s="390">
        <v>3.7266699999999999</v>
      </c>
      <c r="E23" s="390">
        <v>9</v>
      </c>
      <c r="F23" s="390">
        <v>10</v>
      </c>
      <c r="G23" s="390">
        <v>1</v>
      </c>
      <c r="H23" s="390">
        <v>2</v>
      </c>
    </row>
    <row r="24" spans="1:11">
      <c r="A24" s="1774"/>
      <c r="B24" s="441" t="s">
        <v>121</v>
      </c>
      <c r="C24" s="390">
        <v>51.137103000000003</v>
      </c>
      <c r="D24" s="390">
        <v>48.296453</v>
      </c>
      <c r="E24" s="390">
        <v>57.171500000000002</v>
      </c>
      <c r="F24" s="390">
        <v>55.65795</v>
      </c>
      <c r="G24" s="390">
        <v>2.1442800000000002</v>
      </c>
      <c r="H24" s="390">
        <v>2.1461999999999999</v>
      </c>
    </row>
    <row r="25" spans="1:11">
      <c r="A25" s="1820"/>
      <c r="B25" s="444" t="s">
        <v>112</v>
      </c>
      <c r="C25" s="728">
        <f t="shared" ref="C25:H25" si="2">1.14*1.64*C24/SQRT(C22)</f>
        <v>1.4277495051790519</v>
      </c>
      <c r="D25" s="728">
        <f t="shared" si="2"/>
        <v>0.37790611050305856</v>
      </c>
      <c r="E25" s="728">
        <f t="shared" si="2"/>
        <v>1.596230056977302</v>
      </c>
      <c r="F25" s="728">
        <f t="shared" si="2"/>
        <v>0.43550774635714362</v>
      </c>
      <c r="G25" s="728">
        <f t="shared" si="2"/>
        <v>5.9868364247488516E-2</v>
      </c>
      <c r="H25" s="728">
        <f t="shared" si="2"/>
        <v>1.6793409121818207E-2</v>
      </c>
    </row>
    <row r="26" spans="1:11">
      <c r="A26" s="1773" t="s">
        <v>592</v>
      </c>
      <c r="B26" s="441" t="s">
        <v>109</v>
      </c>
      <c r="C26" s="45">
        <v>10.72917</v>
      </c>
      <c r="D26" s="45">
        <v>8.9871300000000005</v>
      </c>
      <c r="E26" s="45">
        <v>12.343500000000001</v>
      </c>
      <c r="F26" s="45">
        <v>11.5265</v>
      </c>
      <c r="G26" s="390">
        <v>0.73580000000000001</v>
      </c>
      <c r="H26" s="390">
        <v>0.69989999999999997</v>
      </c>
    </row>
    <row r="27" spans="1:11">
      <c r="A27" s="1774"/>
      <c r="B27" s="441" t="s">
        <v>75</v>
      </c>
      <c r="C27" s="15">
        <v>7030</v>
      </c>
      <c r="D27" s="15">
        <v>57090</v>
      </c>
      <c r="E27" s="15">
        <v>7030</v>
      </c>
      <c r="F27" s="15">
        <v>57090</v>
      </c>
      <c r="G27" s="15">
        <v>7030</v>
      </c>
      <c r="H27" s="15">
        <v>57090</v>
      </c>
    </row>
    <row r="28" spans="1:11">
      <c r="A28" s="1774"/>
      <c r="B28" s="441" t="s">
        <v>92</v>
      </c>
      <c r="C28" s="15">
        <v>4484</v>
      </c>
      <c r="D28" s="15">
        <v>57090</v>
      </c>
      <c r="E28" s="15">
        <v>4484</v>
      </c>
      <c r="F28" s="15">
        <v>57090</v>
      </c>
      <c r="G28" s="15">
        <v>4484</v>
      </c>
      <c r="H28" s="15">
        <v>57090</v>
      </c>
    </row>
    <row r="29" spans="1:11">
      <c r="A29" s="1774"/>
      <c r="B29" s="441" t="s">
        <v>110</v>
      </c>
      <c r="C29" s="390">
        <v>0</v>
      </c>
      <c r="D29" s="390">
        <v>0</v>
      </c>
      <c r="E29" s="390">
        <v>0</v>
      </c>
      <c r="F29" s="390">
        <v>0</v>
      </c>
      <c r="G29" s="390">
        <v>0</v>
      </c>
      <c r="H29" s="390">
        <v>0</v>
      </c>
    </row>
    <row r="30" spans="1:11">
      <c r="A30" s="1774"/>
      <c r="B30" s="441" t="s">
        <v>121</v>
      </c>
      <c r="C30" s="390">
        <v>40.188518999999999</v>
      </c>
      <c r="D30" s="390">
        <v>35.650723999999997</v>
      </c>
      <c r="E30" s="390">
        <v>34.566389999999998</v>
      </c>
      <c r="F30" s="390">
        <v>33.708120000000001</v>
      </c>
      <c r="G30" s="390">
        <v>1.6480900000000001</v>
      </c>
      <c r="H30" s="390">
        <v>1.6169500000000001</v>
      </c>
    </row>
    <row r="31" spans="1:11">
      <c r="A31" s="1820"/>
      <c r="B31" s="444" t="s">
        <v>112</v>
      </c>
      <c r="C31" s="728">
        <f t="shared" ref="C31:H31" si="3">1.14*1.64*C30/SQRT(C28)</f>
        <v>1.1220646996003847</v>
      </c>
      <c r="D31" s="728">
        <f t="shared" si="3"/>
        <v>0.27895685100224732</v>
      </c>
      <c r="E31" s="728">
        <f t="shared" si="3"/>
        <v>0.96509468317605174</v>
      </c>
      <c r="F31" s="728">
        <f t="shared" si="3"/>
        <v>0.26375652310471659</v>
      </c>
      <c r="G31" s="728">
        <f t="shared" si="3"/>
        <v>4.601472402514753E-2</v>
      </c>
      <c r="H31" s="728">
        <f t="shared" si="3"/>
        <v>1.2652177280553513E-2</v>
      </c>
    </row>
    <row r="32" spans="1:11">
      <c r="A32" s="1773" t="s">
        <v>538</v>
      </c>
      <c r="B32" s="441" t="s">
        <v>109</v>
      </c>
      <c r="C32" s="390">
        <v>0.64380999999999999</v>
      </c>
      <c r="D32" s="390">
        <v>0.68722000000000005</v>
      </c>
      <c r="E32" s="390">
        <v>2.0003000000000002</v>
      </c>
      <c r="F32" s="390">
        <v>1.8073999999999999</v>
      </c>
      <c r="G32" s="390">
        <v>6.1600000000000002E-2</v>
      </c>
      <c r="H32" s="390">
        <v>5.9400000000000001E-2</v>
      </c>
    </row>
    <row r="33" spans="1:8">
      <c r="A33" s="1774"/>
      <c r="B33" s="441" t="s">
        <v>75</v>
      </c>
      <c r="C33" s="15">
        <v>7030</v>
      </c>
      <c r="D33" s="15">
        <v>57090</v>
      </c>
      <c r="E33" s="15">
        <v>7030</v>
      </c>
      <c r="F33" s="15">
        <v>57090</v>
      </c>
      <c r="G33" s="15">
        <v>7030</v>
      </c>
      <c r="H33" s="15">
        <v>57090</v>
      </c>
    </row>
    <row r="34" spans="1:8">
      <c r="A34" s="1774"/>
      <c r="B34" s="441" t="s">
        <v>92</v>
      </c>
      <c r="C34" s="15">
        <v>4484</v>
      </c>
      <c r="D34" s="15">
        <v>57090</v>
      </c>
      <c r="E34" s="15">
        <v>4484</v>
      </c>
      <c r="F34" s="15">
        <v>57090</v>
      </c>
      <c r="G34" s="15">
        <v>4484</v>
      </c>
      <c r="H34" s="15">
        <v>57090</v>
      </c>
    </row>
    <row r="35" spans="1:8">
      <c r="A35" s="1774"/>
      <c r="B35" s="441" t="s">
        <v>110</v>
      </c>
      <c r="C35" s="390">
        <v>0</v>
      </c>
      <c r="D35" s="390">
        <v>0</v>
      </c>
      <c r="E35" s="390">
        <v>0</v>
      </c>
      <c r="F35" s="390">
        <v>0</v>
      </c>
      <c r="G35" s="390">
        <v>0</v>
      </c>
      <c r="H35" s="390">
        <v>0</v>
      </c>
    </row>
    <row r="36" spans="1:8">
      <c r="A36" s="1774"/>
      <c r="B36" s="441" t="s">
        <v>121</v>
      </c>
      <c r="C36" s="390">
        <v>10.476386</v>
      </c>
      <c r="D36" s="390">
        <v>11.550077999999999</v>
      </c>
      <c r="E36" s="390">
        <v>18.773540000000001</v>
      </c>
      <c r="F36" s="390">
        <v>19.010149999999999</v>
      </c>
      <c r="G36" s="390">
        <v>0.39595000000000002</v>
      </c>
      <c r="H36" s="390">
        <v>0.42359999999999998</v>
      </c>
    </row>
    <row r="37" spans="1:8">
      <c r="A37" s="1820"/>
      <c r="B37" s="444" t="s">
        <v>112</v>
      </c>
      <c r="C37" s="728">
        <f t="shared" ref="C37:H37" si="4">1.14*1.64*C36/SQRT(C34)</f>
        <v>0.29250102274203421</v>
      </c>
      <c r="D37" s="728">
        <f t="shared" si="4"/>
        <v>9.0376099731111631E-2</v>
      </c>
      <c r="E37" s="728">
        <f t="shared" si="4"/>
        <v>0.52415782031021863</v>
      </c>
      <c r="F37" s="728">
        <f t="shared" si="4"/>
        <v>0.14874905713220221</v>
      </c>
      <c r="G37" s="728">
        <f t="shared" si="4"/>
        <v>1.1054936306729102E-2</v>
      </c>
      <c r="H37" s="728">
        <f t="shared" si="4"/>
        <v>3.3145504165512031E-3</v>
      </c>
    </row>
    <row r="38" spans="1:8" ht="13.5" thickBot="1">
      <c r="A38" s="1967" t="s">
        <v>166</v>
      </c>
      <c r="B38" s="441" t="s">
        <v>109</v>
      </c>
      <c r="C38" s="45">
        <v>39.577399999999997</v>
      </c>
      <c r="D38" s="45">
        <f>SUM(D32,D26,D20,D8,D14)</f>
        <v>36.831768481494365</v>
      </c>
      <c r="E38" s="45">
        <v>84.661799999999999</v>
      </c>
      <c r="F38" s="45">
        <v>82.249761000000007</v>
      </c>
      <c r="G38" s="45">
        <v>4.8723000000000001</v>
      </c>
      <c r="H38" s="45">
        <v>4.8952999999999998</v>
      </c>
    </row>
    <row r="39" spans="1:8">
      <c r="A39" s="1774"/>
      <c r="B39" s="441" t="s">
        <v>75</v>
      </c>
      <c r="C39" s="15">
        <v>7030</v>
      </c>
      <c r="D39" s="15">
        <v>57090</v>
      </c>
      <c r="E39" s="15">
        <v>7030</v>
      </c>
      <c r="F39" s="15">
        <v>57090</v>
      </c>
      <c r="G39" s="15">
        <v>7030</v>
      </c>
      <c r="H39" s="15">
        <v>57090</v>
      </c>
    </row>
    <row r="40" spans="1:8">
      <c r="A40" s="1774"/>
      <c r="B40" s="441" t="s">
        <v>92</v>
      </c>
      <c r="C40" s="15">
        <v>4484</v>
      </c>
      <c r="D40" s="15">
        <v>57090</v>
      </c>
      <c r="E40" s="15">
        <v>4484</v>
      </c>
      <c r="F40" s="15">
        <v>57090</v>
      </c>
      <c r="G40" s="15">
        <v>4484</v>
      </c>
      <c r="H40" s="15">
        <v>57090</v>
      </c>
    </row>
    <row r="41" spans="1:8">
      <c r="A41" s="1774"/>
      <c r="B41" s="441" t="s">
        <v>110</v>
      </c>
      <c r="C41" s="45">
        <v>15.24</v>
      </c>
      <c r="D41" s="45">
        <v>15.28</v>
      </c>
      <c r="E41" s="45">
        <v>64</v>
      </c>
      <c r="F41" s="45">
        <v>62</v>
      </c>
      <c r="G41" s="45">
        <v>4</v>
      </c>
      <c r="H41" s="45">
        <v>4</v>
      </c>
    </row>
    <row r="42" spans="1:8">
      <c r="A42" s="1774"/>
      <c r="B42" s="441" t="s">
        <v>121</v>
      </c>
      <c r="C42" s="45">
        <v>62.738</v>
      </c>
      <c r="D42" s="45">
        <v>58.637</v>
      </c>
      <c r="E42" s="45">
        <v>83.234080000000006</v>
      </c>
      <c r="F42" s="45">
        <v>82.618864000000002</v>
      </c>
      <c r="G42" s="45">
        <v>3.9441199999999998</v>
      </c>
      <c r="H42" s="45">
        <v>3.8985500000000002</v>
      </c>
    </row>
    <row r="43" spans="1:8" ht="13.5" thickBot="1">
      <c r="A43" s="1960"/>
      <c r="B43" s="341" t="s">
        <v>112</v>
      </c>
      <c r="C43" s="728">
        <f t="shared" ref="C43:H43" si="5">1.14*1.64*C42/SQRT(C40)</f>
        <v>1.7516469099926006</v>
      </c>
      <c r="D43" s="728">
        <f t="shared" si="5"/>
        <v>0.45881797161310883</v>
      </c>
      <c r="E43" s="728">
        <f t="shared" si="5"/>
        <v>2.3238981006419865</v>
      </c>
      <c r="F43" s="728">
        <f t="shared" si="5"/>
        <v>0.64646928726673081</v>
      </c>
      <c r="G43" s="728">
        <f t="shared" si="5"/>
        <v>0.11011995298925717</v>
      </c>
      <c r="H43" s="728">
        <f t="shared" si="5"/>
        <v>3.0505053178578125E-2</v>
      </c>
    </row>
    <row r="44" spans="1:8" ht="54.75" customHeight="1">
      <c r="A44" s="1951" t="s">
        <v>750</v>
      </c>
      <c r="B44" s="1951"/>
      <c r="C44" s="1951"/>
      <c r="D44" s="1951"/>
      <c r="E44" s="1951"/>
      <c r="F44" s="1951"/>
      <c r="G44" s="1951"/>
      <c r="H44" s="1951"/>
    </row>
    <row r="46" spans="1:8" ht="13.5" thickBot="1">
      <c r="A46" s="1822" t="s">
        <v>751</v>
      </c>
      <c r="B46" s="1822"/>
      <c r="C46" s="1822"/>
      <c r="D46" s="1822"/>
      <c r="E46" s="1822"/>
      <c r="F46" s="1822"/>
      <c r="G46" s="1822"/>
      <c r="H46" s="1822"/>
    </row>
    <row r="47" spans="1:8" ht="13.5" thickBot="1">
      <c r="A47" s="1961" t="s">
        <v>71</v>
      </c>
      <c r="B47" s="1954"/>
      <c r="C47" s="1823" t="s">
        <v>748</v>
      </c>
      <c r="D47" s="1823"/>
      <c r="E47" s="1823" t="s">
        <v>510</v>
      </c>
      <c r="F47" s="1823"/>
      <c r="G47" s="1823" t="s">
        <v>749</v>
      </c>
      <c r="H47" s="1823"/>
    </row>
    <row r="48" spans="1:8" ht="13.5" thickBot="1">
      <c r="A48" s="1960"/>
      <c r="B48" s="1960"/>
      <c r="C48" s="734" t="s">
        <v>82</v>
      </c>
      <c r="D48" s="734" t="s">
        <v>102</v>
      </c>
      <c r="E48" s="734" t="s">
        <v>82</v>
      </c>
      <c r="F48" s="734" t="s">
        <v>102</v>
      </c>
      <c r="G48" s="734" t="s">
        <v>82</v>
      </c>
      <c r="H48" s="734" t="s">
        <v>102</v>
      </c>
    </row>
    <row r="49" spans="1:8">
      <c r="A49" s="1951" t="s">
        <v>744</v>
      </c>
      <c r="B49" s="456" t="s">
        <v>109</v>
      </c>
      <c r="C49" s="729">
        <v>1.9174</v>
      </c>
      <c r="D49" s="729">
        <v>1.9161999999999999</v>
      </c>
      <c r="E49" s="729">
        <v>29.771000000000001</v>
      </c>
      <c r="F49" s="729">
        <v>29.753399999999999</v>
      </c>
      <c r="G49" s="729">
        <v>1.9829000000000001</v>
      </c>
      <c r="H49" s="729">
        <v>2.0870000000000002</v>
      </c>
    </row>
    <row r="50" spans="1:8">
      <c r="A50" s="1774"/>
      <c r="B50" s="441" t="s">
        <v>75</v>
      </c>
      <c r="C50" s="722">
        <v>7030</v>
      </c>
      <c r="D50" s="722">
        <v>57090</v>
      </c>
      <c r="E50" s="722">
        <v>7030</v>
      </c>
      <c r="F50" s="722">
        <v>57090</v>
      </c>
      <c r="G50" s="722">
        <v>7030</v>
      </c>
      <c r="H50" s="722">
        <v>57090</v>
      </c>
    </row>
    <row r="51" spans="1:8">
      <c r="A51" s="1774"/>
      <c r="B51" s="441" t="s">
        <v>92</v>
      </c>
      <c r="C51" s="722">
        <v>4484</v>
      </c>
      <c r="D51" s="722">
        <v>57090</v>
      </c>
      <c r="E51" s="722">
        <v>4484</v>
      </c>
      <c r="F51" s="722">
        <v>57090</v>
      </c>
      <c r="G51" s="722">
        <v>4484</v>
      </c>
      <c r="H51" s="722">
        <v>57090</v>
      </c>
    </row>
    <row r="52" spans="1:8">
      <c r="A52" s="1774"/>
      <c r="B52" s="441" t="s">
        <v>110</v>
      </c>
      <c r="C52" s="727">
        <v>0.6</v>
      </c>
      <c r="D52" s="727">
        <v>0.6</v>
      </c>
      <c r="E52" s="727">
        <v>8</v>
      </c>
      <c r="F52" s="727">
        <v>10</v>
      </c>
      <c r="G52" s="727">
        <v>1</v>
      </c>
      <c r="H52" s="727">
        <v>1</v>
      </c>
    </row>
    <row r="53" spans="1:8">
      <c r="A53" s="1774"/>
      <c r="B53" s="441" t="s">
        <v>121</v>
      </c>
      <c r="C53" s="727">
        <v>3.1759200000000001</v>
      </c>
      <c r="D53" s="727">
        <v>3.1980400000000002</v>
      </c>
      <c r="E53" s="727">
        <v>50.877450000000003</v>
      </c>
      <c r="F53" s="727">
        <v>51.882449999999999</v>
      </c>
      <c r="G53" s="727">
        <v>2.5598100000000001</v>
      </c>
      <c r="H53" s="727">
        <v>2.55918</v>
      </c>
    </row>
    <row r="54" spans="1:8">
      <c r="A54" s="1820"/>
      <c r="B54" s="444" t="s">
        <v>112</v>
      </c>
      <c r="C54" s="730">
        <f t="shared" ref="C54:H54" si="6">1.14*1.64*C53/SQRT(C51)</f>
        <v>8.8671785112431081E-2</v>
      </c>
      <c r="D54" s="730">
        <f t="shared" si="6"/>
        <v>2.5023760184483969E-2</v>
      </c>
      <c r="E54" s="730">
        <f t="shared" si="6"/>
        <v>1.4204999853486413</v>
      </c>
      <c r="F54" s="730">
        <f t="shared" si="6"/>
        <v>0.40596552469121094</v>
      </c>
      <c r="G54" s="730">
        <f t="shared" si="6"/>
        <v>7.1469974762793834E-2</v>
      </c>
      <c r="H54" s="730">
        <f t="shared" si="6"/>
        <v>2.0024861036424712E-2</v>
      </c>
    </row>
    <row r="55" spans="1:8">
      <c r="A55" s="1773" t="s">
        <v>590</v>
      </c>
      <c r="B55" s="441" t="s">
        <v>109</v>
      </c>
      <c r="C55" s="45">
        <v>1.2891999999999999</v>
      </c>
      <c r="D55" s="390">
        <v>0.88690000000000002</v>
      </c>
      <c r="E55" s="727">
        <v>5.9085000000000001</v>
      </c>
      <c r="F55" s="727">
        <v>4.0099</v>
      </c>
      <c r="G55" s="727">
        <v>0.36330000000000001</v>
      </c>
      <c r="H55" s="727">
        <v>0.24299999999999999</v>
      </c>
    </row>
    <row r="56" spans="1:8">
      <c r="A56" s="1774"/>
      <c r="B56" s="441" t="s">
        <v>75</v>
      </c>
      <c r="C56" s="722">
        <v>7030</v>
      </c>
      <c r="D56" s="722">
        <v>57090</v>
      </c>
      <c r="E56" s="722">
        <v>7030</v>
      </c>
      <c r="F56" s="722">
        <v>57090</v>
      </c>
      <c r="G56" s="722">
        <v>7030</v>
      </c>
      <c r="H56" s="722">
        <v>57090</v>
      </c>
    </row>
    <row r="57" spans="1:8">
      <c r="A57" s="1774"/>
      <c r="B57" s="441" t="s">
        <v>92</v>
      </c>
      <c r="C57" s="722">
        <v>4484</v>
      </c>
      <c r="D57" s="722">
        <v>57090</v>
      </c>
      <c r="E57" s="722">
        <v>4484</v>
      </c>
      <c r="F57" s="722">
        <v>57090</v>
      </c>
      <c r="G57" s="722">
        <v>4484</v>
      </c>
      <c r="H57" s="722">
        <v>57090</v>
      </c>
    </row>
    <row r="58" spans="1:8">
      <c r="A58" s="1774"/>
      <c r="B58" s="441" t="s">
        <v>110</v>
      </c>
      <c r="C58" s="727">
        <v>0</v>
      </c>
      <c r="D58" s="727">
        <v>0</v>
      </c>
      <c r="E58" s="727">
        <v>0</v>
      </c>
      <c r="F58" s="727">
        <v>0</v>
      </c>
      <c r="G58" s="727">
        <v>0</v>
      </c>
      <c r="H58" s="727">
        <v>0</v>
      </c>
    </row>
    <row r="59" spans="1:8">
      <c r="A59" s="1774"/>
      <c r="B59" s="441" t="s">
        <v>121</v>
      </c>
      <c r="C59" s="390">
        <v>6.2564599999999997</v>
      </c>
      <c r="D59" s="390">
        <v>4.7490300000000003</v>
      </c>
      <c r="E59" s="727">
        <v>25.033850000000001</v>
      </c>
      <c r="F59" s="727">
        <v>20.720230000000001</v>
      </c>
      <c r="G59" s="727">
        <v>1.11527</v>
      </c>
      <c r="H59" s="727">
        <v>0.89744999999999997</v>
      </c>
    </row>
    <row r="60" spans="1:8">
      <c r="A60" s="1820"/>
      <c r="B60" s="444" t="s">
        <v>112</v>
      </c>
      <c r="C60" s="730">
        <f t="shared" ref="C60:H60" si="7">1.14*1.64*C59/SQRT(C57)</f>
        <v>0.17468055766030646</v>
      </c>
      <c r="D60" s="730">
        <f t="shared" si="7"/>
        <v>3.7159819085727484E-2</v>
      </c>
      <c r="E60" s="730">
        <f t="shared" si="7"/>
        <v>0.69894587009018894</v>
      </c>
      <c r="F60" s="730">
        <f t="shared" si="7"/>
        <v>0.16212995037189976</v>
      </c>
      <c r="G60" s="730">
        <f t="shared" si="7"/>
        <v>3.1138373064290351E-2</v>
      </c>
      <c r="H60" s="730">
        <f t="shared" si="7"/>
        <v>7.0222928973887565E-3</v>
      </c>
    </row>
    <row r="61" spans="1:8">
      <c r="A61" s="1773" t="s">
        <v>752</v>
      </c>
      <c r="B61" s="441" t="s">
        <v>109</v>
      </c>
      <c r="C61" s="727">
        <v>2.4400000000000002E-2</v>
      </c>
      <c r="D61" s="727">
        <v>2.7900000000000001E-2</v>
      </c>
      <c r="E61" s="727">
        <v>7.4099999999999999E-2</v>
      </c>
      <c r="F61" s="727">
        <v>8.0399999999999999E-2</v>
      </c>
      <c r="G61" s="727">
        <v>8.0000000000000002E-3</v>
      </c>
      <c r="H61" s="727">
        <v>7.0000000000000001E-3</v>
      </c>
    </row>
    <row r="62" spans="1:8">
      <c r="A62" s="1774"/>
      <c r="B62" s="441" t="s">
        <v>75</v>
      </c>
      <c r="C62" s="722">
        <v>7030</v>
      </c>
      <c r="D62" s="722">
        <v>57090</v>
      </c>
      <c r="E62" s="722">
        <v>7030</v>
      </c>
      <c r="F62" s="722">
        <v>57090</v>
      </c>
      <c r="G62" s="722">
        <v>7030</v>
      </c>
      <c r="H62" s="722">
        <v>57090</v>
      </c>
    </row>
    <row r="63" spans="1:8">
      <c r="A63" s="1774"/>
      <c r="B63" s="441" t="s">
        <v>92</v>
      </c>
      <c r="C63" s="722">
        <v>4484</v>
      </c>
      <c r="D63" s="722">
        <v>57090</v>
      </c>
      <c r="E63" s="722">
        <v>4484</v>
      </c>
      <c r="F63" s="722">
        <v>57090</v>
      </c>
      <c r="G63" s="722">
        <v>4484</v>
      </c>
      <c r="H63" s="722">
        <v>57090</v>
      </c>
    </row>
    <row r="64" spans="1:8">
      <c r="A64" s="1774"/>
      <c r="B64" s="441" t="s">
        <v>110</v>
      </c>
      <c r="C64" s="727">
        <v>0</v>
      </c>
      <c r="D64" s="727">
        <v>0</v>
      </c>
      <c r="E64" s="727">
        <v>0</v>
      </c>
      <c r="F64" s="727">
        <v>0</v>
      </c>
      <c r="G64" s="727">
        <v>0</v>
      </c>
      <c r="H64" s="727">
        <v>0</v>
      </c>
    </row>
    <row r="65" spans="1:8">
      <c r="A65" s="1774"/>
      <c r="B65" s="441" t="s">
        <v>121</v>
      </c>
      <c r="C65" s="727">
        <v>0.77224000000000004</v>
      </c>
      <c r="D65" s="727">
        <v>0.91264000000000001</v>
      </c>
      <c r="E65" s="727">
        <v>1.7807999999999999</v>
      </c>
      <c r="F65" s="727">
        <v>2.3224300000000002</v>
      </c>
      <c r="G65" s="727">
        <v>0.16425000000000001</v>
      </c>
      <c r="H65" s="727">
        <v>0.16284999999999999</v>
      </c>
    </row>
    <row r="66" spans="1:8">
      <c r="A66" s="1820"/>
      <c r="B66" s="444" t="s">
        <v>112</v>
      </c>
      <c r="C66" s="730">
        <f t="shared" ref="C66:H66" si="8">1.14*1.64*C65/SQRT(C63)</f>
        <v>2.1560964802395458E-2</v>
      </c>
      <c r="D66" s="730">
        <f t="shared" si="8"/>
        <v>7.1411503592098439E-3</v>
      </c>
      <c r="E66" s="730">
        <f t="shared" si="8"/>
        <v>4.971999134997647E-2</v>
      </c>
      <c r="F66" s="730">
        <f t="shared" si="8"/>
        <v>1.8172359121602956E-2</v>
      </c>
      <c r="G66" s="730">
        <f t="shared" si="8"/>
        <v>4.585865105140181E-3</v>
      </c>
      <c r="H66" s="730">
        <f t="shared" si="8"/>
        <v>1.2742552769956642E-3</v>
      </c>
    </row>
    <row r="67" spans="1:8">
      <c r="A67" s="1773" t="s">
        <v>753</v>
      </c>
      <c r="B67" s="441" t="s">
        <v>109</v>
      </c>
      <c r="C67" s="727">
        <v>6.1199999999999997E-2</v>
      </c>
      <c r="D67" s="727">
        <v>5.96E-2</v>
      </c>
      <c r="E67" s="727">
        <v>0.15989999999999999</v>
      </c>
      <c r="F67" s="727">
        <v>0.15820000000000001</v>
      </c>
      <c r="G67" s="727">
        <v>1.3100000000000001E-2</v>
      </c>
      <c r="H67" s="727">
        <v>1.2500000000000001E-2</v>
      </c>
    </row>
    <row r="68" spans="1:8">
      <c r="A68" s="1774"/>
      <c r="B68" s="441" t="s">
        <v>75</v>
      </c>
      <c r="C68" s="722">
        <v>7030</v>
      </c>
      <c r="D68" s="722">
        <v>57090</v>
      </c>
      <c r="E68" s="722">
        <v>7030</v>
      </c>
      <c r="F68" s="722">
        <v>57090</v>
      </c>
      <c r="G68" s="722">
        <v>7030</v>
      </c>
      <c r="H68" s="722">
        <v>57090</v>
      </c>
    </row>
    <row r="69" spans="1:8">
      <c r="A69" s="1774"/>
      <c r="B69" s="441" t="s">
        <v>92</v>
      </c>
      <c r="C69" s="722">
        <v>4484</v>
      </c>
      <c r="D69" s="722">
        <v>57090</v>
      </c>
      <c r="E69" s="722">
        <v>4484</v>
      </c>
      <c r="F69" s="722">
        <v>57090</v>
      </c>
      <c r="G69" s="722">
        <v>4484</v>
      </c>
      <c r="H69" s="722">
        <v>57090</v>
      </c>
    </row>
    <row r="70" spans="1:8">
      <c r="A70" s="1774"/>
      <c r="B70" s="441" t="s">
        <v>110</v>
      </c>
      <c r="C70" s="727">
        <v>0</v>
      </c>
      <c r="D70" s="727">
        <v>0</v>
      </c>
      <c r="E70" s="727">
        <v>0</v>
      </c>
      <c r="F70" s="727">
        <v>0</v>
      </c>
      <c r="G70" s="727">
        <v>0</v>
      </c>
      <c r="H70" s="727">
        <v>0</v>
      </c>
    </row>
    <row r="71" spans="1:8">
      <c r="A71" s="1774"/>
      <c r="B71" s="441" t="s">
        <v>121</v>
      </c>
      <c r="C71" s="727">
        <v>0.97455000000000003</v>
      </c>
      <c r="D71" s="727">
        <v>1.2004999999999999</v>
      </c>
      <c r="E71" s="727">
        <v>2.8265199999999999</v>
      </c>
      <c r="F71" s="727">
        <v>3.0734499999999998</v>
      </c>
      <c r="G71" s="727">
        <v>0.185</v>
      </c>
      <c r="H71" s="727">
        <v>0.21074999999999999</v>
      </c>
    </row>
    <row r="72" spans="1:8">
      <c r="A72" s="1820"/>
      <c r="B72" s="444" t="s">
        <v>112</v>
      </c>
      <c r="C72" s="730">
        <f t="shared" ref="C72:H72" si="9">1.14*1.64*C71/SQRT(C69)</f>
        <v>2.7209466290498408E-2</v>
      </c>
      <c r="D72" s="730">
        <f t="shared" si="9"/>
        <v>9.3935735955375799E-3</v>
      </c>
      <c r="E72" s="730">
        <f t="shared" si="9"/>
        <v>7.8916526252546887E-2</v>
      </c>
      <c r="F72" s="730">
        <f t="shared" si="9"/>
        <v>2.4048878606584737E-2</v>
      </c>
      <c r="G72" s="730">
        <f t="shared" si="9"/>
        <v>5.1652057500817875E-3</v>
      </c>
      <c r="H72" s="730">
        <f t="shared" si="9"/>
        <v>1.6490592546934987E-3</v>
      </c>
    </row>
    <row r="73" spans="1:8">
      <c r="A73" s="1773" t="s">
        <v>754</v>
      </c>
      <c r="B73" s="441" t="s">
        <v>109</v>
      </c>
      <c r="C73" s="727">
        <v>0.44619999999999999</v>
      </c>
      <c r="D73" s="727">
        <v>0.44490000000000002</v>
      </c>
      <c r="E73" s="727">
        <v>0.81459999999999999</v>
      </c>
      <c r="F73" s="727">
        <v>0.77010000000000001</v>
      </c>
      <c r="G73" s="727">
        <v>2.7400000000000001E-2</v>
      </c>
      <c r="H73" s="727">
        <v>3.2399999999999998E-2</v>
      </c>
    </row>
    <row r="74" spans="1:8">
      <c r="A74" s="1774"/>
      <c r="B74" s="441" t="s">
        <v>75</v>
      </c>
      <c r="C74" s="722">
        <v>7030</v>
      </c>
      <c r="D74" s="722">
        <v>57090</v>
      </c>
      <c r="E74" s="722">
        <v>7030</v>
      </c>
      <c r="F74" s="722">
        <v>57090</v>
      </c>
      <c r="G74" s="722">
        <v>7030</v>
      </c>
      <c r="H74" s="722">
        <v>57090</v>
      </c>
    </row>
    <row r="75" spans="1:8">
      <c r="A75" s="1774"/>
      <c r="B75" s="441" t="s">
        <v>92</v>
      </c>
      <c r="C75" s="722">
        <v>4484</v>
      </c>
      <c r="D75" s="722">
        <v>57090</v>
      </c>
      <c r="E75" s="722">
        <v>4484</v>
      </c>
      <c r="F75" s="722">
        <v>57090</v>
      </c>
      <c r="G75" s="722">
        <v>4484</v>
      </c>
      <c r="H75" s="722">
        <v>57090</v>
      </c>
    </row>
    <row r="76" spans="1:8">
      <c r="A76" s="1774"/>
      <c r="B76" s="441" t="s">
        <v>110</v>
      </c>
      <c r="C76" s="727">
        <v>0</v>
      </c>
      <c r="D76" s="727">
        <v>0</v>
      </c>
      <c r="E76" s="727">
        <v>0</v>
      </c>
      <c r="F76" s="727">
        <v>0</v>
      </c>
      <c r="G76" s="727">
        <v>0</v>
      </c>
      <c r="H76" s="727">
        <v>0</v>
      </c>
    </row>
    <row r="77" spans="1:8">
      <c r="A77" s="1774"/>
      <c r="B77" s="441" t="s">
        <v>121</v>
      </c>
      <c r="C77" s="727">
        <v>6.8288500000000001</v>
      </c>
      <c r="D77" s="727">
        <v>7.5908300000000004</v>
      </c>
      <c r="E77" s="727">
        <v>11.518090000000001</v>
      </c>
      <c r="F77" s="727">
        <v>10.940569999999999</v>
      </c>
      <c r="G77" s="727">
        <v>0.28272999999999998</v>
      </c>
      <c r="H77" s="727">
        <v>0.32680999999999999</v>
      </c>
    </row>
    <row r="78" spans="1:8">
      <c r="A78" s="1820"/>
      <c r="B78" s="444" t="s">
        <v>112</v>
      </c>
      <c r="C78" s="730">
        <f t="shared" ref="C78:H78" si="10">1.14*1.64*C77/SQRT(C75)</f>
        <v>0.19066170425105952</v>
      </c>
      <c r="D78" s="730">
        <f t="shared" si="10"/>
        <v>5.9396101837746386E-2</v>
      </c>
      <c r="E78" s="730">
        <f t="shared" si="10"/>
        <v>0.32158543079978125</v>
      </c>
      <c r="F78" s="730">
        <f t="shared" si="10"/>
        <v>8.5606871696901773E-2</v>
      </c>
      <c r="G78" s="730">
        <f t="shared" si="10"/>
        <v>7.8938303876790461E-3</v>
      </c>
      <c r="H78" s="730">
        <f t="shared" si="10"/>
        <v>2.557195990635266E-3</v>
      </c>
    </row>
    <row r="79" spans="1:8">
      <c r="A79" s="1773" t="s">
        <v>535</v>
      </c>
      <c r="B79" s="441" t="s">
        <v>109</v>
      </c>
      <c r="C79" s="731">
        <v>24.466100000000001</v>
      </c>
      <c r="D79" s="731">
        <v>23.821899999999999</v>
      </c>
      <c r="E79" s="731">
        <v>33.5899</v>
      </c>
      <c r="F79" s="731">
        <v>33.878799999999998</v>
      </c>
      <c r="G79" s="731">
        <v>1.6657</v>
      </c>
      <c r="H79" s="731">
        <v>1.7371000000000001</v>
      </c>
    </row>
    <row r="80" spans="1:8">
      <c r="A80" s="1774"/>
      <c r="B80" s="441" t="s">
        <v>75</v>
      </c>
      <c r="C80" s="722">
        <v>7030</v>
      </c>
      <c r="D80" s="722">
        <v>57090</v>
      </c>
      <c r="E80" s="722">
        <v>7030</v>
      </c>
      <c r="F80" s="722">
        <v>57090</v>
      </c>
      <c r="G80" s="722">
        <v>7030</v>
      </c>
      <c r="H80" s="722">
        <v>57090</v>
      </c>
    </row>
    <row r="81" spans="1:8">
      <c r="A81" s="1774"/>
      <c r="B81" s="441" t="s">
        <v>92</v>
      </c>
      <c r="C81" s="722">
        <v>4484</v>
      </c>
      <c r="D81" s="722">
        <v>57090</v>
      </c>
      <c r="E81" s="722">
        <v>4484</v>
      </c>
      <c r="F81" s="722">
        <v>57090</v>
      </c>
      <c r="G81" s="722">
        <v>4484</v>
      </c>
      <c r="H81" s="722">
        <v>57090</v>
      </c>
    </row>
    <row r="82" spans="1:8">
      <c r="A82" s="1774"/>
      <c r="B82" s="441" t="s">
        <v>110</v>
      </c>
      <c r="C82" s="731">
        <v>1.71</v>
      </c>
      <c r="D82" s="731">
        <v>3.0095999999999998</v>
      </c>
      <c r="E82" s="731">
        <v>6</v>
      </c>
      <c r="F82" s="731">
        <v>10</v>
      </c>
      <c r="G82" s="731">
        <v>1</v>
      </c>
      <c r="H82" s="731">
        <v>1</v>
      </c>
    </row>
    <row r="83" spans="1:8">
      <c r="A83" s="1774"/>
      <c r="B83" s="441" t="s">
        <v>121</v>
      </c>
      <c r="C83" s="731">
        <v>50.69455</v>
      </c>
      <c r="D83" s="731">
        <v>47.827419999999996</v>
      </c>
      <c r="E83" s="731">
        <v>56.079970000000003</v>
      </c>
      <c r="F83" s="731">
        <v>54.818489999999997</v>
      </c>
      <c r="G83" s="731">
        <v>2.1247199999999999</v>
      </c>
      <c r="H83" s="731">
        <v>2.1266699999999998</v>
      </c>
    </row>
    <row r="84" spans="1:8">
      <c r="A84" s="1820"/>
      <c r="B84" s="444" t="s">
        <v>112</v>
      </c>
      <c r="C84" s="732">
        <f t="shared" ref="C84:H84" si="11">1.14*1.64*C83/SQRT(C81)</f>
        <v>1.4153934116638307</v>
      </c>
      <c r="D84" s="730">
        <f t="shared" si="11"/>
        <v>0.37423605968736856</v>
      </c>
      <c r="E84" s="730">
        <f t="shared" si="11"/>
        <v>1.5657545054508872</v>
      </c>
      <c r="F84" s="730">
        <f t="shared" si="11"/>
        <v>0.42893920883901782</v>
      </c>
      <c r="G84" s="730">
        <f t="shared" si="11"/>
        <v>5.9322248439533917E-2</v>
      </c>
      <c r="H84" s="730">
        <f t="shared" si="11"/>
        <v>1.6640592385191093E-2</v>
      </c>
    </row>
    <row r="85" spans="1:8">
      <c r="A85" s="1773" t="s">
        <v>755</v>
      </c>
      <c r="B85" s="441" t="s">
        <v>109</v>
      </c>
      <c r="C85" s="731">
        <v>9.4693000000000005</v>
      </c>
      <c r="D85" s="731">
        <v>7.5027999999999997</v>
      </c>
      <c r="E85" s="731">
        <v>8.0961999999999996</v>
      </c>
      <c r="F85" s="727">
        <v>6.6620999999999997</v>
      </c>
      <c r="G85" s="727">
        <v>0.32469999999999999</v>
      </c>
      <c r="H85" s="727">
        <v>0.26419999999999999</v>
      </c>
    </row>
    <row r="86" spans="1:8">
      <c r="A86" s="1774"/>
      <c r="B86" s="441" t="s">
        <v>75</v>
      </c>
      <c r="C86" s="722">
        <v>7030</v>
      </c>
      <c r="D86" s="722">
        <v>57090</v>
      </c>
      <c r="E86" s="722">
        <v>7030</v>
      </c>
      <c r="F86" s="722">
        <v>57090</v>
      </c>
      <c r="G86" s="722">
        <v>7030</v>
      </c>
      <c r="H86" s="722">
        <v>57090</v>
      </c>
    </row>
    <row r="87" spans="1:8">
      <c r="A87" s="1774"/>
      <c r="B87" s="441" t="s">
        <v>92</v>
      </c>
      <c r="C87" s="722">
        <v>4484</v>
      </c>
      <c r="D87" s="722">
        <v>57090</v>
      </c>
      <c r="E87" s="722">
        <v>4484</v>
      </c>
      <c r="F87" s="722">
        <v>57090</v>
      </c>
      <c r="G87" s="722">
        <v>4484</v>
      </c>
      <c r="H87" s="722">
        <v>57090</v>
      </c>
    </row>
    <row r="88" spans="1:8">
      <c r="A88" s="1774"/>
      <c r="B88" s="441" t="s">
        <v>110</v>
      </c>
      <c r="C88" s="727">
        <v>0</v>
      </c>
      <c r="D88" s="727">
        <v>0</v>
      </c>
      <c r="E88" s="727">
        <v>0</v>
      </c>
      <c r="F88" s="727">
        <v>0</v>
      </c>
      <c r="G88" s="727">
        <v>0</v>
      </c>
      <c r="H88" s="727">
        <v>0</v>
      </c>
    </row>
    <row r="89" spans="1:8">
      <c r="A89" s="1774"/>
      <c r="B89" s="441" t="s">
        <v>121</v>
      </c>
      <c r="C89" s="727">
        <v>39.257399999999997</v>
      </c>
      <c r="D89" s="727">
        <v>32.616668469401695</v>
      </c>
      <c r="E89" s="727">
        <v>30.04045</v>
      </c>
      <c r="F89" s="727">
        <v>27.826840000000001</v>
      </c>
      <c r="G89" s="727">
        <v>0.94855999999999996</v>
      </c>
      <c r="H89" s="727">
        <v>0.85673999999999995</v>
      </c>
    </row>
    <row r="90" spans="1:8">
      <c r="A90" s="1820"/>
      <c r="B90" s="444" t="s">
        <v>112</v>
      </c>
      <c r="C90" s="730">
        <f t="shared" ref="C90:H90" si="12">1.14*1.64*C89/SQRT(C87)</f>
        <v>1.0960678281797878</v>
      </c>
      <c r="D90" s="730">
        <f t="shared" si="12"/>
        <v>0.25521622299756347</v>
      </c>
      <c r="E90" s="730">
        <f t="shared" si="12"/>
        <v>0.83873029770294283</v>
      </c>
      <c r="F90" s="730">
        <f t="shared" si="12"/>
        <v>0.21773716740628821</v>
      </c>
      <c r="G90" s="730">
        <f t="shared" si="12"/>
        <v>2.648382468268962E-2</v>
      </c>
      <c r="H90" s="730">
        <f t="shared" si="12"/>
        <v>6.703748639934083E-3</v>
      </c>
    </row>
    <row r="91" spans="1:8" ht="13.5" thickBot="1">
      <c r="A91" s="1967" t="s">
        <v>756</v>
      </c>
      <c r="B91" s="441" t="s">
        <v>109</v>
      </c>
      <c r="C91" s="727">
        <v>0.80989999999999995</v>
      </c>
      <c r="D91" s="727">
        <v>0.97030000000000005</v>
      </c>
      <c r="E91" s="727">
        <v>2.7107999999999999</v>
      </c>
      <c r="F91" s="727">
        <v>3.0815000000000001</v>
      </c>
      <c r="G91" s="727">
        <v>0.2636</v>
      </c>
      <c r="H91" s="727">
        <v>0.27500000000000002</v>
      </c>
    </row>
    <row r="92" spans="1:8">
      <c r="A92" s="1774"/>
      <c r="B92" s="441" t="s">
        <v>75</v>
      </c>
      <c r="C92" s="722">
        <v>7030</v>
      </c>
      <c r="D92" s="722">
        <v>57090</v>
      </c>
      <c r="E92" s="722">
        <v>7030</v>
      </c>
      <c r="F92" s="722">
        <v>57090</v>
      </c>
      <c r="G92" s="722">
        <v>7030</v>
      </c>
      <c r="H92" s="722">
        <v>57090</v>
      </c>
    </row>
    <row r="93" spans="1:8">
      <c r="A93" s="1774"/>
      <c r="B93" s="441" t="s">
        <v>92</v>
      </c>
      <c r="C93" s="722">
        <v>4484</v>
      </c>
      <c r="D93" s="722">
        <v>57090</v>
      </c>
      <c r="E93" s="722">
        <v>4484</v>
      </c>
      <c r="F93" s="722">
        <v>57090</v>
      </c>
      <c r="G93" s="722">
        <v>4484</v>
      </c>
      <c r="H93" s="722">
        <v>57090</v>
      </c>
    </row>
    <row r="94" spans="1:8">
      <c r="A94" s="1774"/>
      <c r="B94" s="441" t="s">
        <v>110</v>
      </c>
      <c r="C94" s="727">
        <v>0</v>
      </c>
      <c r="D94" s="727">
        <v>0</v>
      </c>
      <c r="E94" s="727">
        <v>0</v>
      </c>
      <c r="F94" s="727">
        <v>0</v>
      </c>
      <c r="G94" s="727">
        <v>0</v>
      </c>
      <c r="H94" s="727">
        <v>0</v>
      </c>
    </row>
    <row r="95" spans="1:8">
      <c r="A95" s="1774"/>
      <c r="B95" s="441" t="s">
        <v>121</v>
      </c>
      <c r="C95" s="727">
        <v>3.2725499999999998</v>
      </c>
      <c r="D95" s="727">
        <v>4.5544399999999996</v>
      </c>
      <c r="E95" s="727">
        <v>9.6610700000000005</v>
      </c>
      <c r="F95" s="727">
        <v>11.11434</v>
      </c>
      <c r="G95" s="727">
        <v>0.8407</v>
      </c>
      <c r="H95" s="727">
        <v>0.84040999999999999</v>
      </c>
    </row>
    <row r="96" spans="1:8" ht="13.5" thickBot="1">
      <c r="A96" s="1960"/>
      <c r="B96" s="341" t="s">
        <v>112</v>
      </c>
      <c r="C96" s="730">
        <f t="shared" ref="C96:H96" si="13">1.14*1.64*C95/SQRT(C93)</f>
        <v>9.1369697715838652E-2</v>
      </c>
      <c r="D96" s="730">
        <f t="shared" si="13"/>
        <v>3.5637207269021386E-2</v>
      </c>
      <c r="E96" s="730">
        <f t="shared" si="13"/>
        <v>0.26973737468077108</v>
      </c>
      <c r="F96" s="730">
        <f t="shared" si="13"/>
        <v>8.6966572891151325E-2</v>
      </c>
      <c r="G96" s="730">
        <f t="shared" si="13"/>
        <v>2.3472370130236533E-2</v>
      </c>
      <c r="H96" s="730">
        <f t="shared" si="13"/>
        <v>6.5759709999381414E-3</v>
      </c>
    </row>
    <row r="97" spans="1:8" ht="51" customHeight="1">
      <c r="A97" s="1951" t="s">
        <v>750</v>
      </c>
      <c r="B97" s="1951"/>
      <c r="C97" s="1951"/>
      <c r="D97" s="1951"/>
      <c r="E97" s="1951"/>
      <c r="F97" s="1951"/>
      <c r="G97" s="1951"/>
      <c r="H97" s="1951"/>
    </row>
  </sheetData>
  <mergeCells count="26">
    <mergeCell ref="A8:A13"/>
    <mergeCell ref="A5:H5"/>
    <mergeCell ref="A6:B7"/>
    <mergeCell ref="C6:D6"/>
    <mergeCell ref="E6:F6"/>
    <mergeCell ref="G6:H6"/>
    <mergeCell ref="A49:A54"/>
    <mergeCell ref="A14:A19"/>
    <mergeCell ref="A20:A25"/>
    <mergeCell ref="A26:A31"/>
    <mergeCell ref="A32:A37"/>
    <mergeCell ref="A38:A43"/>
    <mergeCell ref="A44:H44"/>
    <mergeCell ref="A46:H46"/>
    <mergeCell ref="A47:B48"/>
    <mergeCell ref="C47:D47"/>
    <mergeCell ref="E47:F47"/>
    <mergeCell ref="G47:H47"/>
    <mergeCell ref="A91:A96"/>
    <mergeCell ref="A97:H97"/>
    <mergeCell ref="A55:A60"/>
    <mergeCell ref="A61:A66"/>
    <mergeCell ref="A67:A72"/>
    <mergeCell ref="A73:A78"/>
    <mergeCell ref="A79:A84"/>
    <mergeCell ref="A85:A90"/>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zoomScaleNormal="100" workbookViewId="0">
      <selection activeCell="A3" sqref="A3"/>
    </sheetView>
  </sheetViews>
  <sheetFormatPr baseColWidth="10" defaultRowHeight="12.75"/>
  <cols>
    <col min="1" max="1" width="12.42578125" customWidth="1"/>
    <col min="2" max="2" width="21.7109375" customWidth="1"/>
  </cols>
  <sheetData>
    <row r="1" spans="1:15" ht="25.5">
      <c r="A1" s="8" t="s">
        <v>896</v>
      </c>
      <c r="D1" s="8" t="s">
        <v>1203</v>
      </c>
    </row>
    <row r="2" spans="1:15">
      <c r="A2" s="50"/>
    </row>
    <row r="3" spans="1:15" ht="15.75">
      <c r="A3" s="26" t="s">
        <v>69</v>
      </c>
    </row>
    <row r="5" spans="1:15" ht="13.5" thickBot="1">
      <c r="A5" s="1822" t="s">
        <v>764</v>
      </c>
      <c r="B5" s="1822"/>
      <c r="C5" s="1822"/>
      <c r="D5" s="1822"/>
      <c r="E5" s="1822"/>
      <c r="F5" s="1822"/>
      <c r="G5" s="1822"/>
      <c r="H5" s="1822"/>
    </row>
    <row r="6" spans="1:15" ht="13.5" thickBot="1">
      <c r="A6" s="1961" t="s">
        <v>71</v>
      </c>
      <c r="B6" s="1954"/>
      <c r="C6" s="1823" t="s">
        <v>748</v>
      </c>
      <c r="D6" s="1823"/>
      <c r="E6" s="1823" t="s">
        <v>510</v>
      </c>
      <c r="F6" s="1823"/>
      <c r="G6" s="1823" t="s">
        <v>749</v>
      </c>
      <c r="H6" s="1823"/>
    </row>
    <row r="7" spans="1:15" ht="13.5" thickBot="1">
      <c r="A7" s="1960"/>
      <c r="B7" s="1960"/>
      <c r="C7" s="44" t="s">
        <v>82</v>
      </c>
      <c r="D7" s="44" t="s">
        <v>102</v>
      </c>
      <c r="E7" s="44" t="s">
        <v>82</v>
      </c>
      <c r="F7" s="44" t="s">
        <v>102</v>
      </c>
      <c r="G7" s="44" t="s">
        <v>82</v>
      </c>
      <c r="H7" s="44" t="s">
        <v>102</v>
      </c>
    </row>
    <row r="8" spans="1:15">
      <c r="A8" s="1951" t="s">
        <v>532</v>
      </c>
      <c r="B8" s="456" t="s">
        <v>109</v>
      </c>
      <c r="C8" s="729">
        <v>1.9174</v>
      </c>
      <c r="D8" s="729">
        <v>1.9161999999999999</v>
      </c>
      <c r="E8" s="729">
        <v>29.771000000000001</v>
      </c>
      <c r="F8" s="729">
        <v>29.753399999999999</v>
      </c>
      <c r="G8" s="729">
        <v>1.9829000000000001</v>
      </c>
      <c r="H8" s="729">
        <v>2.0870000000000002</v>
      </c>
    </row>
    <row r="9" spans="1:15">
      <c r="A9" s="1774"/>
      <c r="B9" s="441" t="s">
        <v>75</v>
      </c>
      <c r="C9" s="722">
        <v>7030</v>
      </c>
      <c r="D9" s="722">
        <v>57090</v>
      </c>
      <c r="E9" s="722">
        <v>7030</v>
      </c>
      <c r="F9" s="722">
        <v>57090</v>
      </c>
      <c r="G9" s="722">
        <v>7030</v>
      </c>
      <c r="H9" s="722">
        <v>57090</v>
      </c>
    </row>
    <row r="10" spans="1:15">
      <c r="A10" s="1774"/>
      <c r="B10" s="441" t="s">
        <v>92</v>
      </c>
      <c r="C10" s="722">
        <v>4484</v>
      </c>
      <c r="D10" s="722">
        <v>57090</v>
      </c>
      <c r="E10" s="722">
        <v>4484</v>
      </c>
      <c r="F10" s="722">
        <v>57090</v>
      </c>
      <c r="G10" s="722">
        <v>4484</v>
      </c>
      <c r="H10" s="722">
        <v>57090</v>
      </c>
    </row>
    <row r="11" spans="1:15">
      <c r="A11" s="1774"/>
      <c r="B11" s="441" t="s">
        <v>110</v>
      </c>
      <c r="C11" s="727">
        <v>0.6</v>
      </c>
      <c r="D11" s="727">
        <v>0.6</v>
      </c>
      <c r="E11" s="727">
        <v>8</v>
      </c>
      <c r="F11" s="727">
        <v>10</v>
      </c>
      <c r="G11" s="727">
        <v>1</v>
      </c>
      <c r="H11" s="727">
        <v>1</v>
      </c>
    </row>
    <row r="12" spans="1:15">
      <c r="A12" s="1774"/>
      <c r="B12" s="441" t="s">
        <v>121</v>
      </c>
      <c r="C12" s="727">
        <v>3.1759200000000001</v>
      </c>
      <c r="D12" s="727">
        <v>3.1980400000000002</v>
      </c>
      <c r="E12" s="727">
        <v>50.877450000000003</v>
      </c>
      <c r="F12" s="727">
        <v>51.882449999999999</v>
      </c>
      <c r="G12" s="727">
        <v>2.5598100000000001</v>
      </c>
      <c r="H12" s="727">
        <v>2.55918</v>
      </c>
    </row>
    <row r="13" spans="1:15">
      <c r="A13" s="1820"/>
      <c r="B13" s="444" t="s">
        <v>112</v>
      </c>
      <c r="C13" s="728">
        <f>1.14*1.64*C12/SQRT(C10)</f>
        <v>8.8671785112431081E-2</v>
      </c>
      <c r="D13" s="728">
        <f t="shared" ref="D13:H13" si="0">1.14*1.64*D12/SQRT(D10)</f>
        <v>2.5023760184483969E-2</v>
      </c>
      <c r="E13" s="728">
        <f t="shared" si="0"/>
        <v>1.4204999853486413</v>
      </c>
      <c r="F13" s="728">
        <f t="shared" si="0"/>
        <v>0.40596552469121094</v>
      </c>
      <c r="G13" s="728">
        <f t="shared" si="0"/>
        <v>7.1469974762793834E-2</v>
      </c>
      <c r="H13" s="728">
        <f t="shared" si="0"/>
        <v>2.0024861036424712E-2</v>
      </c>
      <c r="J13" s="738"/>
      <c r="K13" s="738"/>
      <c r="L13" s="738"/>
      <c r="M13" s="738"/>
      <c r="N13" s="738"/>
      <c r="O13" s="738"/>
    </row>
    <row r="14" spans="1:15">
      <c r="A14" s="1773" t="s">
        <v>765</v>
      </c>
      <c r="B14" s="441" t="s">
        <v>109</v>
      </c>
      <c r="C14" s="727">
        <v>1.2118309554215261</v>
      </c>
      <c r="D14" s="390">
        <v>0.81196422694940673</v>
      </c>
      <c r="E14" s="727">
        <v>5.7048770550210115</v>
      </c>
      <c r="F14" s="390">
        <v>4.0099087688844577</v>
      </c>
      <c r="G14" s="727">
        <v>0.36334014746185678</v>
      </c>
      <c r="H14" s="390">
        <v>0.24300673016925081</v>
      </c>
      <c r="O14" s="45"/>
    </row>
    <row r="15" spans="1:15">
      <c r="A15" s="1774"/>
      <c r="B15" s="441" t="s">
        <v>75</v>
      </c>
      <c r="C15" s="722">
        <v>7030.1970587444775</v>
      </c>
      <c r="D15" s="15">
        <v>57090.000000000487</v>
      </c>
      <c r="E15" s="722">
        <v>7030.1970587444803</v>
      </c>
      <c r="F15" s="15">
        <v>57090.000000000495</v>
      </c>
      <c r="G15" s="722">
        <v>7030.1970587444794</v>
      </c>
      <c r="H15" s="15">
        <v>57090.000000000487</v>
      </c>
      <c r="J15" s="15"/>
      <c r="K15" s="15"/>
      <c r="L15" s="15"/>
      <c r="M15" s="15"/>
      <c r="N15" s="15"/>
      <c r="O15" s="15"/>
    </row>
    <row r="16" spans="1:15">
      <c r="A16" s="1774"/>
      <c r="B16" s="441" t="s">
        <v>92</v>
      </c>
      <c r="C16" s="722">
        <v>4484</v>
      </c>
      <c r="D16" s="15">
        <v>57090.000000000487</v>
      </c>
      <c r="E16" s="722">
        <v>4484</v>
      </c>
      <c r="F16" s="15">
        <v>57090.000000000495</v>
      </c>
      <c r="G16" s="722">
        <v>4484</v>
      </c>
      <c r="H16" s="15">
        <v>57090.000000000487</v>
      </c>
      <c r="J16" s="15"/>
      <c r="K16" s="15"/>
      <c r="L16" s="15"/>
      <c r="M16" s="15"/>
      <c r="N16" s="15"/>
      <c r="O16" s="15"/>
    </row>
    <row r="17" spans="1:16">
      <c r="A17" s="1774"/>
      <c r="B17" s="441" t="s">
        <v>110</v>
      </c>
      <c r="C17" s="727">
        <v>0</v>
      </c>
      <c r="D17" s="390">
        <v>0</v>
      </c>
      <c r="E17" s="727">
        <v>0</v>
      </c>
      <c r="F17" s="390">
        <v>0</v>
      </c>
      <c r="G17" s="727">
        <v>0</v>
      </c>
      <c r="H17" s="390">
        <v>0</v>
      </c>
    </row>
    <row r="18" spans="1:16">
      <c r="A18" s="1774"/>
      <c r="B18" s="441" t="s">
        <v>121</v>
      </c>
      <c r="C18" s="727">
        <v>6.0379905597060537</v>
      </c>
      <c r="D18" s="390">
        <v>4.5275697785627802</v>
      </c>
      <c r="E18" s="727">
        <v>25.033853052393201</v>
      </c>
      <c r="F18" s="390">
        <v>20.720232703302571</v>
      </c>
      <c r="G18" s="727">
        <v>1.1152719188070424</v>
      </c>
      <c r="H18" s="390">
        <v>0.89744505628936511</v>
      </c>
      <c r="J18" s="739"/>
      <c r="K18" s="739"/>
      <c r="L18" s="739"/>
      <c r="M18" s="739"/>
      <c r="N18" s="739"/>
      <c r="O18" s="739"/>
    </row>
    <row r="19" spans="1:16">
      <c r="A19" s="1820"/>
      <c r="B19" s="444" t="s">
        <v>112</v>
      </c>
      <c r="C19" s="728">
        <f t="shared" ref="C19:H19" si="1">1.14*1.64*C18/SQRT(C16)</f>
        <v>0.16858088409693653</v>
      </c>
      <c r="D19" s="728">
        <f t="shared" si="1"/>
        <v>3.5426955371812646E-2</v>
      </c>
      <c r="E19" s="728">
        <f t="shared" si="1"/>
        <v>0.69894595531310189</v>
      </c>
      <c r="F19" s="728">
        <f t="shared" si="1"/>
        <v>0.16212997152447853</v>
      </c>
      <c r="G19" s="728">
        <f t="shared" si="1"/>
        <v>3.1138426637442613E-2</v>
      </c>
      <c r="H19" s="728">
        <f t="shared" si="1"/>
        <v>7.0222542142486313E-3</v>
      </c>
      <c r="J19" s="739"/>
      <c r="K19" s="739"/>
      <c r="L19" s="739"/>
      <c r="M19" s="739"/>
      <c r="N19" s="739"/>
      <c r="O19" s="739"/>
    </row>
    <row r="20" spans="1:16">
      <c r="A20" s="1773" t="s">
        <v>766</v>
      </c>
      <c r="B20" s="441" t="s">
        <v>109</v>
      </c>
      <c r="C20" s="397">
        <v>7.7330313899287739E-2</v>
      </c>
      <c r="D20" s="390">
        <v>7.4930949416149334E-2</v>
      </c>
      <c r="E20" s="727">
        <v>0.20358704177292519</v>
      </c>
      <c r="F20" s="390">
        <v>0.26506736456792562</v>
      </c>
      <c r="G20" s="727">
        <v>1.6327943925024204E-2</v>
      </c>
      <c r="H20" s="390">
        <v>1.7071770537682548E-2</v>
      </c>
      <c r="J20" s="45"/>
      <c r="K20" s="45"/>
      <c r="L20" s="45"/>
      <c r="M20" s="45"/>
      <c r="N20" s="45"/>
      <c r="O20" s="45"/>
    </row>
    <row r="21" spans="1:16">
      <c r="A21" s="1774"/>
      <c r="B21" s="441" t="s">
        <v>75</v>
      </c>
      <c r="C21" s="223">
        <v>7030.1970587444739</v>
      </c>
      <c r="D21" s="15">
        <v>57090.000000000226</v>
      </c>
      <c r="E21" s="722">
        <v>7030.1970587444757</v>
      </c>
      <c r="F21" s="15">
        <v>57090.000000000196</v>
      </c>
      <c r="G21" s="722">
        <v>7030.1970587444757</v>
      </c>
      <c r="H21" s="15">
        <v>57090.000000000204</v>
      </c>
      <c r="J21" s="15"/>
      <c r="K21" s="15"/>
      <c r="L21" s="15"/>
      <c r="M21" s="15"/>
      <c r="N21" s="15"/>
      <c r="O21" s="15"/>
    </row>
    <row r="22" spans="1:16">
      <c r="A22" s="1774"/>
      <c r="B22" s="441" t="s">
        <v>92</v>
      </c>
      <c r="C22" s="223">
        <v>4484</v>
      </c>
      <c r="D22" s="15">
        <v>57090.000000000226</v>
      </c>
      <c r="E22" s="722">
        <v>4484</v>
      </c>
      <c r="F22" s="15">
        <v>57090.000000000196</v>
      </c>
      <c r="G22" s="722">
        <v>4484</v>
      </c>
      <c r="H22" s="15">
        <v>57090.000000000204</v>
      </c>
      <c r="J22" s="15"/>
      <c r="K22" s="15"/>
      <c r="L22" s="15"/>
      <c r="M22" s="15"/>
      <c r="N22" s="15"/>
      <c r="O22" s="15"/>
    </row>
    <row r="23" spans="1:16">
      <c r="A23" s="1774"/>
      <c r="B23" s="441" t="s">
        <v>110</v>
      </c>
      <c r="C23" s="397">
        <v>0</v>
      </c>
      <c r="D23" s="390">
        <v>0</v>
      </c>
      <c r="E23" s="727">
        <v>0</v>
      </c>
      <c r="F23" s="390">
        <v>0</v>
      </c>
      <c r="G23" s="727">
        <v>0</v>
      </c>
      <c r="H23" s="390">
        <v>0</v>
      </c>
    </row>
    <row r="24" spans="1:16">
      <c r="A24" s="1774"/>
      <c r="B24" s="441" t="s">
        <v>121</v>
      </c>
      <c r="C24" s="397">
        <v>1.6755440174278493</v>
      </c>
      <c r="D24" s="390">
        <v>1.4575610049224534</v>
      </c>
      <c r="E24" s="727">
        <v>3.3293980571901134</v>
      </c>
      <c r="F24" s="390">
        <v>4.9671742101825735</v>
      </c>
      <c r="G24" s="727">
        <v>0.21950690693254551</v>
      </c>
      <c r="H24" s="390">
        <v>0.24605382545972948</v>
      </c>
    </row>
    <row r="25" spans="1:16">
      <c r="A25" s="1820"/>
      <c r="B25" s="444" t="s">
        <v>112</v>
      </c>
      <c r="C25" s="740">
        <f t="shared" ref="C25:H25" si="2">1.14*1.64*C24/SQRT(C22)</f>
        <v>4.678124104504576E-2</v>
      </c>
      <c r="D25" s="728">
        <f t="shared" si="2"/>
        <v>1.1405003390024785E-2</v>
      </c>
      <c r="E25" s="728">
        <f t="shared" si="2"/>
        <v>9.2956897239510838E-2</v>
      </c>
      <c r="F25" s="728">
        <f t="shared" si="2"/>
        <v>3.8866735947693611E-2</v>
      </c>
      <c r="G25" s="728">
        <f t="shared" si="2"/>
        <v>6.1286396641656851E-3</v>
      </c>
      <c r="H25" s="728">
        <f t="shared" si="2"/>
        <v>1.9253017225485409E-3</v>
      </c>
      <c r="K25" s="739"/>
      <c r="L25" s="739"/>
      <c r="M25" s="739"/>
      <c r="N25" s="739"/>
      <c r="O25" s="739"/>
      <c r="P25" s="739"/>
    </row>
    <row r="26" spans="1:16">
      <c r="A26" s="1773" t="s">
        <v>752</v>
      </c>
      <c r="B26" s="441" t="s">
        <v>109</v>
      </c>
      <c r="C26" s="397">
        <v>2.4400000000000002E-2</v>
      </c>
      <c r="D26" s="727">
        <v>2.7900000000000001E-2</v>
      </c>
      <c r="E26" s="397">
        <v>7.4099999999999999E-2</v>
      </c>
      <c r="F26" s="727">
        <v>8.0399999999999999E-2</v>
      </c>
      <c r="G26" s="397">
        <v>8.0000000000000002E-3</v>
      </c>
      <c r="H26" s="727">
        <v>7.0000000000000001E-3</v>
      </c>
      <c r="K26" s="251"/>
      <c r="L26" s="251"/>
      <c r="M26" s="251"/>
      <c r="N26" s="251"/>
      <c r="O26" s="251"/>
      <c r="P26" s="251"/>
    </row>
    <row r="27" spans="1:16">
      <c r="A27" s="1774"/>
      <c r="B27" s="441" t="s">
        <v>75</v>
      </c>
      <c r="C27" s="223">
        <v>7030</v>
      </c>
      <c r="D27" s="722">
        <v>57090</v>
      </c>
      <c r="E27" s="223">
        <v>7030</v>
      </c>
      <c r="F27" s="722">
        <v>57090</v>
      </c>
      <c r="G27" s="223">
        <v>7030</v>
      </c>
      <c r="H27" s="722">
        <v>57090</v>
      </c>
    </row>
    <row r="28" spans="1:16">
      <c r="A28" s="1774"/>
      <c r="B28" s="441" t="s">
        <v>92</v>
      </c>
      <c r="C28" s="223">
        <v>4484</v>
      </c>
      <c r="D28" s="722">
        <v>57090</v>
      </c>
      <c r="E28" s="223">
        <v>4484</v>
      </c>
      <c r="F28" s="722">
        <v>57090</v>
      </c>
      <c r="G28" s="223">
        <v>4484</v>
      </c>
      <c r="H28" s="722">
        <v>57090</v>
      </c>
    </row>
    <row r="29" spans="1:16">
      <c r="A29" s="1774"/>
      <c r="B29" s="441" t="s">
        <v>110</v>
      </c>
      <c r="C29" s="397">
        <v>0</v>
      </c>
      <c r="D29" s="727">
        <v>0</v>
      </c>
      <c r="E29" s="397">
        <v>0</v>
      </c>
      <c r="F29" s="727">
        <v>0</v>
      </c>
      <c r="G29" s="397">
        <v>0</v>
      </c>
      <c r="H29" s="727">
        <v>0</v>
      </c>
      <c r="K29" s="739"/>
      <c r="L29" s="739"/>
      <c r="M29" s="739"/>
      <c r="N29" s="739"/>
      <c r="O29" s="739"/>
      <c r="P29" s="739"/>
    </row>
    <row r="30" spans="1:16">
      <c r="A30" s="1774"/>
      <c r="B30" s="441" t="s">
        <v>121</v>
      </c>
      <c r="C30" s="397">
        <v>0.77224000000000004</v>
      </c>
      <c r="D30" s="727">
        <v>0.91264000000000001</v>
      </c>
      <c r="E30" s="397">
        <v>1.7807999999999999</v>
      </c>
      <c r="F30" s="727">
        <v>2.3224300000000002</v>
      </c>
      <c r="G30" s="397">
        <v>0.16425000000000001</v>
      </c>
      <c r="H30" s="727">
        <v>0.16284999999999999</v>
      </c>
    </row>
    <row r="31" spans="1:16">
      <c r="A31" s="1820"/>
      <c r="B31" s="444" t="s">
        <v>112</v>
      </c>
      <c r="C31" s="740">
        <f t="shared" ref="C31:H31" si="3">1.14*1.64*C30/SQRT(C28)</f>
        <v>2.1560964802395458E-2</v>
      </c>
      <c r="D31" s="728">
        <f t="shared" si="3"/>
        <v>7.1411503592098439E-3</v>
      </c>
      <c r="E31" s="740">
        <f t="shared" si="3"/>
        <v>4.971999134997647E-2</v>
      </c>
      <c r="F31" s="728">
        <f t="shared" si="3"/>
        <v>1.8172359121602956E-2</v>
      </c>
      <c r="G31" s="740">
        <f t="shared" si="3"/>
        <v>4.585865105140181E-3</v>
      </c>
      <c r="H31" s="728">
        <f t="shared" si="3"/>
        <v>1.2742552769956642E-3</v>
      </c>
      <c r="K31" s="739"/>
      <c r="L31" s="739"/>
      <c r="M31" s="739"/>
      <c r="N31" s="739"/>
      <c r="O31" s="739"/>
      <c r="P31" s="739"/>
    </row>
    <row r="32" spans="1:16">
      <c r="A32" s="1773" t="s">
        <v>753</v>
      </c>
      <c r="B32" s="441" t="s">
        <v>109</v>
      </c>
      <c r="C32" s="727">
        <v>6.1199999999999997E-2</v>
      </c>
      <c r="D32" s="727">
        <v>5.96E-2</v>
      </c>
      <c r="E32" s="727">
        <v>0.15989999999999999</v>
      </c>
      <c r="F32" s="727">
        <v>0.15820000000000001</v>
      </c>
      <c r="G32" s="727">
        <v>1.3100000000000001E-2</v>
      </c>
      <c r="H32" s="727">
        <v>1.2500000000000001E-2</v>
      </c>
      <c r="K32" s="251"/>
      <c r="L32" s="251"/>
      <c r="M32" s="251"/>
      <c r="N32" s="251"/>
      <c r="O32" s="251"/>
      <c r="P32" s="251"/>
    </row>
    <row r="33" spans="1:16">
      <c r="A33" s="1774"/>
      <c r="B33" s="441" t="s">
        <v>75</v>
      </c>
      <c r="C33" s="722">
        <v>7030</v>
      </c>
      <c r="D33" s="722">
        <v>57090</v>
      </c>
      <c r="E33" s="722">
        <v>7030</v>
      </c>
      <c r="F33" s="722">
        <v>57090</v>
      </c>
      <c r="G33" s="722">
        <v>7030</v>
      </c>
      <c r="H33" s="722">
        <v>57090</v>
      </c>
    </row>
    <row r="34" spans="1:16">
      <c r="A34" s="1774"/>
      <c r="B34" s="441" t="s">
        <v>92</v>
      </c>
      <c r="C34" s="722">
        <v>4484</v>
      </c>
      <c r="D34" s="722">
        <v>57090</v>
      </c>
      <c r="E34" s="722">
        <v>4484</v>
      </c>
      <c r="F34" s="722">
        <v>57090</v>
      </c>
      <c r="G34" s="722">
        <v>4484</v>
      </c>
      <c r="H34" s="722">
        <v>57090</v>
      </c>
    </row>
    <row r="35" spans="1:16">
      <c r="A35" s="1774"/>
      <c r="B35" s="441" t="s">
        <v>110</v>
      </c>
      <c r="C35" s="727">
        <v>0</v>
      </c>
      <c r="D35" s="727">
        <v>0</v>
      </c>
      <c r="E35" s="727">
        <v>0</v>
      </c>
      <c r="F35" s="727">
        <v>0</v>
      </c>
      <c r="G35" s="727">
        <v>0</v>
      </c>
      <c r="H35" s="727">
        <v>0</v>
      </c>
      <c r="K35" s="739"/>
      <c r="L35" s="739"/>
      <c r="M35" s="739"/>
      <c r="N35" s="739"/>
      <c r="O35" s="739"/>
      <c r="P35" s="739"/>
    </row>
    <row r="36" spans="1:16">
      <c r="A36" s="1774"/>
      <c r="B36" s="441" t="s">
        <v>121</v>
      </c>
      <c r="C36" s="727">
        <v>0.97455000000000003</v>
      </c>
      <c r="D36" s="727">
        <v>1.2004999999999999</v>
      </c>
      <c r="E36" s="727">
        <v>2.8265199999999999</v>
      </c>
      <c r="F36" s="727">
        <v>3.0734499999999998</v>
      </c>
      <c r="G36" s="727">
        <v>0.185</v>
      </c>
      <c r="H36" s="727">
        <v>0.21074999999999999</v>
      </c>
    </row>
    <row r="37" spans="1:16">
      <c r="A37" s="1820"/>
      <c r="B37" s="444" t="s">
        <v>112</v>
      </c>
      <c r="C37" s="728">
        <f t="shared" ref="C37:H37" si="4">1.14*1.64*C36/SQRT(C34)</f>
        <v>2.7209466290498408E-2</v>
      </c>
      <c r="D37" s="728">
        <f t="shared" si="4"/>
        <v>9.3935735955375799E-3</v>
      </c>
      <c r="E37" s="728">
        <f t="shared" si="4"/>
        <v>7.8916526252546887E-2</v>
      </c>
      <c r="F37" s="728">
        <f t="shared" si="4"/>
        <v>2.4048878606584737E-2</v>
      </c>
      <c r="G37" s="728">
        <f t="shared" si="4"/>
        <v>5.1652057500817875E-3</v>
      </c>
      <c r="H37" s="728">
        <f t="shared" si="4"/>
        <v>1.6490592546934987E-3</v>
      </c>
    </row>
    <row r="38" spans="1:16">
      <c r="A38" s="1773" t="s">
        <v>754</v>
      </c>
      <c r="B38" s="441" t="s">
        <v>109</v>
      </c>
      <c r="C38" s="727">
        <v>0.44619999999999999</v>
      </c>
      <c r="D38" s="727">
        <v>0.44490000000000002</v>
      </c>
      <c r="E38" s="727">
        <v>0.81459999999999999</v>
      </c>
      <c r="F38" s="727">
        <v>0.77010000000000001</v>
      </c>
      <c r="G38" s="727">
        <v>2.7400000000000001E-2</v>
      </c>
      <c r="H38" s="727">
        <v>3.2399999999999998E-2</v>
      </c>
    </row>
    <row r="39" spans="1:16">
      <c r="A39" s="1774"/>
      <c r="B39" s="441" t="s">
        <v>75</v>
      </c>
      <c r="C39" s="722">
        <v>7030</v>
      </c>
      <c r="D39" s="722">
        <v>57090</v>
      </c>
      <c r="E39" s="722">
        <v>7030</v>
      </c>
      <c r="F39" s="722">
        <v>57090</v>
      </c>
      <c r="G39" s="722">
        <v>7030</v>
      </c>
      <c r="H39" s="722">
        <v>57090</v>
      </c>
    </row>
    <row r="40" spans="1:16">
      <c r="A40" s="1774"/>
      <c r="B40" s="441" t="s">
        <v>92</v>
      </c>
      <c r="C40" s="722">
        <v>4484</v>
      </c>
      <c r="D40" s="722">
        <v>57090</v>
      </c>
      <c r="E40" s="722">
        <v>4484</v>
      </c>
      <c r="F40" s="722">
        <v>57090</v>
      </c>
      <c r="G40" s="722">
        <v>4484</v>
      </c>
      <c r="H40" s="722">
        <v>57090</v>
      </c>
    </row>
    <row r="41" spans="1:16">
      <c r="A41" s="1774"/>
      <c r="B41" s="441" t="s">
        <v>110</v>
      </c>
      <c r="C41" s="727">
        <v>0</v>
      </c>
      <c r="D41" s="727">
        <v>0</v>
      </c>
      <c r="E41" s="727">
        <v>0</v>
      </c>
      <c r="F41" s="727">
        <v>0</v>
      </c>
      <c r="G41" s="727">
        <v>0</v>
      </c>
      <c r="H41" s="727">
        <v>0</v>
      </c>
    </row>
    <row r="42" spans="1:16">
      <c r="A42" s="1774"/>
      <c r="B42" s="441" t="s">
        <v>121</v>
      </c>
      <c r="C42" s="727">
        <v>6.8288500000000001</v>
      </c>
      <c r="D42" s="727">
        <v>7.5908300000000004</v>
      </c>
      <c r="E42" s="727">
        <v>11.518090000000001</v>
      </c>
      <c r="F42" s="727">
        <v>10.940569999999999</v>
      </c>
      <c r="G42" s="727">
        <v>0.28272999999999998</v>
      </c>
      <c r="H42" s="727">
        <v>0.32680999999999999</v>
      </c>
    </row>
    <row r="43" spans="1:16">
      <c r="A43" s="1820"/>
      <c r="B43" s="444" t="s">
        <v>112</v>
      </c>
      <c r="C43" s="728">
        <f t="shared" ref="C43:H43" si="5">1.14*1.64*C42/SQRT(C40)</f>
        <v>0.19066170425105952</v>
      </c>
      <c r="D43" s="728">
        <f t="shared" si="5"/>
        <v>5.9396101837746386E-2</v>
      </c>
      <c r="E43" s="728">
        <f t="shared" si="5"/>
        <v>0.32158543079978125</v>
      </c>
      <c r="F43" s="728">
        <f t="shared" si="5"/>
        <v>8.5606871696901773E-2</v>
      </c>
      <c r="G43" s="728">
        <f t="shared" si="5"/>
        <v>7.8938303876790461E-3</v>
      </c>
      <c r="H43" s="728">
        <f t="shared" si="5"/>
        <v>2.557195990635266E-3</v>
      </c>
    </row>
    <row r="44" spans="1:16">
      <c r="A44" s="1773" t="s">
        <v>535</v>
      </c>
      <c r="B44" s="441" t="s">
        <v>109</v>
      </c>
      <c r="C44" s="727">
        <v>24.466100000000001</v>
      </c>
      <c r="D44" s="727">
        <v>23.821899999999999</v>
      </c>
      <c r="E44" s="727">
        <v>33.5899</v>
      </c>
      <c r="F44" s="727">
        <v>33.878799999999998</v>
      </c>
      <c r="G44" s="727">
        <v>1.6657</v>
      </c>
      <c r="H44" s="727">
        <v>1.7371000000000001</v>
      </c>
    </row>
    <row r="45" spans="1:16">
      <c r="A45" s="1774"/>
      <c r="B45" s="441" t="s">
        <v>75</v>
      </c>
      <c r="C45" s="722">
        <v>7030</v>
      </c>
      <c r="D45" s="722">
        <v>57090</v>
      </c>
      <c r="E45" s="722">
        <v>7030</v>
      </c>
      <c r="F45" s="722">
        <v>57090</v>
      </c>
      <c r="G45" s="722">
        <v>7030</v>
      </c>
      <c r="H45" s="722">
        <v>57090</v>
      </c>
    </row>
    <row r="46" spans="1:16">
      <c r="A46" s="1774"/>
      <c r="B46" s="441" t="s">
        <v>92</v>
      </c>
      <c r="C46" s="722">
        <v>4484</v>
      </c>
      <c r="D46" s="722">
        <v>57090</v>
      </c>
      <c r="E46" s="722">
        <v>4484</v>
      </c>
      <c r="F46" s="722">
        <v>57090</v>
      </c>
      <c r="G46" s="722">
        <v>4484</v>
      </c>
      <c r="H46" s="722">
        <v>57090</v>
      </c>
    </row>
    <row r="47" spans="1:16">
      <c r="A47" s="1774"/>
      <c r="B47" s="441" t="s">
        <v>110</v>
      </c>
      <c r="C47" s="731">
        <v>1.71</v>
      </c>
      <c r="D47" s="731">
        <v>3.0095999999999998</v>
      </c>
      <c r="E47" s="731">
        <v>6</v>
      </c>
      <c r="F47" s="731">
        <v>10</v>
      </c>
      <c r="G47" s="731">
        <v>1</v>
      </c>
      <c r="H47" s="731">
        <v>1</v>
      </c>
    </row>
    <row r="48" spans="1:16">
      <c r="A48" s="1774"/>
      <c r="B48" s="441" t="s">
        <v>121</v>
      </c>
      <c r="C48" s="731">
        <v>50.69455</v>
      </c>
      <c r="D48" s="731">
        <v>47.827419999999996</v>
      </c>
      <c r="E48" s="731">
        <v>56.079970000000003</v>
      </c>
      <c r="F48" s="731">
        <v>54.818489999999997</v>
      </c>
      <c r="G48" s="731">
        <v>2.1247199999999999</v>
      </c>
      <c r="H48" s="731">
        <v>2.1266699999999998</v>
      </c>
    </row>
    <row r="49" spans="1:8">
      <c r="A49" s="1820"/>
      <c r="B49" s="444" t="s">
        <v>112</v>
      </c>
      <c r="C49" s="740"/>
      <c r="D49" s="740"/>
      <c r="E49" s="740"/>
      <c r="F49" s="740"/>
      <c r="G49" s="740"/>
      <c r="H49" s="740"/>
    </row>
    <row r="50" spans="1:8">
      <c r="A50" s="1773" t="s">
        <v>755</v>
      </c>
      <c r="B50" s="441" t="s">
        <v>109</v>
      </c>
      <c r="C50" s="727">
        <v>9.4693000000000005</v>
      </c>
      <c r="D50" s="727">
        <v>7.5027999999999997</v>
      </c>
      <c r="E50" s="727">
        <v>8.0961999999999996</v>
      </c>
      <c r="F50" s="727">
        <v>6.6620999999999997</v>
      </c>
      <c r="G50" s="727">
        <v>0.32469999999999999</v>
      </c>
      <c r="H50" s="727">
        <v>0.26419999999999999</v>
      </c>
    </row>
    <row r="51" spans="1:8">
      <c r="A51" s="1774"/>
      <c r="B51" s="441" t="s">
        <v>75</v>
      </c>
      <c r="C51" s="722">
        <v>7030</v>
      </c>
      <c r="D51" s="722">
        <v>57090</v>
      </c>
      <c r="E51" s="722">
        <v>7030</v>
      </c>
      <c r="F51" s="722">
        <v>57090</v>
      </c>
      <c r="G51" s="722">
        <v>7030</v>
      </c>
      <c r="H51" s="722">
        <v>57090</v>
      </c>
    </row>
    <row r="52" spans="1:8">
      <c r="A52" s="1774"/>
      <c r="B52" s="441" t="s">
        <v>92</v>
      </c>
      <c r="C52" s="722">
        <v>4484</v>
      </c>
      <c r="D52" s="722">
        <v>57090</v>
      </c>
      <c r="E52" s="722">
        <v>4484</v>
      </c>
      <c r="F52" s="722">
        <v>57090</v>
      </c>
      <c r="G52" s="722">
        <v>4484</v>
      </c>
      <c r="H52" s="722">
        <v>57090</v>
      </c>
    </row>
    <row r="53" spans="1:8">
      <c r="A53" s="1774"/>
      <c r="B53" s="441" t="s">
        <v>110</v>
      </c>
      <c r="C53" s="727">
        <v>0</v>
      </c>
      <c r="D53" s="727">
        <v>0</v>
      </c>
      <c r="E53" s="727">
        <v>0</v>
      </c>
      <c r="F53" s="727">
        <v>0</v>
      </c>
      <c r="G53" s="727">
        <v>0</v>
      </c>
      <c r="H53" s="727">
        <v>0</v>
      </c>
    </row>
    <row r="54" spans="1:8">
      <c r="A54" s="1774"/>
      <c r="B54" s="441" t="s">
        <v>121</v>
      </c>
      <c r="C54" s="727">
        <v>39.257399999999997</v>
      </c>
      <c r="D54" s="727">
        <v>32.616668469401695</v>
      </c>
      <c r="E54" s="727">
        <v>30.04045</v>
      </c>
      <c r="F54" s="727">
        <v>27.826840000000001</v>
      </c>
      <c r="G54" s="727">
        <v>0.94855999999999996</v>
      </c>
      <c r="H54" s="727">
        <v>0.85673999999999995</v>
      </c>
    </row>
    <row r="55" spans="1:8">
      <c r="A55" s="1820"/>
      <c r="B55" s="444" t="s">
        <v>112</v>
      </c>
      <c r="C55" s="728">
        <f t="shared" ref="C55:H55" si="6">1.14*1.64*C54/SQRT(C52)</f>
        <v>1.0960678281797878</v>
      </c>
      <c r="D55" s="728">
        <f t="shared" si="6"/>
        <v>0.25521622299756347</v>
      </c>
      <c r="E55" s="728">
        <f t="shared" si="6"/>
        <v>0.83873029770294283</v>
      </c>
      <c r="F55" s="728">
        <f t="shared" si="6"/>
        <v>0.21773716740628821</v>
      </c>
      <c r="G55" s="728">
        <f t="shared" si="6"/>
        <v>2.648382468268962E-2</v>
      </c>
      <c r="H55" s="728">
        <f t="shared" si="6"/>
        <v>6.703748639934083E-3</v>
      </c>
    </row>
    <row r="56" spans="1:8" ht="13.5" thickBot="1">
      <c r="A56" s="1967" t="s">
        <v>756</v>
      </c>
      <c r="B56" s="441" t="s">
        <v>109</v>
      </c>
      <c r="C56" s="727">
        <v>0.80989999999999995</v>
      </c>
      <c r="D56" s="727">
        <v>0.97030000000000005</v>
      </c>
      <c r="E56" s="727">
        <v>2.7107999999999999</v>
      </c>
      <c r="F56" s="727">
        <v>3.0815000000000001</v>
      </c>
      <c r="G56" s="727">
        <v>0.2636</v>
      </c>
      <c r="H56" s="727">
        <v>0.27500000000000002</v>
      </c>
    </row>
    <row r="57" spans="1:8">
      <c r="A57" s="1774"/>
      <c r="B57" s="441" t="s">
        <v>75</v>
      </c>
      <c r="C57" s="722">
        <v>7030</v>
      </c>
      <c r="D57" s="722">
        <v>57090</v>
      </c>
      <c r="E57" s="722">
        <v>7030</v>
      </c>
      <c r="F57" s="722">
        <v>57090</v>
      </c>
      <c r="G57" s="722">
        <v>7030</v>
      </c>
      <c r="H57" s="722">
        <v>57090</v>
      </c>
    </row>
    <row r="58" spans="1:8">
      <c r="A58" s="1774"/>
      <c r="B58" s="441" t="s">
        <v>92</v>
      </c>
      <c r="C58" s="722">
        <v>4484</v>
      </c>
      <c r="D58" s="722">
        <v>57090</v>
      </c>
      <c r="E58" s="722">
        <v>4484</v>
      </c>
      <c r="F58" s="722">
        <v>57090</v>
      </c>
      <c r="G58" s="722">
        <v>4484</v>
      </c>
      <c r="H58" s="722">
        <v>57090</v>
      </c>
    </row>
    <row r="59" spans="1:8">
      <c r="A59" s="1774"/>
      <c r="B59" s="441" t="s">
        <v>110</v>
      </c>
      <c r="C59" s="727">
        <v>0</v>
      </c>
      <c r="D59" s="727">
        <v>0</v>
      </c>
      <c r="E59" s="727">
        <v>0</v>
      </c>
      <c r="F59" s="727">
        <v>0</v>
      </c>
      <c r="G59" s="727">
        <v>0</v>
      </c>
      <c r="H59" s="727">
        <v>0</v>
      </c>
    </row>
    <row r="60" spans="1:8">
      <c r="A60" s="1774"/>
      <c r="B60" s="441" t="s">
        <v>121</v>
      </c>
      <c r="C60" s="727">
        <v>3.2725499999999998</v>
      </c>
      <c r="D60" s="727">
        <v>4.5544399999999996</v>
      </c>
      <c r="E60" s="727">
        <v>9.6610700000000005</v>
      </c>
      <c r="F60" s="727">
        <v>11.11434</v>
      </c>
      <c r="G60" s="727">
        <v>0.8407</v>
      </c>
      <c r="H60" s="727">
        <v>0.84040999999999999</v>
      </c>
    </row>
    <row r="61" spans="1:8" ht="13.5" thickBot="1">
      <c r="A61" s="1960"/>
      <c r="B61" s="341" t="s">
        <v>112</v>
      </c>
      <c r="C61" s="728">
        <f t="shared" ref="C61:H61" si="7">1.14*1.64*C60/SQRT(C58)</f>
        <v>9.1369697715838652E-2</v>
      </c>
      <c r="D61" s="728">
        <f t="shared" si="7"/>
        <v>3.5637207269021386E-2</v>
      </c>
      <c r="E61" s="728">
        <f t="shared" si="7"/>
        <v>0.26973737468077108</v>
      </c>
      <c r="F61" s="728">
        <f t="shared" si="7"/>
        <v>8.6966572891151325E-2</v>
      </c>
      <c r="G61" s="728">
        <f t="shared" si="7"/>
        <v>2.3472370130236533E-2</v>
      </c>
      <c r="H61" s="728">
        <f t="shared" si="7"/>
        <v>6.5759709999381414E-3</v>
      </c>
    </row>
    <row r="62" spans="1:8" ht="60" customHeight="1">
      <c r="A62" s="1951" t="s">
        <v>750</v>
      </c>
      <c r="B62" s="1951"/>
      <c r="C62" s="1951"/>
      <c r="D62" s="1951"/>
      <c r="E62" s="1951"/>
      <c r="F62" s="1951"/>
      <c r="G62" s="1951"/>
      <c r="H62" s="1951"/>
    </row>
    <row r="63" spans="1:8" s="20" customFormat="1">
      <c r="A63" s="504" t="s">
        <v>347</v>
      </c>
      <c r="D63" s="492"/>
      <c r="E63" s="492"/>
      <c r="F63" s="492"/>
      <c r="G63" s="492"/>
    </row>
    <row r="64" spans="1:8" s="20" customFormat="1">
      <c r="A64" s="505" t="s">
        <v>348</v>
      </c>
      <c r="D64" s="506"/>
      <c r="E64" s="492"/>
      <c r="F64" s="506"/>
      <c r="G64" s="492"/>
    </row>
  </sheetData>
  <mergeCells count="15">
    <mergeCell ref="A8:A13"/>
    <mergeCell ref="A5:H5"/>
    <mergeCell ref="A6:B7"/>
    <mergeCell ref="C6:D6"/>
    <mergeCell ref="E6:F6"/>
    <mergeCell ref="G6:H6"/>
    <mergeCell ref="A50:A55"/>
    <mergeCell ref="A56:A61"/>
    <mergeCell ref="A62:H62"/>
    <mergeCell ref="A14:A19"/>
    <mergeCell ref="A20:A25"/>
    <mergeCell ref="A26:A31"/>
    <mergeCell ref="A32:A37"/>
    <mergeCell ref="A38:A43"/>
    <mergeCell ref="A44:A49"/>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zoomScaleNormal="100" workbookViewId="0">
      <selection activeCell="A3" sqref="A3"/>
    </sheetView>
  </sheetViews>
  <sheetFormatPr baseColWidth="10" defaultRowHeight="13.5" customHeight="1"/>
  <cols>
    <col min="1" max="1" width="30.85546875" customWidth="1"/>
    <col min="2" max="2" width="17.85546875" bestFit="1" customWidth="1"/>
    <col min="3" max="3" width="14.5703125" customWidth="1"/>
  </cols>
  <sheetData>
    <row r="1" spans="1:3" ht="25.5">
      <c r="A1" s="8" t="s">
        <v>767</v>
      </c>
    </row>
    <row r="2" spans="1:3" ht="15">
      <c r="A2" s="28"/>
    </row>
    <row r="3" spans="1:3" ht="15.75">
      <c r="A3" s="26" t="s">
        <v>69</v>
      </c>
    </row>
    <row r="4" spans="1:3" ht="12.75"/>
    <row r="5" spans="1:3" ht="13.5" customHeight="1" thickBot="1">
      <c r="A5" s="2056" t="s">
        <v>808</v>
      </c>
      <c r="B5" s="2056"/>
      <c r="C5" s="2056"/>
    </row>
    <row r="6" spans="1:3" ht="13.5" customHeight="1">
      <c r="A6" s="2057"/>
      <c r="B6" s="1407" t="s">
        <v>82</v>
      </c>
      <c r="C6" s="1407" t="s">
        <v>102</v>
      </c>
    </row>
    <row r="7" spans="1:3" ht="13.5" customHeight="1" thickBot="1">
      <c r="A7" s="2058"/>
      <c r="B7" s="1406" t="s">
        <v>809</v>
      </c>
      <c r="C7" s="1406" t="s">
        <v>809</v>
      </c>
    </row>
    <row r="8" spans="1:3" ht="13.5" customHeight="1">
      <c r="A8" s="761" t="s">
        <v>810</v>
      </c>
      <c r="B8" s="185">
        <v>1.1399999999999999</v>
      </c>
      <c r="C8" s="185">
        <v>1.1000000000000001</v>
      </c>
    </row>
    <row r="9" spans="1:3" ht="13.5" customHeight="1">
      <c r="A9" s="762" t="s">
        <v>583</v>
      </c>
      <c r="B9" s="45">
        <v>1.68</v>
      </c>
      <c r="C9" s="45">
        <v>1.4</v>
      </c>
    </row>
    <row r="10" spans="1:3" ht="13.5" customHeight="1">
      <c r="A10" s="762" t="s">
        <v>811</v>
      </c>
      <c r="B10" s="45">
        <v>1.67</v>
      </c>
      <c r="C10" s="45">
        <v>1.62</v>
      </c>
    </row>
    <row r="11" spans="1:3" ht="13.5" customHeight="1">
      <c r="A11" s="762" t="s">
        <v>812</v>
      </c>
      <c r="B11" s="45">
        <v>1.17</v>
      </c>
      <c r="C11" s="45">
        <v>1.23</v>
      </c>
    </row>
    <row r="12" spans="1:3" ht="13.5" customHeight="1">
      <c r="A12" s="762" t="s">
        <v>585</v>
      </c>
      <c r="B12" s="45">
        <v>1.88</v>
      </c>
      <c r="C12" s="45">
        <v>1.9</v>
      </c>
    </row>
    <row r="13" spans="1:3" ht="13.5" customHeight="1">
      <c r="A13" s="762" t="s">
        <v>682</v>
      </c>
      <c r="B13" s="45">
        <v>2.0699999999999998</v>
      </c>
      <c r="C13" s="45">
        <v>2.0099999999999998</v>
      </c>
    </row>
    <row r="14" spans="1:3" ht="13.5" customHeight="1">
      <c r="A14" s="762" t="s">
        <v>538</v>
      </c>
      <c r="B14" s="45">
        <v>2.77</v>
      </c>
      <c r="C14" s="45">
        <v>1.92</v>
      </c>
    </row>
    <row r="15" spans="1:3" ht="13.5" customHeight="1" thickBot="1">
      <c r="A15" s="763" t="s">
        <v>696</v>
      </c>
      <c r="B15" s="459">
        <v>1.61</v>
      </c>
      <c r="C15" s="459">
        <v>1.56</v>
      </c>
    </row>
    <row r="16" spans="1:3" ht="75" customHeight="1">
      <c r="A16" s="1784" t="s">
        <v>813</v>
      </c>
      <c r="B16" s="1771"/>
      <c r="C16" s="1771"/>
    </row>
    <row r="20" spans="1:8" ht="13.5" customHeight="1" thickBot="1">
      <c r="A20" s="1826" t="s">
        <v>808</v>
      </c>
      <c r="B20" s="1827"/>
      <c r="C20" s="1827"/>
      <c r="D20" s="1827"/>
      <c r="G20" s="764"/>
    </row>
    <row r="21" spans="1:8" ht="13.5" customHeight="1">
      <c r="A21" s="1954"/>
      <c r="B21" s="1954"/>
      <c r="C21" s="1823" t="s">
        <v>814</v>
      </c>
      <c r="D21" s="1965"/>
      <c r="G21" s="764"/>
    </row>
    <row r="22" spans="1:8" ht="13.5" customHeight="1" thickBot="1">
      <c r="A22" s="1774"/>
      <c r="B22" s="1774"/>
      <c r="C22" s="1408" t="s">
        <v>82</v>
      </c>
      <c r="D22" s="1408" t="s">
        <v>102</v>
      </c>
      <c r="G22" s="764"/>
    </row>
    <row r="23" spans="1:8" ht="13.5" customHeight="1">
      <c r="A23" s="1951" t="s">
        <v>810</v>
      </c>
      <c r="B23" s="456" t="s">
        <v>109</v>
      </c>
      <c r="C23" s="185">
        <v>1.1100000000000001</v>
      </c>
      <c r="D23" s="185">
        <v>1.1094692425322645</v>
      </c>
      <c r="G23" s="764"/>
    </row>
    <row r="24" spans="1:8" ht="13.5" customHeight="1">
      <c r="A24" s="1774"/>
      <c r="B24" s="441" t="s">
        <v>75</v>
      </c>
      <c r="C24" s="15">
        <v>2302.0790040862112</v>
      </c>
      <c r="D24" s="15">
        <v>20520.450532941981</v>
      </c>
      <c r="G24" s="764"/>
    </row>
    <row r="25" spans="1:8" ht="13.5" customHeight="1">
      <c r="A25" s="1774"/>
      <c r="B25" s="441" t="s">
        <v>92</v>
      </c>
      <c r="C25" s="15">
        <v>1389</v>
      </c>
      <c r="D25" s="15">
        <v>19834</v>
      </c>
      <c r="G25" s="764"/>
    </row>
    <row r="26" spans="1:8" ht="13.5" customHeight="1">
      <c r="A26" s="1774"/>
      <c r="B26" s="441" t="s">
        <v>110</v>
      </c>
      <c r="C26" s="45">
        <v>1</v>
      </c>
      <c r="D26" s="45">
        <v>1</v>
      </c>
      <c r="G26" s="764"/>
      <c r="H26" s="764"/>
    </row>
    <row r="27" spans="1:8" ht="13.5" customHeight="1">
      <c r="A27" s="1774"/>
      <c r="B27" s="441" t="s">
        <v>121</v>
      </c>
      <c r="C27" s="390">
        <v>0.67400000000000004</v>
      </c>
      <c r="D27" s="390">
        <v>0.45830497471172782</v>
      </c>
      <c r="G27" s="764"/>
      <c r="H27" s="764"/>
    </row>
    <row r="28" spans="1:8" ht="13.5" customHeight="1">
      <c r="A28" s="1820"/>
      <c r="B28" s="444" t="s">
        <v>112</v>
      </c>
      <c r="C28" s="728">
        <f>1.14*1.64*C27/SQRT(C25)</f>
        <v>3.3810957751391035E-2</v>
      </c>
      <c r="D28" s="728">
        <f>1.14*1.64*D27/SQRT(D25)</f>
        <v>6.0841248336111287E-3</v>
      </c>
      <c r="G28" s="764"/>
      <c r="H28" s="764"/>
    </row>
    <row r="29" spans="1:8" ht="13.5" customHeight="1">
      <c r="A29" s="1773" t="s">
        <v>583</v>
      </c>
      <c r="B29" s="441" t="s">
        <v>109</v>
      </c>
      <c r="C29" s="45">
        <v>1.59</v>
      </c>
      <c r="D29" s="45">
        <v>1.3214726829488812</v>
      </c>
      <c r="G29" s="764"/>
      <c r="H29" s="764"/>
    </row>
    <row r="30" spans="1:8" ht="13.5" customHeight="1">
      <c r="A30" s="1774"/>
      <c r="B30" s="441" t="s">
        <v>75</v>
      </c>
      <c r="C30" s="15">
        <v>87.339962486675759</v>
      </c>
      <c r="D30" s="15">
        <v>998.87542991840451</v>
      </c>
      <c r="G30" s="764"/>
      <c r="H30" s="764"/>
    </row>
    <row r="31" spans="1:8" ht="13.5" customHeight="1">
      <c r="A31" s="1774"/>
      <c r="B31" s="441" t="s">
        <v>92</v>
      </c>
      <c r="C31" s="15">
        <v>57</v>
      </c>
      <c r="D31" s="15">
        <v>976</v>
      </c>
      <c r="G31" s="764"/>
      <c r="H31" s="764"/>
    </row>
    <row r="32" spans="1:8" ht="13.5" customHeight="1">
      <c r="A32" s="1774"/>
      <c r="B32" s="441" t="s">
        <v>110</v>
      </c>
      <c r="C32" s="45">
        <v>1</v>
      </c>
      <c r="D32" s="45">
        <v>1</v>
      </c>
      <c r="G32" s="764"/>
      <c r="H32" s="764"/>
    </row>
    <row r="33" spans="1:11" ht="13.5" customHeight="1">
      <c r="A33" s="1774"/>
      <c r="B33" s="441" t="s">
        <v>121</v>
      </c>
      <c r="C33" s="390">
        <v>0.83199999999999996</v>
      </c>
      <c r="D33" s="390">
        <v>0.67256324349097052</v>
      </c>
      <c r="G33" s="764"/>
      <c r="H33" s="764"/>
    </row>
    <row r="34" spans="1:11" ht="13.5" customHeight="1">
      <c r="A34" s="1820"/>
      <c r="B34" s="444" t="s">
        <v>112</v>
      </c>
      <c r="C34" s="728">
        <f>1.14*1.64*C33/SQRT(C31)</f>
        <v>0.2060319618047646</v>
      </c>
      <c r="D34" s="728">
        <f>1.14*1.64*D33/SQRT(D31)</f>
        <v>4.0249169111381516E-2</v>
      </c>
      <c r="G34" s="764"/>
      <c r="H34" s="764"/>
    </row>
    <row r="35" spans="1:11" ht="13.5" customHeight="1">
      <c r="A35" s="1773" t="s">
        <v>811</v>
      </c>
      <c r="B35" s="441" t="s">
        <v>109</v>
      </c>
      <c r="C35" s="45">
        <v>1.4</v>
      </c>
      <c r="D35" s="45">
        <v>1.4372624737311817</v>
      </c>
      <c r="G35" s="764"/>
      <c r="H35" s="764"/>
    </row>
    <row r="36" spans="1:11" ht="13.5" customHeight="1">
      <c r="A36" s="1774"/>
      <c r="B36" s="441" t="s">
        <v>75</v>
      </c>
      <c r="C36" s="15">
        <v>2255.9349494237376</v>
      </c>
      <c r="D36" s="15">
        <v>18467.768752168566</v>
      </c>
      <c r="G36" s="764"/>
      <c r="H36" s="764"/>
    </row>
    <row r="37" spans="1:11" ht="13.5" customHeight="1">
      <c r="A37" s="1774"/>
      <c r="B37" s="441" t="s">
        <v>92</v>
      </c>
      <c r="C37" s="15">
        <v>1361</v>
      </c>
      <c r="D37" s="15">
        <v>18170</v>
      </c>
      <c r="G37" s="764"/>
      <c r="H37" s="764"/>
    </row>
    <row r="38" spans="1:11" ht="13.5" customHeight="1">
      <c r="A38" s="1774"/>
      <c r="B38" s="441" t="s">
        <v>110</v>
      </c>
      <c r="C38" s="45">
        <v>1</v>
      </c>
      <c r="D38" s="45">
        <v>1</v>
      </c>
      <c r="G38" s="764"/>
      <c r="H38" s="764"/>
    </row>
    <row r="39" spans="1:11" ht="13.5" customHeight="1">
      <c r="A39" s="1774"/>
      <c r="B39" s="441" t="s">
        <v>121</v>
      </c>
      <c r="C39" s="390">
        <v>0.67900000000000005</v>
      </c>
      <c r="D39" s="390">
        <v>0.72955095737187992</v>
      </c>
      <c r="G39" s="764"/>
      <c r="H39" s="764"/>
    </row>
    <row r="40" spans="1:11" ht="13.5" customHeight="1">
      <c r="A40" s="1820"/>
      <c r="B40" s="444" t="s">
        <v>112</v>
      </c>
      <c r="C40" s="728">
        <f>1.14*1.64*C39/SQRT(C37)</f>
        <v>3.441037543806813E-2</v>
      </c>
      <c r="D40" s="728">
        <f>1.14*1.64*D39/SQRT(D37)</f>
        <v>1.0118750031267257E-2</v>
      </c>
      <c r="G40" s="764"/>
      <c r="H40" s="764"/>
    </row>
    <row r="41" spans="1:11" ht="13.5" customHeight="1">
      <c r="A41" s="1773" t="s">
        <v>812</v>
      </c>
      <c r="B41" s="441" t="s">
        <v>109</v>
      </c>
      <c r="C41" s="45">
        <v>1.36</v>
      </c>
      <c r="D41" s="45">
        <v>1.2225606312403743</v>
      </c>
      <c r="G41" s="764"/>
      <c r="H41" s="764"/>
    </row>
    <row r="42" spans="1:11" ht="13.5" customHeight="1">
      <c r="A42" s="1774"/>
      <c r="B42" s="441" t="s">
        <v>75</v>
      </c>
      <c r="C42" s="15">
        <v>620.65568014163</v>
      </c>
      <c r="D42" s="15">
        <v>5375.3698844856181</v>
      </c>
      <c r="G42" s="764"/>
    </row>
    <row r="43" spans="1:11" ht="13.5" customHeight="1">
      <c r="A43" s="1774"/>
      <c r="B43" s="441" t="s">
        <v>92</v>
      </c>
      <c r="C43" s="15">
        <v>390</v>
      </c>
      <c r="D43" s="15">
        <v>5195</v>
      </c>
      <c r="G43" s="764"/>
    </row>
    <row r="44" spans="1:11" ht="13.5" customHeight="1">
      <c r="A44" s="1774"/>
      <c r="B44" s="441" t="s">
        <v>110</v>
      </c>
      <c r="C44" s="45">
        <v>1</v>
      </c>
      <c r="D44" s="45">
        <v>1</v>
      </c>
      <c r="G44" s="764"/>
    </row>
    <row r="45" spans="1:11" ht="13.5" customHeight="1">
      <c r="A45" s="1774"/>
      <c r="B45" s="441" t="s">
        <v>121</v>
      </c>
      <c r="C45" s="390">
        <v>1.22</v>
      </c>
      <c r="D45" s="390">
        <v>0.6679153309043242</v>
      </c>
      <c r="G45" s="764"/>
    </row>
    <row r="46" spans="1:11" ht="13.5" customHeight="1">
      <c r="A46" s="1820"/>
      <c r="B46" s="444" t="s">
        <v>112</v>
      </c>
      <c r="C46" s="728">
        <f>1.14*1.64*C45/SQRT(C43)</f>
        <v>0.11549846876267698</v>
      </c>
      <c r="D46" s="728">
        <f>1.14*1.64*D45/SQRT(D43)</f>
        <v>1.7325163250083021E-2</v>
      </c>
      <c r="G46" s="764"/>
    </row>
    <row r="47" spans="1:11" ht="13.5" customHeight="1">
      <c r="A47" s="1773" t="s">
        <v>585</v>
      </c>
      <c r="B47" s="441" t="s">
        <v>109</v>
      </c>
      <c r="C47" s="45">
        <v>1.63</v>
      </c>
      <c r="D47" s="45">
        <v>1.6619446292745066</v>
      </c>
      <c r="G47" s="764"/>
      <c r="K47" s="764"/>
    </row>
    <row r="48" spans="1:11" ht="13.5" customHeight="1">
      <c r="A48" s="1774"/>
      <c r="B48" s="441" t="s">
        <v>75</v>
      </c>
      <c r="C48" s="15">
        <v>2761.4641216434588</v>
      </c>
      <c r="D48" s="15">
        <v>22364.511741515511</v>
      </c>
      <c r="G48" s="764"/>
      <c r="K48" s="764"/>
    </row>
    <row r="49" spans="1:11" ht="13.5" customHeight="1">
      <c r="A49" s="1774"/>
      <c r="B49" s="441" t="s">
        <v>92</v>
      </c>
      <c r="C49" s="15">
        <v>1712</v>
      </c>
      <c r="D49" s="15">
        <v>22644</v>
      </c>
      <c r="G49" s="764"/>
      <c r="K49" s="764"/>
    </row>
    <row r="50" spans="1:11" ht="13.5" customHeight="1">
      <c r="A50" s="1774"/>
      <c r="B50" s="441" t="s">
        <v>110</v>
      </c>
      <c r="C50" s="45">
        <v>1</v>
      </c>
      <c r="D50" s="45">
        <v>1</v>
      </c>
      <c r="G50" s="764"/>
      <c r="K50" s="764"/>
    </row>
    <row r="51" spans="1:11" ht="13.5" customHeight="1">
      <c r="A51" s="1774"/>
      <c r="B51" s="441" t="s">
        <v>121</v>
      </c>
      <c r="C51" s="390">
        <v>0.9</v>
      </c>
      <c r="D51" s="390">
        <v>0.95960206346221233</v>
      </c>
      <c r="G51" s="764"/>
      <c r="K51" s="764"/>
    </row>
    <row r="52" spans="1:11" ht="13.5" customHeight="1">
      <c r="A52" s="1820"/>
      <c r="B52" s="444" t="s">
        <v>112</v>
      </c>
      <c r="C52" s="728">
        <f>1.14*1.64*C51/SQRT(C49)</f>
        <v>4.0666737148194874E-2</v>
      </c>
      <c r="D52" s="728">
        <f>1.14*1.64*D51/SQRT(D49)</f>
        <v>1.1922389321239806E-2</v>
      </c>
      <c r="G52" s="764"/>
      <c r="K52" s="764"/>
    </row>
    <row r="53" spans="1:11" ht="13.5" customHeight="1">
      <c r="A53" s="1773" t="s">
        <v>682</v>
      </c>
      <c r="B53" s="441" t="s">
        <v>109</v>
      </c>
      <c r="C53" s="45">
        <v>1.93</v>
      </c>
      <c r="D53" s="45">
        <v>1.8986975719945969</v>
      </c>
      <c r="G53" s="764"/>
      <c r="K53" s="764"/>
    </row>
    <row r="54" spans="1:11" ht="13.5" customHeight="1">
      <c r="A54" s="1774"/>
      <c r="B54" s="441" t="s">
        <v>75</v>
      </c>
      <c r="C54" s="15">
        <v>884.64670296904114</v>
      </c>
      <c r="D54" s="15">
        <v>8190.6599269526532</v>
      </c>
      <c r="G54" s="764"/>
      <c r="K54" s="764"/>
    </row>
    <row r="55" spans="1:11" ht="13.5" customHeight="1">
      <c r="A55" s="1774"/>
      <c r="B55" s="441" t="s">
        <v>92</v>
      </c>
      <c r="C55" s="15">
        <v>556</v>
      </c>
      <c r="D55" s="15">
        <v>8611</v>
      </c>
      <c r="G55" s="764"/>
      <c r="K55" s="764"/>
    </row>
    <row r="56" spans="1:11" ht="13.5" customHeight="1">
      <c r="A56" s="1774"/>
      <c r="B56" s="441" t="s">
        <v>110</v>
      </c>
      <c r="C56" s="45">
        <v>2</v>
      </c>
      <c r="D56" s="45">
        <v>2</v>
      </c>
      <c r="G56" s="764"/>
      <c r="K56" s="764"/>
    </row>
    <row r="57" spans="1:11" ht="13.5" customHeight="1">
      <c r="A57" s="1774"/>
      <c r="B57" s="441" t="s">
        <v>121</v>
      </c>
      <c r="C57" s="390">
        <v>0.91</v>
      </c>
      <c r="D57" s="390">
        <v>0.89618540130472091</v>
      </c>
      <c r="K57" s="764"/>
    </row>
    <row r="58" spans="1:11" ht="13.5" customHeight="1">
      <c r="A58" s="1820"/>
      <c r="B58" s="444" t="s">
        <v>112</v>
      </c>
      <c r="C58" s="728">
        <f>1.14*1.64*C57/SQRT(C55)</f>
        <v>7.2152718043300146E-2</v>
      </c>
      <c r="D58" s="728">
        <f>1.14*1.64*D57/SQRT(D55)</f>
        <v>1.8055926151976355E-2</v>
      </c>
      <c r="K58" s="764"/>
    </row>
    <row r="59" spans="1:11" ht="13.5" customHeight="1">
      <c r="A59" s="1773" t="s">
        <v>538</v>
      </c>
      <c r="B59" s="441" t="s">
        <v>109</v>
      </c>
      <c r="C59" s="45">
        <v>1.6302741689712414</v>
      </c>
      <c r="D59" s="45">
        <v>1.5260710684910954</v>
      </c>
      <c r="K59" s="764"/>
    </row>
    <row r="60" spans="1:11" ht="13.5" customHeight="1">
      <c r="A60" s="1774"/>
      <c r="B60" s="441" t="s">
        <v>75</v>
      </c>
      <c r="C60" s="15">
        <v>96.206891979633852</v>
      </c>
      <c r="D60" s="15">
        <v>782.09155634944909</v>
      </c>
      <c r="K60" s="764"/>
    </row>
    <row r="61" spans="1:11" ht="13.5" customHeight="1">
      <c r="A61" s="1774"/>
      <c r="B61" s="441" t="s">
        <v>92</v>
      </c>
      <c r="C61" s="15">
        <v>59</v>
      </c>
      <c r="D61" s="15">
        <v>777</v>
      </c>
      <c r="K61" s="764"/>
    </row>
    <row r="62" spans="1:11" ht="13.5" customHeight="1">
      <c r="A62" s="1774"/>
      <c r="B62" s="441" t="s">
        <v>110</v>
      </c>
      <c r="C62" s="45">
        <v>1</v>
      </c>
      <c r="D62" s="45">
        <v>1</v>
      </c>
      <c r="K62" s="764"/>
    </row>
    <row r="63" spans="1:11" ht="13.5" customHeight="1">
      <c r="A63" s="1774"/>
      <c r="B63" s="441" t="s">
        <v>121</v>
      </c>
      <c r="C63" s="390">
        <v>1.1039930527972106</v>
      </c>
      <c r="D63" s="390">
        <v>0.86489925380925303</v>
      </c>
    </row>
    <row r="64" spans="1:11" ht="13.5" customHeight="1">
      <c r="A64" s="1820"/>
      <c r="B64" s="444" t="s">
        <v>112</v>
      </c>
      <c r="C64" s="728">
        <f>1.14*1.64*C63/SQRT(C61)</f>
        <v>0.26871322056119007</v>
      </c>
      <c r="D64" s="728">
        <f>1.14*1.64*D63/SQRT(D61)</f>
        <v>5.8010113128010521E-2</v>
      </c>
    </row>
    <row r="65" spans="1:4" ht="13.5" customHeight="1" thickBot="1">
      <c r="A65" s="1967" t="s">
        <v>696</v>
      </c>
      <c r="B65" s="441" t="s">
        <v>109</v>
      </c>
      <c r="C65" s="45">
        <v>1.4524012931326826</v>
      </c>
      <c r="D65" s="45">
        <v>1.4487044301737022</v>
      </c>
    </row>
    <row r="66" spans="1:4" ht="13.5" customHeight="1">
      <c r="A66" s="1774"/>
      <c r="B66" s="441" t="s">
        <v>75</v>
      </c>
      <c r="C66" s="15">
        <v>9008.3273127303728</v>
      </c>
      <c r="D66" s="15">
        <v>76699.727824331902</v>
      </c>
    </row>
    <row r="67" spans="1:4" ht="13.5" customHeight="1">
      <c r="A67" s="1774"/>
      <c r="B67" s="441" t="s">
        <v>92</v>
      </c>
      <c r="C67" s="15">
        <v>5524</v>
      </c>
      <c r="D67" s="15">
        <v>76207</v>
      </c>
    </row>
    <row r="68" spans="1:4" ht="13.5" customHeight="1">
      <c r="A68" s="1774"/>
      <c r="B68" s="441" t="s">
        <v>110</v>
      </c>
      <c r="C68" s="45">
        <v>1</v>
      </c>
      <c r="D68" s="45">
        <v>1</v>
      </c>
    </row>
    <row r="69" spans="1:4" ht="13.5" customHeight="1">
      <c r="A69" s="1774"/>
      <c r="B69" s="441" t="s">
        <v>121</v>
      </c>
      <c r="C69" s="390">
        <v>0.86419890444687142</v>
      </c>
      <c r="D69" s="390">
        <v>0.80803256030080406</v>
      </c>
    </row>
    <row r="70" spans="1:4" ht="13.5" customHeight="1" thickBot="1">
      <c r="A70" s="1960"/>
      <c r="B70" s="341" t="s">
        <v>112</v>
      </c>
      <c r="C70" s="458">
        <f>1.14*1.64*C69/SQRT(C67)</f>
        <v>2.173880044324485E-2</v>
      </c>
      <c r="D70" s="458">
        <f>1.14*1.64*D69/SQRT(D67)</f>
        <v>5.4724289042180768E-3</v>
      </c>
    </row>
    <row r="71" spans="1:4" ht="75.75" customHeight="1">
      <c r="A71" s="1784" t="s">
        <v>815</v>
      </c>
      <c r="B71" s="1771"/>
      <c r="C71" s="1771"/>
      <c r="D71" s="1771"/>
    </row>
  </sheetData>
  <mergeCells count="15">
    <mergeCell ref="A5:C5"/>
    <mergeCell ref="A6:A7"/>
    <mergeCell ref="A16:C16"/>
    <mergeCell ref="A20:D20"/>
    <mergeCell ref="A21:B22"/>
    <mergeCell ref="C21:D21"/>
    <mergeCell ref="A59:A64"/>
    <mergeCell ref="A65:A70"/>
    <mergeCell ref="A71:D71"/>
    <mergeCell ref="A23:A28"/>
    <mergeCell ref="A29:A34"/>
    <mergeCell ref="A35:A40"/>
    <mergeCell ref="A41:A46"/>
    <mergeCell ref="A47:A52"/>
    <mergeCell ref="A53:A58"/>
  </mergeCells>
  <hyperlinks>
    <hyperlink ref="A3" location="Übersicht!A1" display="&lt;&lt; Zurück zur Übersicht"/>
  </hyperlinks>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workbookViewId="0">
      <selection activeCell="A3" sqref="A3"/>
    </sheetView>
  </sheetViews>
  <sheetFormatPr baseColWidth="10" defaultRowHeight="12.75"/>
  <cols>
    <col min="1" max="1" width="17.85546875" bestFit="1" customWidth="1"/>
    <col min="2" max="2" width="22.140625" customWidth="1"/>
    <col min="3" max="3" width="28" customWidth="1"/>
  </cols>
  <sheetData>
    <row r="1" spans="1:3" ht="25.5">
      <c r="A1" s="8" t="s">
        <v>784</v>
      </c>
    </row>
    <row r="2" spans="1:3" ht="15">
      <c r="A2" s="28"/>
    </row>
    <row r="3" spans="1:3" ht="15.75">
      <c r="A3" s="26" t="s">
        <v>69</v>
      </c>
    </row>
    <row r="5" spans="1:3" ht="13.5" thickBot="1">
      <c r="A5" s="2056" t="s">
        <v>816</v>
      </c>
      <c r="B5" s="2056"/>
      <c r="C5" s="2056"/>
    </row>
    <row r="6" spans="1:3">
      <c r="A6" s="2057"/>
      <c r="B6" s="1407" t="s">
        <v>82</v>
      </c>
      <c r="C6" s="1407" t="s">
        <v>102</v>
      </c>
    </row>
    <row r="7" spans="1:3" ht="13.5" thickBot="1">
      <c r="A7" s="2058"/>
      <c r="B7" s="1406" t="s">
        <v>809</v>
      </c>
      <c r="C7" s="1406" t="s">
        <v>809</v>
      </c>
    </row>
    <row r="8" spans="1:3">
      <c r="A8" s="761">
        <v>2000</v>
      </c>
      <c r="B8" s="185">
        <v>1.6666254650108367</v>
      </c>
      <c r="C8" s="185">
        <v>1.5982474123851682</v>
      </c>
    </row>
    <row r="9" spans="1:3">
      <c r="A9" s="762">
        <v>2005</v>
      </c>
      <c r="B9" s="45">
        <v>1.6530969784017298</v>
      </c>
      <c r="C9" s="45">
        <v>1.5742273401858171</v>
      </c>
    </row>
    <row r="10" spans="1:3">
      <c r="A10" s="762">
        <v>2010</v>
      </c>
      <c r="B10" s="45">
        <v>1.618068768377108</v>
      </c>
      <c r="C10" s="45">
        <v>1.6027499465067421</v>
      </c>
    </row>
    <row r="11" spans="1:3" ht="13.5" thickBot="1">
      <c r="A11" s="765">
        <v>2015</v>
      </c>
      <c r="B11" s="766">
        <v>1.61</v>
      </c>
      <c r="C11" s="766">
        <v>1.56</v>
      </c>
    </row>
    <row r="12" spans="1:3" ht="24.75" customHeight="1">
      <c r="A12" s="1784" t="s">
        <v>817</v>
      </c>
      <c r="B12" s="1771"/>
      <c r="C12" s="1771"/>
    </row>
    <row r="16" spans="1:3" ht="13.5" customHeight="1" thickBot="1">
      <c r="A16" s="1822" t="s">
        <v>818</v>
      </c>
      <c r="B16" s="1822"/>
      <c r="C16" s="1822"/>
    </row>
    <row r="17" spans="1:4">
      <c r="A17" s="149"/>
      <c r="B17" s="1823" t="s">
        <v>814</v>
      </c>
      <c r="C17" s="1823"/>
    </row>
    <row r="18" spans="1:4" ht="13.5" thickBot="1">
      <c r="A18" s="27"/>
      <c r="B18" s="1408" t="s">
        <v>82</v>
      </c>
      <c r="C18" s="1408" t="s">
        <v>102</v>
      </c>
    </row>
    <row r="19" spans="1:4">
      <c r="A19" s="456" t="s">
        <v>109</v>
      </c>
      <c r="B19" s="1512">
        <v>1.4986129650657181</v>
      </c>
      <c r="C19" s="1512">
        <v>1.4569972786071268</v>
      </c>
    </row>
    <row r="20" spans="1:4">
      <c r="A20" s="441" t="s">
        <v>75</v>
      </c>
      <c r="B20" s="15">
        <v>5537.7119999999859</v>
      </c>
      <c r="C20" s="15">
        <v>43868.712000000363</v>
      </c>
    </row>
    <row r="21" spans="1:4">
      <c r="A21" s="441" t="s">
        <v>92</v>
      </c>
      <c r="B21" s="15">
        <v>5869</v>
      </c>
      <c r="C21" s="15">
        <v>42438</v>
      </c>
    </row>
    <row r="22" spans="1:4">
      <c r="A22" s="441" t="s">
        <v>110</v>
      </c>
      <c r="B22" s="45">
        <v>1</v>
      </c>
      <c r="C22" s="45">
        <v>1</v>
      </c>
    </row>
    <row r="23" spans="1:4">
      <c r="A23" s="441" t="s">
        <v>121</v>
      </c>
      <c r="B23" s="390">
        <v>0.89203512252999873</v>
      </c>
      <c r="C23" s="390">
        <v>0.85811960519935837</v>
      </c>
    </row>
    <row r="24" spans="1:4">
      <c r="A24" s="444" t="s">
        <v>112</v>
      </c>
      <c r="B24" s="728">
        <v>2.1769507253716545E-2</v>
      </c>
      <c r="C24" s="728">
        <v>7.7878767432001898E-3</v>
      </c>
    </row>
    <row r="25" spans="1:4" ht="63.75" customHeight="1">
      <c r="A25" s="1784" t="s">
        <v>819</v>
      </c>
      <c r="B25" s="1771"/>
      <c r="C25" s="1771"/>
      <c r="D25" s="1771"/>
    </row>
    <row r="28" spans="1:4" ht="13.5" thickBot="1">
      <c r="A28" s="1822" t="s">
        <v>820</v>
      </c>
      <c r="B28" s="1822"/>
      <c r="C28" s="1822"/>
    </row>
    <row r="29" spans="1:4">
      <c r="A29" s="149"/>
      <c r="B29" s="1823" t="s">
        <v>814</v>
      </c>
      <c r="C29" s="1823"/>
    </row>
    <row r="30" spans="1:4" ht="13.5" thickBot="1">
      <c r="A30" s="27"/>
      <c r="B30" s="1408" t="s">
        <v>82</v>
      </c>
      <c r="C30" s="1408" t="s">
        <v>102</v>
      </c>
    </row>
    <row r="31" spans="1:4">
      <c r="A31" s="456" t="s">
        <v>109</v>
      </c>
      <c r="B31" s="1512">
        <v>1.435595938001069</v>
      </c>
      <c r="C31" s="1512">
        <v>1.431785044782337</v>
      </c>
    </row>
    <row r="32" spans="1:4">
      <c r="A32" s="441" t="s">
        <v>75</v>
      </c>
      <c r="B32" s="15">
        <v>5613</v>
      </c>
      <c r="C32" s="15">
        <v>48010</v>
      </c>
    </row>
    <row r="33" spans="1:4">
      <c r="A33" s="441" t="s">
        <v>92</v>
      </c>
      <c r="B33" s="15">
        <v>5133</v>
      </c>
      <c r="C33" s="15">
        <v>43376</v>
      </c>
    </row>
    <row r="34" spans="1:4">
      <c r="A34" s="441" t="s">
        <v>110</v>
      </c>
      <c r="B34" s="45">
        <v>1</v>
      </c>
      <c r="C34" s="45">
        <v>1</v>
      </c>
    </row>
    <row r="35" spans="1:4">
      <c r="A35" s="441" t="s">
        <v>121</v>
      </c>
      <c r="B35" s="390">
        <v>0.86961538712413278</v>
      </c>
      <c r="C35" s="390">
        <v>0.85286953798659815</v>
      </c>
    </row>
    <row r="36" spans="1:4">
      <c r="A36" s="444" t="s">
        <v>112</v>
      </c>
      <c r="B36" s="728">
        <v>2.2692914815410255E-2</v>
      </c>
      <c r="C36" s="728">
        <v>7.6560815758877328E-3</v>
      </c>
    </row>
    <row r="37" spans="1:4" ht="63.75" customHeight="1">
      <c r="A37" s="1784" t="s">
        <v>821</v>
      </c>
      <c r="B37" s="1771"/>
      <c r="C37" s="1771"/>
      <c r="D37" s="1771"/>
    </row>
    <row r="40" spans="1:4" ht="13.5" customHeight="1" thickBot="1">
      <c r="A40" s="1822" t="s">
        <v>822</v>
      </c>
      <c r="B40" s="1822"/>
      <c r="C40" s="1822"/>
    </row>
    <row r="41" spans="1:4" ht="12.75" customHeight="1">
      <c r="A41" s="149"/>
      <c r="B41" s="1823" t="s">
        <v>814</v>
      </c>
      <c r="C41" s="1823"/>
    </row>
    <row r="42" spans="1:4" ht="13.5" thickBot="1">
      <c r="A42" s="27"/>
      <c r="B42" s="1408" t="s">
        <v>82</v>
      </c>
      <c r="C42" s="1408" t="s">
        <v>102</v>
      </c>
    </row>
    <row r="43" spans="1:4">
      <c r="A43" s="456" t="s">
        <v>109</v>
      </c>
      <c r="B43" s="1512">
        <v>1.4750055089806309</v>
      </c>
      <c r="C43" s="1512">
        <v>1.4671827780642352</v>
      </c>
    </row>
    <row r="44" spans="1:4">
      <c r="A44" s="441" t="s">
        <v>75</v>
      </c>
      <c r="B44" s="736">
        <v>9616.0965066165772</v>
      </c>
      <c r="C44" s="736">
        <v>83840.562511645097</v>
      </c>
    </row>
    <row r="45" spans="1:4">
      <c r="A45" s="441" t="s">
        <v>92</v>
      </c>
      <c r="B45" s="15">
        <v>9696</v>
      </c>
      <c r="C45" s="15">
        <v>81452</v>
      </c>
    </row>
    <row r="46" spans="1:4">
      <c r="A46" s="441" t="s">
        <v>110</v>
      </c>
      <c r="B46" s="45">
        <v>1</v>
      </c>
      <c r="C46" s="45">
        <v>1</v>
      </c>
    </row>
    <row r="47" spans="1:4">
      <c r="A47" s="441" t="s">
        <v>121</v>
      </c>
      <c r="B47" s="390">
        <v>0.85570516455599221</v>
      </c>
      <c r="C47" s="390">
        <v>0.83070194376640638</v>
      </c>
    </row>
    <row r="48" spans="1:4">
      <c r="A48" s="444" t="s">
        <v>112</v>
      </c>
      <c r="B48" s="728">
        <v>1.6316564646649621E-2</v>
      </c>
      <c r="C48" s="728">
        <v>5.3642800923424036E-3</v>
      </c>
    </row>
    <row r="49" spans="1:4" ht="60" customHeight="1">
      <c r="A49" s="1773" t="s">
        <v>823</v>
      </c>
      <c r="B49" s="1774"/>
      <c r="C49" s="1774"/>
      <c r="D49" s="1774"/>
    </row>
    <row r="52" spans="1:4" ht="13.5" thickBot="1">
      <c r="A52" s="1822" t="s">
        <v>824</v>
      </c>
      <c r="B52" s="1822"/>
      <c r="C52" s="1822"/>
    </row>
    <row r="53" spans="1:4">
      <c r="A53" s="149"/>
      <c r="B53" s="1823" t="s">
        <v>814</v>
      </c>
      <c r="C53" s="1823"/>
    </row>
    <row r="54" spans="1:4" ht="13.5" thickBot="1">
      <c r="A54" s="27"/>
      <c r="B54" s="1408" t="s">
        <v>82</v>
      </c>
      <c r="C54" s="1408" t="s">
        <v>102</v>
      </c>
    </row>
    <row r="55" spans="1:4">
      <c r="A55" s="456" t="s">
        <v>109</v>
      </c>
      <c r="B55" s="1512">
        <v>1.4524012931326826</v>
      </c>
      <c r="C55" s="1512">
        <v>1.4487044301737022</v>
      </c>
    </row>
    <row r="56" spans="1:4">
      <c r="A56" s="441" t="s">
        <v>75</v>
      </c>
      <c r="B56" s="15">
        <v>9008.3273127303728</v>
      </c>
      <c r="C56" s="15">
        <v>76699.727824331902</v>
      </c>
    </row>
    <row r="57" spans="1:4">
      <c r="A57" s="441" t="s">
        <v>92</v>
      </c>
      <c r="B57" s="15">
        <v>5524</v>
      </c>
      <c r="C57" s="15">
        <v>76207</v>
      </c>
    </row>
    <row r="58" spans="1:4">
      <c r="A58" s="441" t="s">
        <v>110</v>
      </c>
      <c r="B58" s="45">
        <v>1</v>
      </c>
      <c r="C58" s="45">
        <v>1</v>
      </c>
    </row>
    <row r="59" spans="1:4">
      <c r="A59" s="441" t="s">
        <v>121</v>
      </c>
      <c r="B59" s="390">
        <v>0.86419890444687142</v>
      </c>
      <c r="C59" s="390">
        <v>0.80803256030080406</v>
      </c>
    </row>
    <row r="60" spans="1:4">
      <c r="A60" s="444" t="s">
        <v>112</v>
      </c>
      <c r="B60" s="728">
        <v>2.173880044324485E-2</v>
      </c>
      <c r="C60" s="728">
        <v>5.4724289042180768E-3</v>
      </c>
    </row>
    <row r="61" spans="1:4" ht="61.5" customHeight="1">
      <c r="A61" s="1784" t="s">
        <v>825</v>
      </c>
      <c r="B61" s="1771"/>
      <c r="C61" s="1771"/>
      <c r="D61" s="1771"/>
    </row>
  </sheetData>
  <mergeCells count="15">
    <mergeCell ref="A25:D25"/>
    <mergeCell ref="A5:C5"/>
    <mergeCell ref="A6:A7"/>
    <mergeCell ref="A12:C12"/>
    <mergeCell ref="A16:C16"/>
    <mergeCell ref="B17:C17"/>
    <mergeCell ref="A52:C52"/>
    <mergeCell ref="B53:C53"/>
    <mergeCell ref="A61:D61"/>
    <mergeCell ref="A28:C28"/>
    <mergeCell ref="B29:C29"/>
    <mergeCell ref="A37:D37"/>
    <mergeCell ref="A40:C40"/>
    <mergeCell ref="B41:C41"/>
    <mergeCell ref="A49:D49"/>
  </mergeCells>
  <hyperlinks>
    <hyperlink ref="A3" location="Übersicht!A1" display="&lt;&lt; Zurück zur Übersicht"/>
  </hyperlinks>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8"/>
  <sheetViews>
    <sheetView zoomScaleNormal="100" workbookViewId="0">
      <selection activeCell="A3" sqref="A3"/>
    </sheetView>
  </sheetViews>
  <sheetFormatPr baseColWidth="10" defaultRowHeight="12.75"/>
  <cols>
    <col min="1" max="1" width="28.140625" style="790" bestFit="1" customWidth="1"/>
  </cols>
  <sheetData>
    <row r="1" spans="1:17" ht="25.5">
      <c r="A1" s="8" t="s">
        <v>799</v>
      </c>
    </row>
    <row r="2" spans="1:17" ht="15">
      <c r="A2" s="28"/>
    </row>
    <row r="3" spans="1:17" ht="15.75">
      <c r="A3" s="26" t="s">
        <v>69</v>
      </c>
    </row>
    <row r="6" spans="1:17" ht="16.5" customHeight="1">
      <c r="A6" s="451"/>
      <c r="B6" s="451"/>
      <c r="C6" s="451"/>
      <c r="D6" s="451"/>
      <c r="E6" s="451"/>
      <c r="F6" s="451"/>
      <c r="G6" s="451"/>
      <c r="H6" s="451"/>
      <c r="I6" s="451"/>
      <c r="J6" s="451"/>
      <c r="K6" s="451"/>
      <c r="L6" s="451"/>
      <c r="M6" s="451"/>
      <c r="N6" s="450"/>
      <c r="O6" s="450"/>
      <c r="P6" s="767"/>
      <c r="Q6" s="450"/>
    </row>
    <row r="7" spans="1:17" ht="16.5" customHeight="1" thickBot="1">
      <c r="A7" s="2047" t="s">
        <v>827</v>
      </c>
      <c r="B7" s="2047"/>
      <c r="C7" s="2047"/>
      <c r="D7" s="2047"/>
      <c r="E7" s="2047"/>
      <c r="F7" s="2047"/>
      <c r="G7" s="2047"/>
      <c r="H7" s="2047"/>
      <c r="I7" s="2047"/>
      <c r="J7" s="2047"/>
      <c r="K7" s="2047"/>
      <c r="L7" s="2047"/>
      <c r="M7" s="2047"/>
      <c r="N7" s="2047"/>
      <c r="O7" s="2047"/>
      <c r="P7" s="2047"/>
      <c r="Q7" s="2047"/>
    </row>
    <row r="8" spans="1:17" ht="16.5" customHeight="1">
      <c r="A8" s="1995"/>
      <c r="B8" s="2062" t="s">
        <v>82</v>
      </c>
      <c r="C8" s="2062"/>
      <c r="D8" s="2062"/>
      <c r="E8" s="2062"/>
      <c r="F8" s="2062"/>
      <c r="G8" s="2062"/>
      <c r="H8" s="2062"/>
      <c r="I8" s="2062"/>
      <c r="J8" s="2063" t="s">
        <v>102</v>
      </c>
      <c r="K8" s="2063"/>
      <c r="L8" s="2063"/>
      <c r="M8" s="2063"/>
      <c r="N8" s="2063"/>
      <c r="O8" s="2063"/>
      <c r="P8" s="2063"/>
      <c r="Q8" s="2063"/>
    </row>
    <row r="9" spans="1:17" ht="16.5" customHeight="1">
      <c r="A9" s="1995"/>
      <c r="B9" s="2064" t="s">
        <v>828</v>
      </c>
      <c r="C9" s="2064"/>
      <c r="D9" s="2064"/>
      <c r="E9" s="2064"/>
      <c r="F9" s="2064"/>
      <c r="G9" s="2064"/>
      <c r="H9" s="2064"/>
      <c r="I9" s="2064"/>
      <c r="J9" s="2065" t="s">
        <v>828</v>
      </c>
      <c r="K9" s="2064"/>
      <c r="L9" s="2064"/>
      <c r="M9" s="2064"/>
      <c r="N9" s="2064"/>
      <c r="O9" s="2064"/>
      <c r="P9" s="2064"/>
      <c r="Q9" s="2064"/>
    </row>
    <row r="10" spans="1:17" ht="16.5" customHeight="1">
      <c r="A10" s="1995"/>
      <c r="B10" s="2064" t="s">
        <v>235</v>
      </c>
      <c r="C10" s="2064"/>
      <c r="D10" s="2066"/>
      <c r="E10" s="2066"/>
      <c r="F10" s="2064" t="s">
        <v>234</v>
      </c>
      <c r="G10" s="2064"/>
      <c r="H10" s="2066"/>
      <c r="I10" s="2066"/>
      <c r="J10" s="2065" t="s">
        <v>235</v>
      </c>
      <c r="K10" s="2064"/>
      <c r="L10" s="2066"/>
      <c r="M10" s="2066"/>
      <c r="N10" s="2064" t="s">
        <v>234</v>
      </c>
      <c r="O10" s="2064"/>
      <c r="P10" s="2066"/>
      <c r="Q10" s="2066"/>
    </row>
    <row r="11" spans="1:17" ht="30" customHeight="1" thickBot="1">
      <c r="A11" s="2055"/>
      <c r="B11" s="734" t="s">
        <v>76</v>
      </c>
      <c r="C11" s="734" t="s">
        <v>112</v>
      </c>
      <c r="D11" s="734" t="s">
        <v>75</v>
      </c>
      <c r="E11" s="734" t="s">
        <v>92</v>
      </c>
      <c r="F11" s="734" t="s">
        <v>76</v>
      </c>
      <c r="G11" s="734" t="s">
        <v>112</v>
      </c>
      <c r="H11" s="734" t="s">
        <v>75</v>
      </c>
      <c r="I11" s="734" t="s">
        <v>92</v>
      </c>
      <c r="J11" s="734" t="s">
        <v>76</v>
      </c>
      <c r="K11" s="734" t="s">
        <v>112</v>
      </c>
      <c r="L11" s="734" t="s">
        <v>75</v>
      </c>
      <c r="M11" s="734" t="s">
        <v>92</v>
      </c>
      <c r="N11" s="734" t="s">
        <v>76</v>
      </c>
      <c r="O11" s="734" t="s">
        <v>112</v>
      </c>
      <c r="P11" s="734" t="s">
        <v>75</v>
      </c>
      <c r="Q11" s="734" t="s">
        <v>92</v>
      </c>
    </row>
    <row r="12" spans="1:17" ht="16.5" customHeight="1">
      <c r="A12" s="761" t="s">
        <v>677</v>
      </c>
      <c r="B12" s="768">
        <v>0.91245266223848898</v>
      </c>
      <c r="C12" s="768">
        <v>1.9307873016975459E-2</v>
      </c>
      <c r="D12" s="721">
        <v>1120.7101712318483</v>
      </c>
      <c r="E12" s="450">
        <v>690</v>
      </c>
      <c r="F12" s="768">
        <v>8.7547337761510982E-2</v>
      </c>
      <c r="G12" s="768">
        <v>1.9307873016975455E-2</v>
      </c>
      <c r="H12" s="721">
        <v>107.52907625135619</v>
      </c>
      <c r="I12" s="450">
        <v>59</v>
      </c>
      <c r="J12" s="769">
        <v>0.94944090861067587</v>
      </c>
      <c r="K12" s="769">
        <v>4.0191779394562321E-3</v>
      </c>
      <c r="L12" s="770">
        <v>10273.069910767241</v>
      </c>
      <c r="M12" s="771">
        <v>9890</v>
      </c>
      <c r="N12" s="769">
        <v>5.055909138932415E-2</v>
      </c>
      <c r="O12" s="769">
        <v>4.0191779394562329E-3</v>
      </c>
      <c r="P12" s="770">
        <v>547.05572064240914</v>
      </c>
      <c r="Q12" s="771">
        <v>497</v>
      </c>
    </row>
    <row r="13" spans="1:17" ht="16.5" customHeight="1">
      <c r="A13" s="762" t="s">
        <v>701</v>
      </c>
      <c r="B13" s="768">
        <v>0.7964994994119251</v>
      </c>
      <c r="C13" s="768">
        <v>0.12723018883003739</v>
      </c>
      <c r="D13" s="721">
        <v>41.910314516458804</v>
      </c>
      <c r="E13" s="450">
        <v>27</v>
      </c>
      <c r="F13" s="772">
        <v>0.20350050058807492</v>
      </c>
      <c r="G13" s="772">
        <v>0.12723018883003739</v>
      </c>
      <c r="H13" s="773">
        <v>10.70781587458627</v>
      </c>
      <c r="I13" s="325">
        <v>8</v>
      </c>
      <c r="J13" s="774">
        <v>0.82332114864569128</v>
      </c>
      <c r="K13" s="774">
        <v>2.9919301534874657E-2</v>
      </c>
      <c r="L13" s="775">
        <v>472.54137348222605</v>
      </c>
      <c r="M13" s="288">
        <v>475</v>
      </c>
      <c r="N13" s="774">
        <v>0.17667885135430869</v>
      </c>
      <c r="O13" s="774">
        <v>2.9919301534874657E-2</v>
      </c>
      <c r="P13" s="775">
        <v>101.40401132845842</v>
      </c>
      <c r="Q13" s="288">
        <v>93</v>
      </c>
    </row>
    <row r="14" spans="1:17" ht="16.5" customHeight="1">
      <c r="A14" s="762" t="s">
        <v>679</v>
      </c>
      <c r="B14" s="768">
        <v>0.80998219047330444</v>
      </c>
      <c r="C14" s="768">
        <v>2.3611301742833084E-2</v>
      </c>
      <c r="D14" s="721">
        <v>1298.7759533798001</v>
      </c>
      <c r="E14" s="450">
        <v>765</v>
      </c>
      <c r="F14" s="768">
        <v>0.19001780952669553</v>
      </c>
      <c r="G14" s="768">
        <v>2.3611301742833084E-2</v>
      </c>
      <c r="H14" s="721">
        <v>304.68640499733186</v>
      </c>
      <c r="I14" s="450">
        <v>200</v>
      </c>
      <c r="J14" s="774">
        <v>0.84270552055794201</v>
      </c>
      <c r="K14" s="774">
        <v>6.096978154599998E-3</v>
      </c>
      <c r="L14" s="775">
        <v>10837.261806638324</v>
      </c>
      <c r="M14" s="288">
        <v>10582</v>
      </c>
      <c r="N14" s="774">
        <v>0.15729447944205804</v>
      </c>
      <c r="O14" s="774">
        <v>6.0969781545999989E-3</v>
      </c>
      <c r="P14" s="775">
        <v>2022.8198497191006</v>
      </c>
      <c r="Q14" s="288">
        <v>1882</v>
      </c>
    </row>
    <row r="15" spans="1:17" ht="16.5" customHeight="1">
      <c r="A15" s="762" t="s">
        <v>702</v>
      </c>
      <c r="B15" s="768">
        <v>0.98711138512926533</v>
      </c>
      <c r="C15" s="768">
        <v>1.2094783850637532E-2</v>
      </c>
      <c r="D15" s="721">
        <v>497.72657806663676</v>
      </c>
      <c r="E15" s="450">
        <v>300</v>
      </c>
      <c r="F15" s="776">
        <v>1.28886148707346E-2</v>
      </c>
      <c r="G15" s="776">
        <v>1.2094783850637501E-2</v>
      </c>
      <c r="H15" s="777">
        <v>6.4987662712343601</v>
      </c>
      <c r="I15" s="326">
        <v>4</v>
      </c>
      <c r="J15" s="774">
        <v>0.96030022672039683</v>
      </c>
      <c r="K15" s="774">
        <v>5.9296167356185916E-3</v>
      </c>
      <c r="L15" s="775">
        <v>3833.9566868305246</v>
      </c>
      <c r="M15" s="288">
        <v>3639</v>
      </c>
      <c r="N15" s="774">
        <v>3.9699773279603133E-2</v>
      </c>
      <c r="O15" s="774">
        <v>5.9296167356185899E-3</v>
      </c>
      <c r="P15" s="775">
        <v>158.49960980516065</v>
      </c>
      <c r="Q15" s="288">
        <v>151</v>
      </c>
    </row>
    <row r="16" spans="1:17" ht="16.5" customHeight="1">
      <c r="A16" s="762" t="s">
        <v>681</v>
      </c>
      <c r="B16" s="768">
        <v>0.90905679413868246</v>
      </c>
      <c r="C16" s="768">
        <v>1.591426243200186E-2</v>
      </c>
      <c r="D16" s="721">
        <v>1697.607696836817</v>
      </c>
      <c r="E16" s="450">
        <v>1041</v>
      </c>
      <c r="F16" s="768">
        <v>9.0943205861317461E-2</v>
      </c>
      <c r="G16" s="768">
        <v>1.5914262432001856E-2</v>
      </c>
      <c r="H16" s="721">
        <v>169.83084801809983</v>
      </c>
      <c r="I16" s="450">
        <v>100</v>
      </c>
      <c r="J16" s="774">
        <v>0.90973707065250231</v>
      </c>
      <c r="K16" s="774">
        <v>4.5319535403564853E-3</v>
      </c>
      <c r="L16" s="775">
        <v>12853.086210188743</v>
      </c>
      <c r="M16" s="288">
        <v>12768</v>
      </c>
      <c r="N16" s="774">
        <v>9.026292934749762E-2</v>
      </c>
      <c r="O16" s="774">
        <v>4.5319535403564835E-3</v>
      </c>
      <c r="P16" s="775">
        <v>1275.2665027219878</v>
      </c>
      <c r="Q16" s="288">
        <v>1207</v>
      </c>
    </row>
    <row r="17" spans="1:17" ht="16.5" customHeight="1">
      <c r="A17" s="762" t="s">
        <v>682</v>
      </c>
      <c r="B17" s="768">
        <v>0.97547124127115914</v>
      </c>
      <c r="C17" s="768">
        <v>1.383416660711983E-2</v>
      </c>
      <c r="D17" s="721">
        <v>687.54381704202422</v>
      </c>
      <c r="E17" s="450">
        <v>426</v>
      </c>
      <c r="F17" s="772">
        <v>2.4528758728840808E-2</v>
      </c>
      <c r="G17" s="772">
        <v>1.3834166607119816E-2</v>
      </c>
      <c r="H17" s="773">
        <v>17.288665918795754</v>
      </c>
      <c r="I17" s="325">
        <v>11</v>
      </c>
      <c r="J17" s="774">
        <v>0.96347684510795784</v>
      </c>
      <c r="K17" s="774">
        <v>4.3222369504639776E-3</v>
      </c>
      <c r="L17" s="775">
        <v>6152.5224096089523</v>
      </c>
      <c r="M17" s="288">
        <v>6344</v>
      </c>
      <c r="N17" s="774">
        <v>3.6523154892042144E-2</v>
      </c>
      <c r="O17" s="774">
        <v>4.3222369504639768E-3</v>
      </c>
      <c r="P17" s="775">
        <v>233.22774188489126</v>
      </c>
      <c r="Q17" s="288">
        <v>240</v>
      </c>
    </row>
    <row r="18" spans="1:17" ht="16.5" customHeight="1">
      <c r="A18" s="762" t="s">
        <v>538</v>
      </c>
      <c r="B18" s="768">
        <v>0.957922040740525</v>
      </c>
      <c r="C18" s="768">
        <v>6.7678067810335056E-3</v>
      </c>
      <c r="D18" s="721">
        <v>4774.0172826321841</v>
      </c>
      <c r="E18" s="450">
        <v>2944</v>
      </c>
      <c r="F18" s="768">
        <v>4.2077959259475078E-2</v>
      </c>
      <c r="G18" s="768">
        <v>6.7678067810335108E-3</v>
      </c>
      <c r="H18" s="721">
        <v>209.70485715866323</v>
      </c>
      <c r="I18" s="450">
        <v>132</v>
      </c>
      <c r="J18" s="774">
        <v>0.96113664840618618</v>
      </c>
      <c r="K18" s="774">
        <v>1.7540589037991423E-3</v>
      </c>
      <c r="L18" s="775">
        <v>40740.459034587315</v>
      </c>
      <c r="M18" s="288">
        <v>40844</v>
      </c>
      <c r="N18" s="774">
        <v>3.8863351593813815E-2</v>
      </c>
      <c r="O18" s="774">
        <v>1.754058903799142E-3</v>
      </c>
      <c r="P18" s="775">
        <v>1647.331611150272</v>
      </c>
      <c r="Q18" s="288">
        <v>1592</v>
      </c>
    </row>
    <row r="19" spans="1:17" ht="16.5" customHeight="1" thickBot="1">
      <c r="A19" s="778" t="s">
        <v>166</v>
      </c>
      <c r="B19" s="779">
        <v>0.92450604897595645</v>
      </c>
      <c r="C19" s="779">
        <v>6.0310857354418613E-3</v>
      </c>
      <c r="D19" s="780">
        <v>10118.29181370576</v>
      </c>
      <c r="E19" s="781">
        <v>6193</v>
      </c>
      <c r="F19" s="779">
        <v>7.5493951024043576E-2</v>
      </c>
      <c r="G19" s="779">
        <v>6.0310857354418631E-3</v>
      </c>
      <c r="H19" s="780">
        <v>826.24643449006749</v>
      </c>
      <c r="I19" s="781">
        <v>514</v>
      </c>
      <c r="J19" s="782">
        <v>0.9343312848325952</v>
      </c>
      <c r="K19" s="782">
        <v>1.5419330110264398E-3</v>
      </c>
      <c r="L19" s="783">
        <v>85162.897432103011</v>
      </c>
      <c r="M19" s="784">
        <v>84542</v>
      </c>
      <c r="N19" s="782">
        <v>6.5668715167404856E-2</v>
      </c>
      <c r="O19" s="782">
        <v>1.5419330110264403E-3</v>
      </c>
      <c r="P19" s="783">
        <v>5985.6050472522775</v>
      </c>
      <c r="Q19" s="784">
        <v>5662</v>
      </c>
    </row>
    <row r="20" spans="1:17" ht="51.75" customHeight="1">
      <c r="A20" s="2015" t="s">
        <v>829</v>
      </c>
      <c r="B20" s="2015"/>
      <c r="C20" s="2015"/>
      <c r="D20" s="2015"/>
      <c r="E20" s="2015"/>
      <c r="F20" s="2015"/>
      <c r="G20" s="2015"/>
      <c r="H20" s="2015"/>
      <c r="I20" s="2015"/>
      <c r="J20" s="1871"/>
      <c r="K20" s="1871"/>
      <c r="L20" s="1871"/>
      <c r="M20" s="1871"/>
      <c r="N20" s="450"/>
      <c r="O20" s="450"/>
      <c r="P20" s="767"/>
      <c r="Q20" s="450"/>
    </row>
    <row r="21" spans="1:17" s="20" customFormat="1">
      <c r="A21" s="504" t="s">
        <v>347</v>
      </c>
      <c r="D21" s="492"/>
      <c r="E21" s="492"/>
      <c r="F21" s="492"/>
      <c r="G21" s="492"/>
    </row>
    <row r="22" spans="1:17" s="20" customFormat="1">
      <c r="A22" s="505" t="s">
        <v>348</v>
      </c>
      <c r="D22" s="506"/>
      <c r="E22" s="492"/>
      <c r="F22" s="506"/>
      <c r="G22" s="492"/>
    </row>
    <row r="23" spans="1:17" ht="16.5" customHeight="1">
      <c r="A23" s="1555"/>
      <c r="B23" s="1555"/>
      <c r="C23" s="1555"/>
      <c r="D23" s="1555"/>
      <c r="E23" s="1555"/>
      <c r="F23" s="1555"/>
      <c r="G23" s="1555"/>
      <c r="H23" s="785"/>
      <c r="I23" s="1555"/>
      <c r="J23" s="1555"/>
      <c r="K23" s="1555"/>
      <c r="L23" s="1555"/>
      <c r="M23" s="1555"/>
      <c r="P23" s="786"/>
    </row>
    <row r="24" spans="1:17" ht="13.5" customHeight="1" thickBot="1">
      <c r="A24" s="1826" t="s">
        <v>827</v>
      </c>
      <c r="B24" s="1826"/>
      <c r="C24" s="1826"/>
      <c r="D24" s="1826"/>
      <c r="E24" s="1826"/>
      <c r="F24" s="1826"/>
      <c r="G24" s="1826"/>
      <c r="H24" s="1826"/>
      <c r="I24" s="1826"/>
      <c r="J24" s="1826"/>
      <c r="K24" s="1826"/>
      <c r="L24" s="1826"/>
      <c r="M24" s="1826"/>
    </row>
    <row r="25" spans="1:17">
      <c r="A25" s="1954"/>
      <c r="B25" s="1823" t="s">
        <v>82</v>
      </c>
      <c r="C25" s="1965"/>
      <c r="D25" s="1965"/>
      <c r="E25" s="1965"/>
      <c r="F25" s="1965"/>
      <c r="G25" s="2059"/>
      <c r="H25" s="1823" t="s">
        <v>102</v>
      </c>
      <c r="I25" s="1965"/>
      <c r="J25" s="1965"/>
      <c r="K25" s="1965"/>
      <c r="L25" s="1965"/>
      <c r="M25" s="1965"/>
    </row>
    <row r="26" spans="1:17">
      <c r="A26" s="1774"/>
      <c r="B26" s="2060" t="s">
        <v>830</v>
      </c>
      <c r="C26" s="2060"/>
      <c r="D26" s="2060"/>
      <c r="E26" s="2060"/>
      <c r="F26" s="2060"/>
      <c r="G26" s="2061"/>
      <c r="H26" s="2060" t="s">
        <v>830</v>
      </c>
      <c r="I26" s="2060"/>
      <c r="J26" s="2060"/>
      <c r="K26" s="2060"/>
      <c r="L26" s="2060"/>
      <c r="M26" s="2061"/>
    </row>
    <row r="27" spans="1:17" ht="24.75" thickBot="1">
      <c r="A27" s="1960"/>
      <c r="B27" s="734" t="s">
        <v>831</v>
      </c>
      <c r="C27" s="734" t="s">
        <v>75</v>
      </c>
      <c r="D27" s="734" t="s">
        <v>92</v>
      </c>
      <c r="E27" s="734" t="s">
        <v>832</v>
      </c>
      <c r="F27" s="734" t="s">
        <v>121</v>
      </c>
      <c r="G27" s="1409" t="s">
        <v>112</v>
      </c>
      <c r="H27" s="734" t="s">
        <v>831</v>
      </c>
      <c r="I27" s="734" t="s">
        <v>75</v>
      </c>
      <c r="J27" s="734" t="s">
        <v>92</v>
      </c>
      <c r="K27" s="734" t="s">
        <v>832</v>
      </c>
      <c r="L27" s="734" t="s">
        <v>121</v>
      </c>
      <c r="M27" s="734" t="s">
        <v>112</v>
      </c>
    </row>
    <row r="28" spans="1:17">
      <c r="A28" s="761" t="s">
        <v>677</v>
      </c>
      <c r="B28" s="284">
        <v>5.2042599631430626</v>
      </c>
      <c r="C28" s="721">
        <v>107.52907625135619</v>
      </c>
      <c r="D28" s="450">
        <v>59</v>
      </c>
      <c r="E28" s="284">
        <v>3.4493983157803783</v>
      </c>
      <c r="F28" s="284">
        <v>6.9600933138858512</v>
      </c>
      <c r="G28" s="284">
        <v>1.6940949809801182</v>
      </c>
      <c r="H28" s="284">
        <v>6.540525836253722</v>
      </c>
      <c r="I28" s="721">
        <v>547.05572064240914</v>
      </c>
      <c r="J28" s="450">
        <v>497</v>
      </c>
      <c r="K28" s="284">
        <v>3</v>
      </c>
      <c r="L28" s="284">
        <v>10.207542654989647</v>
      </c>
      <c r="M28" s="284">
        <v>0.85603536810537018</v>
      </c>
    </row>
    <row r="29" spans="1:17" ht="12.75" customHeight="1">
      <c r="A29" s="762" t="s">
        <v>701</v>
      </c>
      <c r="B29" s="787">
        <v>5.1162709997964377</v>
      </c>
      <c r="C29" s="773">
        <v>10.70781587458627</v>
      </c>
      <c r="D29" s="325">
        <v>8</v>
      </c>
      <c r="E29" s="787">
        <v>4.6639565261343954</v>
      </c>
      <c r="F29" s="787">
        <v>4.0432063073712969</v>
      </c>
      <c r="G29" s="787">
        <v>2.672573193109828</v>
      </c>
      <c r="H29" s="284">
        <v>6.2302621681931516</v>
      </c>
      <c r="I29" s="721">
        <v>101.40401132845842</v>
      </c>
      <c r="J29" s="450">
        <v>93</v>
      </c>
      <c r="K29" s="284">
        <v>5</v>
      </c>
      <c r="L29" s="284">
        <v>4.6066812192837752</v>
      </c>
      <c r="M29" s="284">
        <v>0.89309032658148091</v>
      </c>
    </row>
    <row r="30" spans="1:17" ht="12.75" customHeight="1">
      <c r="A30" s="762" t="s">
        <v>679</v>
      </c>
      <c r="B30" s="284">
        <v>1.4062327776781596</v>
      </c>
      <c r="C30" s="721">
        <v>304.68640499733186</v>
      </c>
      <c r="D30" s="450">
        <v>200</v>
      </c>
      <c r="E30" s="284">
        <v>1</v>
      </c>
      <c r="F30" s="284">
        <v>1.5094887995955972</v>
      </c>
      <c r="G30" s="284">
        <v>0.1995554515110354</v>
      </c>
      <c r="H30" s="284">
        <v>1.5600771215728193</v>
      </c>
      <c r="I30" s="721">
        <v>2022.8198497191006</v>
      </c>
      <c r="J30" s="450">
        <v>1882</v>
      </c>
      <c r="K30" s="284">
        <v>1</v>
      </c>
      <c r="L30" s="284">
        <v>2.0414836402757368</v>
      </c>
      <c r="M30" s="284">
        <v>8.7980169396543351E-2</v>
      </c>
    </row>
    <row r="31" spans="1:17">
      <c r="A31" s="762" t="s">
        <v>702</v>
      </c>
      <c r="B31" s="788">
        <v>5.2842284139450699</v>
      </c>
      <c r="C31" s="777">
        <v>6.4987662712343601</v>
      </c>
      <c r="D31" s="326">
        <v>4</v>
      </c>
      <c r="E31" s="788">
        <v>2.7554029835603298</v>
      </c>
      <c r="F31" s="788">
        <v>4.8554051716916602</v>
      </c>
      <c r="G31" s="788">
        <v>4.5388327544973635</v>
      </c>
      <c r="H31" s="284">
        <v>4.3816023303609475</v>
      </c>
      <c r="I31" s="721">
        <v>158.49960980516065</v>
      </c>
      <c r="J31" s="450">
        <v>151</v>
      </c>
      <c r="K31" s="284">
        <v>2</v>
      </c>
      <c r="L31" s="284">
        <v>7.2276689036082695</v>
      </c>
      <c r="M31" s="284">
        <v>1.0996601197851357</v>
      </c>
    </row>
    <row r="32" spans="1:17">
      <c r="A32" s="762" t="s">
        <v>681</v>
      </c>
      <c r="B32" s="284">
        <v>3.6367605698616017</v>
      </c>
      <c r="C32" s="721">
        <v>169.83084801809983</v>
      </c>
      <c r="D32" s="450">
        <v>100</v>
      </c>
      <c r="E32" s="284">
        <v>2</v>
      </c>
      <c r="F32" s="284">
        <v>4.8740901056582748</v>
      </c>
      <c r="G32" s="284">
        <v>0.91125988615387088</v>
      </c>
      <c r="H32" s="284">
        <v>3.5734544677717111</v>
      </c>
      <c r="I32" s="721">
        <v>1275.2665027219878</v>
      </c>
      <c r="J32" s="450">
        <v>1207</v>
      </c>
      <c r="K32" s="284">
        <v>2</v>
      </c>
      <c r="L32" s="284">
        <v>4.2040285380983216</v>
      </c>
      <c r="M32" s="284">
        <v>0.22623548232179988</v>
      </c>
    </row>
    <row r="33" spans="1:13">
      <c r="A33" s="762" t="s">
        <v>682</v>
      </c>
      <c r="B33" s="284">
        <v>4.0301387789164851</v>
      </c>
      <c r="C33" s="721">
        <v>17.288665918795754</v>
      </c>
      <c r="D33" s="450">
        <v>11</v>
      </c>
      <c r="E33" s="284">
        <v>2</v>
      </c>
      <c r="F33" s="284">
        <v>3.559267100231565</v>
      </c>
      <c r="G33" s="284">
        <v>2.0063788312575044</v>
      </c>
      <c r="H33" s="284">
        <v>3.3741368965535665</v>
      </c>
      <c r="I33" s="721">
        <v>233.22774188489126</v>
      </c>
      <c r="J33" s="450">
        <v>240</v>
      </c>
      <c r="K33" s="284">
        <v>2</v>
      </c>
      <c r="L33" s="284">
        <v>4.5003809705641364</v>
      </c>
      <c r="M33" s="284">
        <v>0.54311570115618713</v>
      </c>
    </row>
    <row r="34" spans="1:13" ht="12.75" customHeight="1">
      <c r="A34" s="762" t="s">
        <v>538</v>
      </c>
      <c r="B34" s="284">
        <v>4.945881336970511</v>
      </c>
      <c r="C34" s="721">
        <v>209.70485715866323</v>
      </c>
      <c r="D34" s="450">
        <v>132</v>
      </c>
      <c r="E34" s="284">
        <v>3.3</v>
      </c>
      <c r="F34" s="284">
        <v>5.759400520731595</v>
      </c>
      <c r="G34" s="284">
        <v>0.93721453451717585</v>
      </c>
      <c r="H34" s="284">
        <v>4.6027140538038864</v>
      </c>
      <c r="I34" s="721">
        <v>1647.331611150272</v>
      </c>
      <c r="J34" s="450">
        <v>1592</v>
      </c>
      <c r="K34" s="284">
        <v>3</v>
      </c>
      <c r="L34" s="284">
        <v>5.0990232145394332</v>
      </c>
      <c r="M34" s="284">
        <v>0.23892640958904185</v>
      </c>
    </row>
    <row r="35" spans="1:13" ht="13.5" thickBot="1">
      <c r="A35" s="778" t="s">
        <v>166</v>
      </c>
      <c r="B35" s="789">
        <v>3.3908521793995652</v>
      </c>
      <c r="C35" s="780">
        <v>826.24643449006749</v>
      </c>
      <c r="D35" s="781">
        <v>514</v>
      </c>
      <c r="E35" s="789">
        <v>2</v>
      </c>
      <c r="F35" s="789">
        <v>4.8503002135703683</v>
      </c>
      <c r="G35" s="789">
        <v>0.3999776830737789</v>
      </c>
      <c r="H35" s="789">
        <v>3.5061264787265434</v>
      </c>
      <c r="I35" s="780">
        <v>5985.6050472522775</v>
      </c>
      <c r="J35" s="781">
        <v>5662</v>
      </c>
      <c r="K35" s="789">
        <v>2</v>
      </c>
      <c r="L35" s="789">
        <v>5.1911291228050533</v>
      </c>
      <c r="M35" s="789">
        <v>0.12898095802864787</v>
      </c>
    </row>
    <row r="36" spans="1:13" ht="52.5" customHeight="1">
      <c r="A36" s="2015" t="s">
        <v>833</v>
      </c>
      <c r="B36" s="2015"/>
      <c r="C36" s="2015"/>
      <c r="D36" s="2015"/>
      <c r="E36" s="2015"/>
      <c r="F36" s="2015"/>
      <c r="G36" s="2015"/>
      <c r="H36" s="2015"/>
      <c r="I36" s="2015"/>
      <c r="J36" s="2015"/>
      <c r="K36" s="2015"/>
      <c r="L36" s="2015"/>
      <c r="M36" s="2015"/>
    </row>
    <row r="37" spans="1:13" s="20" customFormat="1">
      <c r="A37" s="504" t="s">
        <v>347</v>
      </c>
      <c r="D37" s="492"/>
      <c r="E37" s="492"/>
      <c r="F37" s="492"/>
      <c r="G37" s="492"/>
    </row>
    <row r="38" spans="1:13" s="20" customFormat="1">
      <c r="A38" s="505" t="s">
        <v>348</v>
      </c>
      <c r="D38" s="506"/>
      <c r="E38" s="492"/>
      <c r="F38" s="506"/>
      <c r="G38" s="492"/>
    </row>
  </sheetData>
  <mergeCells count="18">
    <mergeCell ref="A7:Q7"/>
    <mergeCell ref="A8:A11"/>
    <mergeCell ref="B8:I8"/>
    <mergeCell ref="J8:Q8"/>
    <mergeCell ref="B9:I9"/>
    <mergeCell ref="J9:Q9"/>
    <mergeCell ref="B10:E10"/>
    <mergeCell ref="F10:I10"/>
    <mergeCell ref="J10:M10"/>
    <mergeCell ref="N10:Q10"/>
    <mergeCell ref="A36:M36"/>
    <mergeCell ref="A20:M20"/>
    <mergeCell ref="A24:M24"/>
    <mergeCell ref="A25:A27"/>
    <mergeCell ref="B25:G25"/>
    <mergeCell ref="H25:M25"/>
    <mergeCell ref="B26:G26"/>
    <mergeCell ref="H26:M26"/>
  </mergeCells>
  <hyperlinks>
    <hyperlink ref="A3" location="Übersicht!A1" display="&lt;&lt; Zurück zur Übersicht"/>
  </hyperlinks>
  <pageMargins left="0.7" right="0.7" top="0.78740157499999996" bottom="0.78740157499999996" header="0.3" footer="0.3"/>
  <pageSetup paperSize="9" scale="63"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Normal="100" workbookViewId="0">
      <selection activeCell="A3" sqref="A3"/>
    </sheetView>
  </sheetViews>
  <sheetFormatPr baseColWidth="10" defaultRowHeight="12.75"/>
  <cols>
    <col min="1" max="1" width="14.7109375" customWidth="1"/>
    <col min="2" max="2" width="18.28515625" customWidth="1"/>
  </cols>
  <sheetData>
    <row r="1" spans="1:10" ht="25.5">
      <c r="A1" s="8" t="s">
        <v>807</v>
      </c>
      <c r="D1" s="8" t="s">
        <v>1204</v>
      </c>
    </row>
    <row r="2" spans="1:10">
      <c r="A2" s="50"/>
    </row>
    <row r="3" spans="1:10" ht="15.75">
      <c r="A3" s="26" t="s">
        <v>69</v>
      </c>
    </row>
    <row r="5" spans="1:10" ht="13.5" customHeight="1">
      <c r="A5" s="1826" t="s">
        <v>835</v>
      </c>
      <c r="B5" s="1826"/>
      <c r="C5" s="1826"/>
      <c r="D5" s="1826"/>
      <c r="E5" s="1826"/>
      <c r="F5" s="1826"/>
      <c r="G5" s="1826"/>
      <c r="H5" s="1826"/>
      <c r="I5" s="1826"/>
      <c r="J5" s="1826"/>
    </row>
    <row r="6" spans="1:10">
      <c r="A6" s="1919" t="s">
        <v>71</v>
      </c>
      <c r="B6" s="1919"/>
      <c r="C6" s="2067" t="s">
        <v>402</v>
      </c>
      <c r="D6" s="2067"/>
      <c r="E6" s="2067"/>
      <c r="F6" s="2067"/>
      <c r="G6" s="2067"/>
      <c r="H6" s="2067"/>
      <c r="I6" s="2067"/>
      <c r="J6" s="2067"/>
    </row>
    <row r="7" spans="1:10" ht="24.75" thickBot="1">
      <c r="A7" s="1975"/>
      <c r="B7" s="1975"/>
      <c r="C7" s="734" t="s">
        <v>391</v>
      </c>
      <c r="D7" s="734" t="s">
        <v>836</v>
      </c>
      <c r="E7" s="734" t="s">
        <v>77</v>
      </c>
      <c r="F7" s="734" t="s">
        <v>78</v>
      </c>
      <c r="G7" s="734" t="s">
        <v>79</v>
      </c>
      <c r="H7" s="734" t="s">
        <v>99</v>
      </c>
      <c r="I7" s="734" t="s">
        <v>837</v>
      </c>
      <c r="J7" s="734" t="s">
        <v>161</v>
      </c>
    </row>
    <row r="8" spans="1:10">
      <c r="A8" s="1773" t="s">
        <v>589</v>
      </c>
      <c r="B8" s="456" t="s">
        <v>109</v>
      </c>
      <c r="C8" s="45">
        <v>1.5662157484749879</v>
      </c>
      <c r="D8" s="45">
        <v>1.8656022232339819</v>
      </c>
      <c r="E8" s="45">
        <v>1.6111</v>
      </c>
      <c r="F8" s="45">
        <v>1.6748000000000001</v>
      </c>
      <c r="G8" s="45">
        <v>2.1084999999999998</v>
      </c>
      <c r="H8" s="45">
        <v>1.9023922513866929</v>
      </c>
      <c r="I8" s="45">
        <v>1.9027862171301231</v>
      </c>
      <c r="J8" s="45">
        <v>1.9659</v>
      </c>
    </row>
    <row r="9" spans="1:10" ht="13.5" customHeight="1">
      <c r="A9" s="1774"/>
      <c r="B9" s="441" t="s">
        <v>75</v>
      </c>
      <c r="C9" s="15">
        <v>400.97801141240944</v>
      </c>
      <c r="D9" s="15">
        <v>1135.5587278429302</v>
      </c>
      <c r="E9" s="15">
        <v>544.1065360155327</v>
      </c>
      <c r="F9" s="15">
        <v>704.12905114141017</v>
      </c>
      <c r="G9" s="15">
        <v>2803.5880097663421</v>
      </c>
      <c r="H9" s="15">
        <v>742.53504915803103</v>
      </c>
      <c r="I9" s="15">
        <v>344.45466423148616</v>
      </c>
      <c r="J9" s="15">
        <v>354.84700917635269</v>
      </c>
    </row>
    <row r="10" spans="1:10">
      <c r="A10" s="1774"/>
      <c r="B10" s="441" t="s">
        <v>92</v>
      </c>
      <c r="C10" s="15">
        <v>247</v>
      </c>
      <c r="D10" s="15">
        <v>846</v>
      </c>
      <c r="E10" s="15">
        <v>273</v>
      </c>
      <c r="F10" s="15">
        <v>505</v>
      </c>
      <c r="G10" s="15">
        <v>1462</v>
      </c>
      <c r="H10" s="15">
        <v>586</v>
      </c>
      <c r="I10" s="15">
        <v>212</v>
      </c>
      <c r="J10" s="15">
        <v>353</v>
      </c>
    </row>
    <row r="11" spans="1:10" ht="12.75" customHeight="1">
      <c r="A11" s="1774"/>
      <c r="B11" s="441" t="s">
        <v>110</v>
      </c>
      <c r="C11" s="390">
        <v>0</v>
      </c>
      <c r="D11" s="390">
        <v>0.57029598358350375</v>
      </c>
      <c r="E11" s="390">
        <v>0</v>
      </c>
      <c r="F11" s="390">
        <v>0</v>
      </c>
      <c r="G11" s="390">
        <v>1.0683</v>
      </c>
      <c r="H11" s="390">
        <v>0.2</v>
      </c>
      <c r="I11" s="390">
        <v>0</v>
      </c>
      <c r="J11" s="390">
        <v>0.28029999999999999</v>
      </c>
    </row>
    <row r="12" spans="1:10">
      <c r="A12" s="1774"/>
      <c r="B12" s="441" t="s">
        <v>121</v>
      </c>
      <c r="C12" s="45">
        <v>2.7011419766273677</v>
      </c>
      <c r="D12" s="45">
        <v>3.3310546500897154</v>
      </c>
      <c r="E12" s="45">
        <v>2.7834699999999999</v>
      </c>
      <c r="F12" s="45">
        <v>3.23291</v>
      </c>
      <c r="G12" s="45">
        <v>3.0470199999999998</v>
      </c>
      <c r="H12" s="45">
        <v>3.080847471880054</v>
      </c>
      <c r="I12" s="45">
        <v>3.2866418444572814</v>
      </c>
      <c r="J12" s="45">
        <v>4.38985</v>
      </c>
    </row>
    <row r="13" spans="1:10" ht="13.5" thickBot="1">
      <c r="A13" s="1775"/>
      <c r="B13" s="452" t="s">
        <v>112</v>
      </c>
      <c r="C13" s="47">
        <f t="shared" ref="C13:J13" si="0">1.14*1.64*C12/SQRT(C10)</f>
        <v>0.32132730738244969</v>
      </c>
      <c r="D13" s="47">
        <f t="shared" si="0"/>
        <v>0.21411410396254085</v>
      </c>
      <c r="E13" s="47">
        <f t="shared" si="0"/>
        <v>0.31495892591966274</v>
      </c>
      <c r="F13" s="47">
        <f t="shared" si="0"/>
        <v>0.26896552970258908</v>
      </c>
      <c r="G13" s="47">
        <f t="shared" si="0"/>
        <v>0.14898766643049341</v>
      </c>
      <c r="H13" s="47">
        <f t="shared" si="0"/>
        <v>0.23794144185732266</v>
      </c>
      <c r="I13" s="47">
        <f t="shared" si="0"/>
        <v>0.42202011273518042</v>
      </c>
      <c r="J13" s="47">
        <f t="shared" si="0"/>
        <v>0.43682856252827706</v>
      </c>
    </row>
    <row r="14" spans="1:10">
      <c r="A14" s="1773" t="s">
        <v>590</v>
      </c>
      <c r="B14" s="456" t="s">
        <v>109</v>
      </c>
      <c r="C14" s="1645">
        <v>0.21779824461050926</v>
      </c>
      <c r="D14" s="716">
        <v>1.2361144655451419</v>
      </c>
      <c r="E14" s="716">
        <v>0.81430000000000002</v>
      </c>
      <c r="F14" s="716">
        <v>1.2418</v>
      </c>
      <c r="G14" s="716">
        <v>1.5290999999999999</v>
      </c>
      <c r="H14" s="716">
        <v>1.6979773225755652</v>
      </c>
      <c r="I14" s="1645">
        <v>0.87883539932813737</v>
      </c>
      <c r="J14" s="185">
        <v>1.1386000000000001</v>
      </c>
    </row>
    <row r="15" spans="1:10">
      <c r="A15" s="1774"/>
      <c r="B15" s="441" t="s">
        <v>75</v>
      </c>
      <c r="C15" s="226">
        <v>400.97801141240944</v>
      </c>
      <c r="D15" s="15">
        <v>1135.5587278429302</v>
      </c>
      <c r="E15" s="15">
        <v>544.1065360155327</v>
      </c>
      <c r="F15" s="15">
        <v>704.12905114141017</v>
      </c>
      <c r="G15" s="15">
        <v>2803.5880097663421</v>
      </c>
      <c r="H15" s="15">
        <v>742.53504915803103</v>
      </c>
      <c r="I15" s="226">
        <v>344.45466423148616</v>
      </c>
      <c r="J15" s="15">
        <v>354.84700917635269</v>
      </c>
    </row>
    <row r="16" spans="1:10">
      <c r="A16" s="1774"/>
      <c r="B16" s="441" t="s">
        <v>92</v>
      </c>
      <c r="C16" s="226">
        <v>247</v>
      </c>
      <c r="D16" s="15">
        <v>846</v>
      </c>
      <c r="E16" s="15">
        <v>273</v>
      </c>
      <c r="F16" s="15">
        <v>505</v>
      </c>
      <c r="G16" s="15">
        <v>1462</v>
      </c>
      <c r="H16" s="15">
        <v>586</v>
      </c>
      <c r="I16" s="226">
        <v>212</v>
      </c>
      <c r="J16" s="15">
        <v>353</v>
      </c>
    </row>
    <row r="17" spans="1:10" ht="12.75" customHeight="1">
      <c r="A17" s="1774"/>
      <c r="B17" s="441" t="s">
        <v>110</v>
      </c>
      <c r="C17" s="397">
        <v>0</v>
      </c>
      <c r="D17" s="390">
        <v>0</v>
      </c>
      <c r="E17" s="390">
        <v>0</v>
      </c>
      <c r="F17" s="390">
        <v>0</v>
      </c>
      <c r="G17" s="390">
        <v>0</v>
      </c>
      <c r="H17" s="390">
        <v>0</v>
      </c>
      <c r="I17" s="397">
        <v>0</v>
      </c>
      <c r="J17" s="390">
        <v>0</v>
      </c>
    </row>
    <row r="18" spans="1:10">
      <c r="A18" s="1774"/>
      <c r="B18" s="441" t="s">
        <v>121</v>
      </c>
      <c r="C18" s="792">
        <v>2.2378755930213097</v>
      </c>
      <c r="D18" s="45">
        <v>5.4557323699726554</v>
      </c>
      <c r="E18" s="45">
        <v>2.9894500000000002</v>
      </c>
      <c r="F18" s="45">
        <v>5.3072699999999999</v>
      </c>
      <c r="G18" s="45">
        <v>7.8998600000000003</v>
      </c>
      <c r="H18" s="45">
        <v>6.2222185177380656</v>
      </c>
      <c r="I18" s="792">
        <v>3.5374609392289336</v>
      </c>
      <c r="J18" s="45">
        <v>4.0707500000000003</v>
      </c>
    </row>
    <row r="19" spans="1:10" ht="12.75" customHeight="1">
      <c r="A19" s="1775"/>
      <c r="B19" s="452" t="s">
        <v>112</v>
      </c>
      <c r="C19" s="203">
        <f t="shared" ref="C19:J19" si="1">1.14*1.64*C18/SQRT(C16)</f>
        <v>0.26621723137274439</v>
      </c>
      <c r="D19" s="47">
        <f t="shared" si="1"/>
        <v>0.35068450402777473</v>
      </c>
      <c r="E19" s="47">
        <f t="shared" si="1"/>
        <v>0.33826625079147105</v>
      </c>
      <c r="F19" s="47">
        <f t="shared" si="1"/>
        <v>0.44154420841429542</v>
      </c>
      <c r="G19" s="47">
        <f t="shared" si="1"/>
        <v>0.3862730492506114</v>
      </c>
      <c r="H19" s="47">
        <f t="shared" si="1"/>
        <v>0.48055726847082592</v>
      </c>
      <c r="I19" s="203">
        <f t="shared" si="1"/>
        <v>0.45422645211170215</v>
      </c>
      <c r="J19" s="47">
        <f t="shared" si="1"/>
        <v>0.40507531485403458</v>
      </c>
    </row>
    <row r="20" spans="1:10">
      <c r="A20" s="1773" t="s">
        <v>591</v>
      </c>
      <c r="B20" s="441" t="s">
        <v>109</v>
      </c>
      <c r="C20" s="45">
        <v>31.805995226621601</v>
      </c>
      <c r="D20" s="45">
        <v>24.888889679163764</v>
      </c>
      <c r="E20" s="45">
        <v>24.786000000000001</v>
      </c>
      <c r="F20" s="45">
        <v>30.961200000000002</v>
      </c>
      <c r="G20" s="45">
        <v>22.051100000000002</v>
      </c>
      <c r="H20" s="45">
        <v>26.663966661685151</v>
      </c>
      <c r="I20" s="45">
        <v>25.640594445403249</v>
      </c>
      <c r="J20" s="45">
        <v>25.317</v>
      </c>
    </row>
    <row r="21" spans="1:10" ht="12.75" customHeight="1">
      <c r="A21" s="1774"/>
      <c r="B21" s="441" t="s">
        <v>75</v>
      </c>
      <c r="C21" s="15">
        <v>400.97801141240944</v>
      </c>
      <c r="D21" s="15">
        <v>1135.5587278429302</v>
      </c>
      <c r="E21" s="15">
        <v>544.1065360155327</v>
      </c>
      <c r="F21" s="15">
        <v>704.12905114141017</v>
      </c>
      <c r="G21" s="15">
        <v>2803.5880097663421</v>
      </c>
      <c r="H21" s="15">
        <v>742.53504915803103</v>
      </c>
      <c r="I21" s="15">
        <v>344.45466423148616</v>
      </c>
      <c r="J21" s="15">
        <v>354.84700917635269</v>
      </c>
    </row>
    <row r="22" spans="1:10">
      <c r="A22" s="1774"/>
      <c r="B22" s="441" t="s">
        <v>92</v>
      </c>
      <c r="C22" s="15">
        <v>247</v>
      </c>
      <c r="D22" s="15">
        <v>846</v>
      </c>
      <c r="E22" s="15">
        <v>273</v>
      </c>
      <c r="F22" s="15">
        <v>505</v>
      </c>
      <c r="G22" s="15">
        <v>1462</v>
      </c>
      <c r="H22" s="15">
        <v>586</v>
      </c>
      <c r="I22" s="15">
        <v>212</v>
      </c>
      <c r="J22" s="15">
        <v>353</v>
      </c>
    </row>
    <row r="23" spans="1:10">
      <c r="A23" s="1774"/>
      <c r="B23" s="441" t="s">
        <v>110</v>
      </c>
      <c r="C23" s="45">
        <v>8.5539309560392098</v>
      </c>
      <c r="D23" s="45">
        <v>3.948696397244603</v>
      </c>
      <c r="E23" s="45">
        <v>5.8526999999999996</v>
      </c>
      <c r="F23" s="45">
        <v>4.5106999999999999</v>
      </c>
      <c r="G23" s="390">
        <v>0</v>
      </c>
      <c r="H23" s="45">
        <v>3.64</v>
      </c>
      <c r="I23" s="45">
        <v>4.3829986159975709</v>
      </c>
      <c r="J23" s="45">
        <v>4.45</v>
      </c>
    </row>
    <row r="24" spans="1:10">
      <c r="A24" s="1774"/>
      <c r="B24" s="441" t="s">
        <v>121</v>
      </c>
      <c r="C24" s="45">
        <v>58.259048675830385</v>
      </c>
      <c r="D24" s="45">
        <v>50.816158828057617</v>
      </c>
      <c r="E24" s="45">
        <v>41.562539999999998</v>
      </c>
      <c r="F24" s="45">
        <v>60.684730000000002</v>
      </c>
      <c r="G24" s="45">
        <v>50.322330000000001</v>
      </c>
      <c r="H24" s="45">
        <v>51.329108290142607</v>
      </c>
      <c r="I24" s="45">
        <v>44.321335625914536</v>
      </c>
      <c r="J24" s="45">
        <v>46.67183</v>
      </c>
    </row>
    <row r="25" spans="1:10">
      <c r="A25" s="1775"/>
      <c r="B25" s="452" t="s">
        <v>112</v>
      </c>
      <c r="C25" s="47">
        <f t="shared" ref="C25:J25" si="2">1.14*1.64*C24/SQRT(C22)</f>
        <v>6.9304847370672551</v>
      </c>
      <c r="D25" s="47">
        <f t="shared" si="2"/>
        <v>3.2663698009261646</v>
      </c>
      <c r="E25" s="47">
        <f t="shared" si="2"/>
        <v>4.7029401994248259</v>
      </c>
      <c r="F25" s="47">
        <f t="shared" si="2"/>
        <v>5.0487333545655764</v>
      </c>
      <c r="G25" s="47">
        <f t="shared" si="2"/>
        <v>2.4605701689011599</v>
      </c>
      <c r="H25" s="47">
        <f t="shared" si="2"/>
        <v>3.9642735147657726</v>
      </c>
      <c r="I25" s="47">
        <f t="shared" si="2"/>
        <v>5.6910658181286768</v>
      </c>
      <c r="J25" s="47">
        <f t="shared" si="2"/>
        <v>4.6442562751492913</v>
      </c>
    </row>
    <row r="26" spans="1:10">
      <c r="A26" s="1773" t="s">
        <v>592</v>
      </c>
      <c r="B26" s="441" t="s">
        <v>109</v>
      </c>
      <c r="C26" s="792">
        <v>4.1396518993040123</v>
      </c>
      <c r="D26" s="45">
        <v>9.2139692155603594</v>
      </c>
      <c r="E26" s="45">
        <v>6.8883000000000001</v>
      </c>
      <c r="F26" s="45">
        <v>9.3751999999999995</v>
      </c>
      <c r="G26" s="45">
        <v>13.619</v>
      </c>
      <c r="H26" s="45">
        <v>11.131933102646828</v>
      </c>
      <c r="I26" s="45">
        <v>9.5764944586010099</v>
      </c>
      <c r="J26" s="45">
        <v>9.0439000000000007</v>
      </c>
    </row>
    <row r="27" spans="1:10">
      <c r="A27" s="1774"/>
      <c r="B27" s="441" t="s">
        <v>75</v>
      </c>
      <c r="C27" s="226">
        <v>400.97801141240944</v>
      </c>
      <c r="D27" s="15">
        <v>1135.5587278429302</v>
      </c>
      <c r="E27" s="15">
        <v>544.1065360155327</v>
      </c>
      <c r="F27" s="15">
        <v>704.12905114141017</v>
      </c>
      <c r="G27" s="15">
        <v>2803.5880097663421</v>
      </c>
      <c r="H27" s="15">
        <v>742.53504915803103</v>
      </c>
      <c r="I27" s="15">
        <v>344.45466423148616</v>
      </c>
      <c r="J27" s="15">
        <v>354.84700917635269</v>
      </c>
    </row>
    <row r="28" spans="1:10">
      <c r="A28" s="1774"/>
      <c r="B28" s="441" t="s">
        <v>92</v>
      </c>
      <c r="C28" s="226">
        <v>247</v>
      </c>
      <c r="D28" s="15">
        <v>846</v>
      </c>
      <c r="E28" s="15">
        <v>273</v>
      </c>
      <c r="F28" s="15">
        <v>505</v>
      </c>
      <c r="G28" s="15">
        <v>1462</v>
      </c>
      <c r="H28" s="15">
        <v>586</v>
      </c>
      <c r="I28" s="15">
        <v>212</v>
      </c>
      <c r="J28" s="15">
        <v>353</v>
      </c>
    </row>
    <row r="29" spans="1:10">
      <c r="A29" s="1774"/>
      <c r="B29" s="441" t="s">
        <v>110</v>
      </c>
      <c r="C29" s="397">
        <v>0</v>
      </c>
      <c r="D29" s="390">
        <v>0</v>
      </c>
      <c r="E29" s="390">
        <v>0</v>
      </c>
      <c r="F29" s="390">
        <v>0</v>
      </c>
      <c r="G29" s="390">
        <v>0</v>
      </c>
      <c r="H29" s="390">
        <v>0</v>
      </c>
      <c r="I29" s="390">
        <v>0</v>
      </c>
      <c r="J29" s="390">
        <v>0</v>
      </c>
    </row>
    <row r="30" spans="1:10">
      <c r="A30" s="1774"/>
      <c r="B30" s="441" t="s">
        <v>121</v>
      </c>
      <c r="C30" s="792">
        <v>19.521881485520659</v>
      </c>
      <c r="D30" s="45">
        <v>40.413242896769944</v>
      </c>
      <c r="E30" s="45">
        <v>28.618690000000001</v>
      </c>
      <c r="F30" s="45">
        <v>35.288319999999999</v>
      </c>
      <c r="G30" s="45">
        <v>45.412579999999998</v>
      </c>
      <c r="H30" s="45">
        <v>42.043442681262221</v>
      </c>
      <c r="I30" s="45">
        <v>34.403818757599758</v>
      </c>
      <c r="J30" s="45">
        <v>36.666710000000002</v>
      </c>
    </row>
    <row r="31" spans="1:10">
      <c r="A31" s="1775"/>
      <c r="B31" s="452" t="s">
        <v>112</v>
      </c>
      <c r="C31" s="203">
        <f t="shared" ref="C31:J31" si="3">1.14*1.64*C30/SQRT(C28)</f>
        <v>2.3223191032016683</v>
      </c>
      <c r="D31" s="47">
        <f t="shared" si="3"/>
        <v>2.5976893806979011</v>
      </c>
      <c r="E31" s="47">
        <f t="shared" si="3"/>
        <v>3.2383003458373159</v>
      </c>
      <c r="F31" s="47">
        <f t="shared" si="3"/>
        <v>2.9358508839140183</v>
      </c>
      <c r="G31" s="47">
        <f t="shared" si="3"/>
        <v>2.2205021039534025</v>
      </c>
      <c r="H31" s="47">
        <f t="shared" si="3"/>
        <v>3.2471186787187731</v>
      </c>
      <c r="I31" s="47">
        <f t="shared" si="3"/>
        <v>4.4176104844184767</v>
      </c>
      <c r="J31" s="47">
        <f t="shared" si="3"/>
        <v>3.6486591163573245</v>
      </c>
    </row>
    <row r="32" spans="1:10">
      <c r="A32" s="1773" t="s">
        <v>538</v>
      </c>
      <c r="B32" s="441" t="s">
        <v>109</v>
      </c>
      <c r="C32" s="792">
        <v>1.7872613000806328</v>
      </c>
      <c r="D32" s="397">
        <v>0.70537681354744375</v>
      </c>
      <c r="E32" s="397">
        <v>0.53120000000000001</v>
      </c>
      <c r="F32" s="397">
        <v>0.17519999999999999</v>
      </c>
      <c r="G32" s="397">
        <v>0.4466</v>
      </c>
      <c r="H32" s="397">
        <v>0.42126529364287973</v>
      </c>
      <c r="I32" s="397">
        <v>2.104827475390822</v>
      </c>
      <c r="J32" s="397">
        <v>0.86260000000000003</v>
      </c>
    </row>
    <row r="33" spans="1:10">
      <c r="A33" s="1774"/>
      <c r="B33" s="441" t="s">
        <v>75</v>
      </c>
      <c r="C33" s="226">
        <v>400.97801141240944</v>
      </c>
      <c r="D33" s="226">
        <v>1135.5587278429302</v>
      </c>
      <c r="E33" s="226">
        <v>544.1065360155327</v>
      </c>
      <c r="F33" s="226">
        <v>704.12905114141017</v>
      </c>
      <c r="G33" s="226">
        <v>2803.5880097663421</v>
      </c>
      <c r="H33" s="226">
        <v>742.53504915803103</v>
      </c>
      <c r="I33" s="226">
        <v>344.45466423148616</v>
      </c>
      <c r="J33" s="226">
        <v>354.84700917635269</v>
      </c>
    </row>
    <row r="34" spans="1:10">
      <c r="A34" s="1774"/>
      <c r="B34" s="441" t="s">
        <v>92</v>
      </c>
      <c r="C34" s="226">
        <v>247</v>
      </c>
      <c r="D34" s="226">
        <v>846</v>
      </c>
      <c r="E34" s="226">
        <v>273</v>
      </c>
      <c r="F34" s="226">
        <v>505</v>
      </c>
      <c r="G34" s="226">
        <v>1462</v>
      </c>
      <c r="H34" s="226">
        <v>586</v>
      </c>
      <c r="I34" s="226">
        <v>212</v>
      </c>
      <c r="J34" s="226">
        <v>353</v>
      </c>
    </row>
    <row r="35" spans="1:10">
      <c r="A35" s="1774"/>
      <c r="B35" s="441" t="s">
        <v>110</v>
      </c>
      <c r="C35" s="397">
        <v>0</v>
      </c>
      <c r="D35" s="397">
        <v>0</v>
      </c>
      <c r="E35" s="397">
        <v>0</v>
      </c>
      <c r="F35" s="397">
        <v>0</v>
      </c>
      <c r="G35" s="397">
        <v>0</v>
      </c>
      <c r="H35" s="397">
        <v>0</v>
      </c>
      <c r="I35" s="397">
        <v>0</v>
      </c>
      <c r="J35" s="397">
        <v>0</v>
      </c>
    </row>
    <row r="36" spans="1:10">
      <c r="A36" s="1774"/>
      <c r="B36" s="441" t="s">
        <v>121</v>
      </c>
      <c r="C36" s="792">
        <v>21.030085850136427</v>
      </c>
      <c r="D36" s="792">
        <v>9.9094144236676627</v>
      </c>
      <c r="E36" s="792">
        <v>6.3002500000000001</v>
      </c>
      <c r="F36" s="792">
        <v>1.3203</v>
      </c>
      <c r="G36" s="792">
        <v>6.8297400000000001</v>
      </c>
      <c r="H36" s="792">
        <v>3.9824751270240375</v>
      </c>
      <c r="I36" s="792">
        <v>29.167020002241447</v>
      </c>
      <c r="J36" s="792">
        <v>8.2595200000000002</v>
      </c>
    </row>
    <row r="37" spans="1:10">
      <c r="A37" s="1775"/>
      <c r="B37" s="452" t="s">
        <v>112</v>
      </c>
      <c r="C37" s="203">
        <f t="shared" ref="C37:J37" si="4">1.14*1.64*C36/SQRT(C34)</f>
        <v>2.5017347916985555</v>
      </c>
      <c r="D37" s="203">
        <f t="shared" si="4"/>
        <v>0.6369590454062154</v>
      </c>
      <c r="E37" s="203">
        <f t="shared" si="4"/>
        <v>0.71289432723376045</v>
      </c>
      <c r="F37" s="203">
        <f t="shared" si="4"/>
        <v>0.10984382146930423</v>
      </c>
      <c r="G37" s="203">
        <f t="shared" si="4"/>
        <v>0.33394825925888183</v>
      </c>
      <c r="H37" s="203">
        <f t="shared" si="4"/>
        <v>0.30757636739048416</v>
      </c>
      <c r="I37" s="203">
        <f t="shared" si="4"/>
        <v>3.7451811459936479</v>
      </c>
      <c r="J37" s="203">
        <f t="shared" si="4"/>
        <v>0.82189465443547149</v>
      </c>
    </row>
    <row r="38" spans="1:10" ht="13.5" thickBot="1">
      <c r="A38" s="1778" t="s">
        <v>166</v>
      </c>
      <c r="B38" s="448" t="s">
        <v>109</v>
      </c>
      <c r="C38" s="45">
        <v>39.516922419091756</v>
      </c>
      <c r="D38" s="45">
        <v>37.909952397050688</v>
      </c>
      <c r="E38" s="45">
        <v>34.630881822606945</v>
      </c>
      <c r="F38" s="45">
        <v>43.428301850980596</v>
      </c>
      <c r="G38" s="45">
        <v>39.754419531349754</v>
      </c>
      <c r="H38" s="45">
        <v>41.817534631937143</v>
      </c>
      <c r="I38" s="45">
        <v>40.103537995853358</v>
      </c>
      <c r="J38" s="45">
        <v>38.328008507870507</v>
      </c>
    </row>
    <row r="39" spans="1:10">
      <c r="A39" s="1774"/>
      <c r="B39" s="441" t="s">
        <v>75</v>
      </c>
      <c r="C39" s="15">
        <v>400.97801141240944</v>
      </c>
      <c r="D39" s="15">
        <v>1135.5587278429302</v>
      </c>
      <c r="E39" s="15">
        <v>544.1065360155327</v>
      </c>
      <c r="F39" s="15">
        <v>704.12905114141017</v>
      </c>
      <c r="G39" s="15">
        <v>2803.5880097663421</v>
      </c>
      <c r="H39" s="15">
        <v>742.53504915803103</v>
      </c>
      <c r="I39" s="15">
        <v>344.45466423148616</v>
      </c>
      <c r="J39" s="15">
        <v>354.84700917635269</v>
      </c>
    </row>
    <row r="40" spans="1:10">
      <c r="A40" s="1774"/>
      <c r="B40" s="441" t="s">
        <v>92</v>
      </c>
      <c r="C40" s="15">
        <v>247</v>
      </c>
      <c r="D40" s="15">
        <v>846</v>
      </c>
      <c r="E40" s="15">
        <v>273</v>
      </c>
      <c r="F40" s="15">
        <v>505</v>
      </c>
      <c r="G40" s="15">
        <v>1462</v>
      </c>
      <c r="H40" s="15">
        <v>586</v>
      </c>
      <c r="I40" s="15">
        <v>212</v>
      </c>
      <c r="J40" s="15">
        <v>353</v>
      </c>
    </row>
    <row r="41" spans="1:10">
      <c r="A41" s="1774"/>
      <c r="B41" s="441" t="s">
        <v>110</v>
      </c>
      <c r="C41" s="45">
        <v>12.511434081670593</v>
      </c>
      <c r="D41" s="45">
        <v>13.212184562468707</v>
      </c>
      <c r="E41" s="45">
        <v>14.434100000000001</v>
      </c>
      <c r="F41" s="45">
        <v>17.941800000000001</v>
      </c>
      <c r="G41" s="45">
        <v>15.5779</v>
      </c>
      <c r="H41" s="45">
        <v>16.317897390046674</v>
      </c>
      <c r="I41" s="45">
        <v>16.225910919982759</v>
      </c>
      <c r="J41" s="45">
        <v>14.086499999999999</v>
      </c>
    </row>
    <row r="42" spans="1:10">
      <c r="A42" s="1774"/>
      <c r="B42" s="441" t="s">
        <v>121</v>
      </c>
      <c r="C42" s="45">
        <v>64.509741492498335</v>
      </c>
      <c r="D42" s="45">
        <v>62.276460022138892</v>
      </c>
      <c r="E42" s="45">
        <v>47.565130000000003</v>
      </c>
      <c r="F42" s="45">
        <v>67.124420000000001</v>
      </c>
      <c r="G42" s="45">
        <v>65.180729999999997</v>
      </c>
      <c r="H42" s="45">
        <v>63.131502068258989</v>
      </c>
      <c r="I42" s="45">
        <v>58.646789096217873</v>
      </c>
      <c r="J42" s="45">
        <v>56.537199999999999</v>
      </c>
    </row>
    <row r="43" spans="1:10" ht="13.5" thickBot="1">
      <c r="A43" s="2046"/>
      <c r="B43" s="449" t="s">
        <v>112</v>
      </c>
      <c r="C43" s="793">
        <f t="shared" ref="C43:J43" si="5">1.14*1.64*C42/SQRT(C40)</f>
        <v>7.6740658999362124</v>
      </c>
      <c r="D43" s="793">
        <f t="shared" si="5"/>
        <v>4.0030170130172245</v>
      </c>
      <c r="E43" s="793">
        <f t="shared" si="5"/>
        <v>5.382153303620707</v>
      </c>
      <c r="F43" s="793">
        <f t="shared" si="5"/>
        <v>5.5844904996671927</v>
      </c>
      <c r="G43" s="793">
        <f t="shared" si="5"/>
        <v>3.1870893065802179</v>
      </c>
      <c r="H43" s="793">
        <f t="shared" si="5"/>
        <v>4.8758014688644495</v>
      </c>
      <c r="I43" s="793">
        <f t="shared" si="5"/>
        <v>7.530520731269144</v>
      </c>
      <c r="J43" s="793">
        <f t="shared" si="5"/>
        <v>5.6259470836984642</v>
      </c>
    </row>
    <row r="44" spans="1:10" ht="51.75" customHeight="1">
      <c r="A44" s="1951" t="s">
        <v>838</v>
      </c>
      <c r="B44" s="1951"/>
      <c r="C44" s="1951"/>
      <c r="D44" s="1951"/>
      <c r="E44" s="1951"/>
      <c r="F44" s="1951"/>
      <c r="G44" s="1951"/>
      <c r="H44" s="1951"/>
    </row>
    <row r="45" spans="1:10" s="20" customFormat="1">
      <c r="A45" s="504" t="s">
        <v>347</v>
      </c>
      <c r="D45" s="492"/>
      <c r="E45" s="492"/>
      <c r="F45" s="492"/>
      <c r="G45" s="492"/>
    </row>
    <row r="46" spans="1:10" s="20" customFormat="1">
      <c r="A46" s="505" t="s">
        <v>348</v>
      </c>
      <c r="D46" s="506"/>
      <c r="E46" s="492"/>
      <c r="F46" s="506"/>
      <c r="G46" s="492"/>
    </row>
  </sheetData>
  <mergeCells count="10">
    <mergeCell ref="A32:A37"/>
    <mergeCell ref="A38:A43"/>
    <mergeCell ref="A44:H44"/>
    <mergeCell ref="A5:J5"/>
    <mergeCell ref="C6:J6"/>
    <mergeCell ref="A8:A13"/>
    <mergeCell ref="A14:A19"/>
    <mergeCell ref="A20:A25"/>
    <mergeCell ref="A26:A31"/>
    <mergeCell ref="A6:B7"/>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zoomScaleNormal="100" workbookViewId="0">
      <selection activeCell="A3" sqref="A3"/>
    </sheetView>
  </sheetViews>
  <sheetFormatPr baseColWidth="10" defaultRowHeight="13.5" customHeight="1"/>
  <cols>
    <col min="1" max="1" width="30.85546875" customWidth="1"/>
    <col min="2" max="2" width="28.140625" bestFit="1" customWidth="1"/>
    <col min="3" max="3" width="28.140625" customWidth="1"/>
    <col min="5" max="5" width="12.7109375" bestFit="1" customWidth="1"/>
    <col min="6" max="7" width="17.5703125" bestFit="1" customWidth="1"/>
  </cols>
  <sheetData>
    <row r="1" spans="1:10" ht="25.5">
      <c r="A1" s="8" t="s">
        <v>826</v>
      </c>
      <c r="C1" s="8"/>
    </row>
    <row r="2" spans="1:10" ht="15" customHeight="1">
      <c r="A2" s="28"/>
    </row>
    <row r="3" spans="1:10" ht="16.5" customHeight="1">
      <c r="A3" s="26" t="s">
        <v>69</v>
      </c>
    </row>
    <row r="5" spans="1:10" ht="13.5" customHeight="1">
      <c r="A5" s="2069" t="s">
        <v>840</v>
      </c>
      <c r="B5" s="2069"/>
      <c r="C5" s="2069"/>
      <c r="D5" s="2069"/>
      <c r="E5" s="2069"/>
      <c r="F5" s="2069"/>
      <c r="G5" s="2069"/>
      <c r="H5" s="2069"/>
      <c r="I5" s="2069"/>
    </row>
    <row r="6" spans="1:10" s="169" customFormat="1" ht="13.5" customHeight="1">
      <c r="A6" s="2070" t="s">
        <v>71</v>
      </c>
      <c r="B6" s="2071" t="s">
        <v>408</v>
      </c>
      <c r="C6" s="2071"/>
      <c r="D6" s="2071"/>
      <c r="E6" s="2071"/>
      <c r="F6" s="2071"/>
      <c r="G6" s="2071"/>
      <c r="H6" s="2071"/>
      <c r="I6" s="2071"/>
      <c r="J6" s="509"/>
    </row>
    <row r="7" spans="1:10" ht="31.5" customHeight="1" thickBot="1">
      <c r="A7" s="1919"/>
      <c r="B7" s="794" t="s">
        <v>391</v>
      </c>
      <c r="C7" s="794" t="s">
        <v>394</v>
      </c>
      <c r="D7" s="794" t="s">
        <v>77</v>
      </c>
      <c r="E7" s="794" t="s">
        <v>78</v>
      </c>
      <c r="F7" s="794" t="s">
        <v>79</v>
      </c>
      <c r="G7" s="794" t="s">
        <v>99</v>
      </c>
      <c r="H7" s="794" t="s">
        <v>837</v>
      </c>
      <c r="I7" s="794" t="s">
        <v>81</v>
      </c>
    </row>
    <row r="8" spans="1:10" ht="13.5" customHeight="1" thickBot="1">
      <c r="A8" s="1975"/>
      <c r="B8" s="760" t="s">
        <v>809</v>
      </c>
      <c r="C8" s="760" t="s">
        <v>809</v>
      </c>
      <c r="D8" s="760" t="s">
        <v>809</v>
      </c>
      <c r="E8" s="760" t="s">
        <v>809</v>
      </c>
      <c r="F8" s="760" t="s">
        <v>809</v>
      </c>
      <c r="G8" s="760" t="s">
        <v>809</v>
      </c>
      <c r="H8" s="760" t="s">
        <v>809</v>
      </c>
      <c r="I8" s="760" t="s">
        <v>809</v>
      </c>
    </row>
    <row r="9" spans="1:10" ht="13.5" customHeight="1">
      <c r="A9" s="761" t="s">
        <v>810</v>
      </c>
      <c r="B9" s="185">
        <v>1.2681830637145652</v>
      </c>
      <c r="C9" s="185">
        <v>1.1240931253158983</v>
      </c>
      <c r="D9" s="185">
        <v>1.0310734585282169</v>
      </c>
      <c r="E9" s="185">
        <v>1.1034312899969307</v>
      </c>
      <c r="F9" s="45">
        <v>1.1865572545711238</v>
      </c>
      <c r="G9" s="185">
        <v>1.0398593406547127</v>
      </c>
      <c r="H9" s="185">
        <v>1.2457535460870233</v>
      </c>
      <c r="I9" s="185">
        <v>1.1593997410912957</v>
      </c>
    </row>
    <row r="10" spans="1:10" ht="13.5" customHeight="1">
      <c r="A10" s="762" t="s">
        <v>583</v>
      </c>
      <c r="B10" s="45">
        <v>3</v>
      </c>
      <c r="C10" s="45">
        <v>1</v>
      </c>
      <c r="D10" s="45">
        <v>1.0977903397273912</v>
      </c>
      <c r="E10" s="45">
        <v>1.6648149971465906</v>
      </c>
      <c r="F10" s="45">
        <v>1.668303381508313</v>
      </c>
      <c r="G10" s="45">
        <v>1.1629344024961978</v>
      </c>
      <c r="H10" s="45">
        <v>3.7361180989824403</v>
      </c>
      <c r="I10" s="45">
        <v>1</v>
      </c>
    </row>
    <row r="11" spans="1:10" ht="13.5" customHeight="1">
      <c r="A11" s="762" t="s">
        <v>811</v>
      </c>
      <c r="B11" s="45">
        <v>1.9716327839518855</v>
      </c>
      <c r="C11" s="45">
        <v>1.4101914817712444</v>
      </c>
      <c r="D11" s="45">
        <v>1.3755219165051125</v>
      </c>
      <c r="E11" s="45">
        <v>1.7819987543462523</v>
      </c>
      <c r="F11" s="45">
        <v>1.5535089056877376</v>
      </c>
      <c r="G11" s="45">
        <v>1.8525855648974237</v>
      </c>
      <c r="H11" s="45">
        <v>2.2141729519527318</v>
      </c>
      <c r="I11" s="45">
        <v>1.2326421218942831</v>
      </c>
    </row>
    <row r="12" spans="1:10" ht="13.5" customHeight="1">
      <c r="A12" s="762" t="s">
        <v>812</v>
      </c>
      <c r="B12" s="45">
        <v>1.0845383347760211</v>
      </c>
      <c r="C12" s="45">
        <v>1.0732260244568419</v>
      </c>
      <c r="D12" s="45">
        <v>1.2063800948492345</v>
      </c>
      <c r="E12" s="45">
        <v>1.0732971144979317</v>
      </c>
      <c r="F12" s="45">
        <v>1.303778984585739</v>
      </c>
      <c r="G12" s="45">
        <v>1.1612750368823297</v>
      </c>
      <c r="H12" s="45">
        <v>1.1596235110047404</v>
      </c>
      <c r="I12" s="45">
        <v>1.0633011005448416</v>
      </c>
    </row>
    <row r="13" spans="1:10" ht="13.5" customHeight="1">
      <c r="A13" s="762" t="s">
        <v>585</v>
      </c>
      <c r="B13" s="45">
        <v>1.870597424113948</v>
      </c>
      <c r="C13" s="45">
        <v>2.0792466941631869</v>
      </c>
      <c r="D13" s="45">
        <v>1.8666286027906702</v>
      </c>
      <c r="E13" s="45">
        <v>2.0316543202729234</v>
      </c>
      <c r="F13" s="45">
        <v>1.8198632791108218</v>
      </c>
      <c r="G13" s="45">
        <v>1.7733103903658609</v>
      </c>
      <c r="H13" s="45">
        <v>1.7664988242281474</v>
      </c>
      <c r="I13" s="45">
        <v>1.9570443810794085</v>
      </c>
    </row>
    <row r="14" spans="1:10" ht="13.5" customHeight="1">
      <c r="A14" s="762" t="s">
        <v>682</v>
      </c>
      <c r="B14" s="45">
        <v>2.2815501052471778</v>
      </c>
      <c r="C14" s="45">
        <v>1.9575277983543691</v>
      </c>
      <c r="D14" s="45">
        <v>1.6667122353131829</v>
      </c>
      <c r="E14" s="45">
        <v>2.0837705401986142</v>
      </c>
      <c r="F14" s="45">
        <v>2.142451534764211</v>
      </c>
      <c r="G14" s="45">
        <v>2.3802479901897091</v>
      </c>
      <c r="H14" s="45">
        <v>1.9630993567946065</v>
      </c>
      <c r="I14" s="45">
        <v>1.7770526951434735</v>
      </c>
    </row>
    <row r="15" spans="1:10" ht="13.5" customHeight="1">
      <c r="A15" s="762" t="s">
        <v>538</v>
      </c>
      <c r="B15" s="45">
        <v>1.7476014367586683</v>
      </c>
      <c r="C15" s="45">
        <v>1</v>
      </c>
      <c r="D15" s="45">
        <v>2.8226998705133104</v>
      </c>
      <c r="E15" s="45">
        <v>5.2653372372306153</v>
      </c>
      <c r="F15" s="45">
        <v>1.5633422914643069</v>
      </c>
      <c r="G15" s="45">
        <v>1.3854836254026588</v>
      </c>
      <c r="H15" s="45">
        <v>1.7687327730462663</v>
      </c>
      <c r="I15" s="45">
        <v>1.7644768943575966</v>
      </c>
    </row>
    <row r="16" spans="1:10" ht="13.5" customHeight="1" thickBot="1">
      <c r="A16" s="763" t="s">
        <v>696</v>
      </c>
      <c r="B16" s="459">
        <v>1.7903753311034354</v>
      </c>
      <c r="C16" s="459">
        <v>1.6535013379778802</v>
      </c>
      <c r="D16" s="459">
        <v>1.4305099965829271</v>
      </c>
      <c r="E16" s="459">
        <v>1.6198110886129773</v>
      </c>
      <c r="F16" s="459">
        <v>1.5847256485039833</v>
      </c>
      <c r="G16" s="459">
        <v>1.5968804204566287</v>
      </c>
      <c r="H16" s="459">
        <v>1.7351015577839464</v>
      </c>
      <c r="I16" s="459">
        <v>1.502220787761811</v>
      </c>
    </row>
    <row r="17" spans="1:19" ht="52.5" customHeight="1">
      <c r="A17" s="1784" t="s">
        <v>841</v>
      </c>
      <c r="B17" s="1771"/>
      <c r="C17" s="1771"/>
    </row>
    <row r="21" spans="1:19" ht="13.5" customHeight="1">
      <c r="A21" s="1826" t="s">
        <v>840</v>
      </c>
      <c r="B21" s="1826"/>
      <c r="C21" s="1826"/>
      <c r="D21" s="1826"/>
      <c r="E21" s="1826"/>
      <c r="F21" s="1826"/>
      <c r="G21" s="1826"/>
      <c r="H21" s="1826"/>
      <c r="I21" s="1826"/>
      <c r="J21" s="1826"/>
    </row>
    <row r="22" spans="1:19" ht="13.5" customHeight="1">
      <c r="A22" s="1919" t="s">
        <v>71</v>
      </c>
      <c r="B22" s="1919"/>
      <c r="C22" s="2067" t="s">
        <v>408</v>
      </c>
      <c r="D22" s="2067"/>
      <c r="E22" s="2067"/>
      <c r="F22" s="2067"/>
      <c r="G22" s="2067"/>
      <c r="H22" s="2067"/>
      <c r="I22" s="2067"/>
      <c r="J22" s="2067"/>
    </row>
    <row r="23" spans="1:19" ht="29.25" customHeight="1" thickBot="1">
      <c r="A23" s="1975"/>
      <c r="B23" s="1975"/>
      <c r="C23" s="734" t="s">
        <v>391</v>
      </c>
      <c r="D23" s="734" t="s">
        <v>394</v>
      </c>
      <c r="E23" s="734" t="s">
        <v>77</v>
      </c>
      <c r="F23" s="734" t="s">
        <v>78</v>
      </c>
      <c r="G23" s="734" t="s">
        <v>79</v>
      </c>
      <c r="H23" s="734" t="s">
        <v>99</v>
      </c>
      <c r="I23" s="734" t="s">
        <v>837</v>
      </c>
      <c r="J23" s="734" t="s">
        <v>81</v>
      </c>
    </row>
    <row r="24" spans="1:19" ht="13.5" customHeight="1">
      <c r="A24" s="1773" t="s">
        <v>810</v>
      </c>
      <c r="B24" s="456" t="s">
        <v>109</v>
      </c>
      <c r="C24" s="45">
        <v>1.1599574713474139</v>
      </c>
      <c r="D24" s="45">
        <v>0.61982871457002153</v>
      </c>
      <c r="E24" s="45">
        <v>1.0662885284421191</v>
      </c>
      <c r="F24" s="45">
        <v>1.078191553505542</v>
      </c>
      <c r="G24" s="45">
        <v>1.1325032874317174</v>
      </c>
      <c r="H24" s="45">
        <v>1.0807986187136975</v>
      </c>
      <c r="I24" s="45">
        <v>1.1747429236461577</v>
      </c>
      <c r="J24" s="45">
        <v>1.1260115299443372</v>
      </c>
    </row>
    <row r="25" spans="1:19" ht="13.5" customHeight="1">
      <c r="A25" s="1774"/>
      <c r="B25" s="441" t="s">
        <v>75</v>
      </c>
      <c r="C25" s="472">
        <v>154.42680373856001</v>
      </c>
      <c r="D25" s="472">
        <v>444.53468973222181</v>
      </c>
      <c r="E25" s="472">
        <v>301.73296526025126</v>
      </c>
      <c r="F25" s="472">
        <v>273.49696451318164</v>
      </c>
      <c r="G25" s="472">
        <v>646.44662270914421</v>
      </c>
      <c r="H25" s="472">
        <v>240.17214785119319</v>
      </c>
      <c r="I25" s="472">
        <v>135.56803967716738</v>
      </c>
      <c r="J25" s="472">
        <v>105.70077060448975</v>
      </c>
      <c r="K25" s="795"/>
      <c r="P25" s="795"/>
      <c r="Q25" s="795"/>
      <c r="R25" s="795"/>
      <c r="S25" s="795">
        <f>SUM(K26,K32,K38,K44,K50,K56,K62)</f>
        <v>0</v>
      </c>
    </row>
    <row r="26" spans="1:19" ht="13.5" customHeight="1">
      <c r="A26" s="1774"/>
      <c r="B26" s="441" t="s">
        <v>92</v>
      </c>
      <c r="C26" s="472">
        <v>94</v>
      </c>
      <c r="D26" s="472">
        <v>304</v>
      </c>
      <c r="E26" s="472">
        <v>151</v>
      </c>
      <c r="F26" s="472">
        <v>165</v>
      </c>
      <c r="G26" s="472">
        <v>321</v>
      </c>
      <c r="H26" s="472">
        <v>179</v>
      </c>
      <c r="I26" s="472">
        <v>78</v>
      </c>
      <c r="J26" s="472">
        <v>97</v>
      </c>
    </row>
    <row r="27" spans="1:19" ht="13.5" customHeight="1">
      <c r="A27" s="1774"/>
      <c r="B27" s="441" t="s">
        <v>110</v>
      </c>
      <c r="C27" s="45">
        <v>1</v>
      </c>
      <c r="D27" s="45">
        <v>1</v>
      </c>
      <c r="E27" s="45">
        <v>1</v>
      </c>
      <c r="F27" s="45">
        <v>1</v>
      </c>
      <c r="G27" s="45">
        <v>1</v>
      </c>
      <c r="H27" s="45">
        <v>1</v>
      </c>
      <c r="I27" s="45">
        <v>1</v>
      </c>
      <c r="J27" s="45">
        <v>1</v>
      </c>
    </row>
    <row r="28" spans="1:19" ht="13.5" customHeight="1">
      <c r="A28" s="1774"/>
      <c r="B28" s="441" t="s">
        <v>121</v>
      </c>
      <c r="C28" s="390">
        <v>0.61982871457002153</v>
      </c>
      <c r="D28" s="390">
        <v>0.33826704241147865</v>
      </c>
      <c r="E28" s="390">
        <v>0.3236547713904715</v>
      </c>
      <c r="F28" s="390">
        <v>0.29864779901232635</v>
      </c>
      <c r="G28" s="390">
        <v>1.0985302624190276</v>
      </c>
      <c r="H28" s="390">
        <v>0.64439110408046529</v>
      </c>
      <c r="I28" s="390">
        <v>0.35523306246239211</v>
      </c>
      <c r="J28" s="390">
        <v>0.35523306246239222</v>
      </c>
    </row>
    <row r="29" spans="1:19" ht="13.5" customHeight="1">
      <c r="A29" s="1775"/>
      <c r="B29" s="1644" t="s">
        <v>112</v>
      </c>
      <c r="C29" s="796">
        <f t="shared" ref="C29:J29" si="0">1.14*1.64*C28/SQRT(C26)</f>
        <v>0.11952437030131516</v>
      </c>
      <c r="D29" s="796">
        <f t="shared" si="0"/>
        <v>3.6272007603529742E-2</v>
      </c>
      <c r="E29" s="796">
        <f t="shared" si="0"/>
        <v>4.92427433274642E-2</v>
      </c>
      <c r="F29" s="796">
        <f t="shared" si="0"/>
        <v>4.3467638410909094E-2</v>
      </c>
      <c r="G29" s="796">
        <f t="shared" si="0"/>
        <v>0.11463261735975538</v>
      </c>
      <c r="H29" s="796">
        <f t="shared" si="0"/>
        <v>9.0047512487985329E-2</v>
      </c>
      <c r="I29" s="796">
        <f t="shared" si="0"/>
        <v>7.5199469690332782E-2</v>
      </c>
      <c r="J29" s="796">
        <f t="shared" si="0"/>
        <v>6.7433579298766061E-2</v>
      </c>
    </row>
    <row r="30" spans="1:19" ht="13.5" customHeight="1">
      <c r="A30" s="1773" t="s">
        <v>583</v>
      </c>
      <c r="B30" s="1642" t="s">
        <v>109</v>
      </c>
      <c r="C30" s="797">
        <v>3.0000000000000004</v>
      </c>
      <c r="D30" s="45">
        <v>1</v>
      </c>
      <c r="E30" s="45">
        <v>2.0609306514819705</v>
      </c>
      <c r="F30" s="792">
        <v>1.7455944144732676</v>
      </c>
      <c r="G30" s="45">
        <v>1.5446605742548458</v>
      </c>
      <c r="H30" s="45">
        <v>1.2067430959949066</v>
      </c>
      <c r="I30" s="792">
        <v>2.0932449517447531</v>
      </c>
      <c r="J30" s="792">
        <v>1</v>
      </c>
    </row>
    <row r="31" spans="1:19" ht="13.5" customHeight="1">
      <c r="A31" s="1774"/>
      <c r="B31" s="441" t="s">
        <v>75</v>
      </c>
      <c r="C31" s="798">
        <v>3.3665551883515201</v>
      </c>
      <c r="D31" s="472">
        <v>12.220393911893559</v>
      </c>
      <c r="E31" s="472">
        <v>12.679774897311439</v>
      </c>
      <c r="F31" s="799">
        <v>6.6151568203972024</v>
      </c>
      <c r="G31" s="472">
        <v>30.434349392401629</v>
      </c>
      <c r="H31" s="472">
        <v>13.79842773415603</v>
      </c>
      <c r="I31" s="799">
        <v>6.2999430406759398</v>
      </c>
      <c r="J31" s="799">
        <v>1.925361501488422</v>
      </c>
    </row>
    <row r="32" spans="1:19" ht="13.5" customHeight="1">
      <c r="A32" s="1774"/>
      <c r="B32" s="441" t="s">
        <v>92</v>
      </c>
      <c r="C32" s="798">
        <v>2</v>
      </c>
      <c r="D32" s="472">
        <v>8</v>
      </c>
      <c r="E32" s="472">
        <v>6</v>
      </c>
      <c r="F32" s="799">
        <v>7</v>
      </c>
      <c r="G32" s="472">
        <v>15</v>
      </c>
      <c r="H32" s="472">
        <v>12</v>
      </c>
      <c r="I32" s="799">
        <v>5</v>
      </c>
      <c r="J32" s="799">
        <v>2</v>
      </c>
    </row>
    <row r="33" spans="1:10" ht="13.5" customHeight="1">
      <c r="A33" s="1774"/>
      <c r="B33" s="441" t="s">
        <v>110</v>
      </c>
      <c r="C33" s="797">
        <v>3</v>
      </c>
      <c r="D33" s="45">
        <v>1</v>
      </c>
      <c r="E33" s="45">
        <v>2</v>
      </c>
      <c r="F33" s="792">
        <v>1</v>
      </c>
      <c r="G33" s="45">
        <v>2</v>
      </c>
      <c r="H33" s="45">
        <v>1</v>
      </c>
      <c r="I33" s="792">
        <v>1</v>
      </c>
      <c r="J33" s="792">
        <v>0</v>
      </c>
    </row>
    <row r="34" spans="1:10" ht="13.5" customHeight="1">
      <c r="A34" s="1774"/>
      <c r="B34" s="441" t="s">
        <v>121</v>
      </c>
      <c r="C34" s="800">
        <v>0</v>
      </c>
      <c r="D34" s="390">
        <v>0</v>
      </c>
      <c r="E34" s="390">
        <v>0.8962493350488252</v>
      </c>
      <c r="F34" s="397">
        <v>1.2823319151750694</v>
      </c>
      <c r="G34" s="390">
        <v>0.50639031181544603</v>
      </c>
      <c r="H34" s="390">
        <v>0.42049315402746479</v>
      </c>
      <c r="I34" s="397">
        <v>1.574123864520472</v>
      </c>
      <c r="J34" s="397">
        <v>1</v>
      </c>
    </row>
    <row r="35" spans="1:10" ht="13.5" customHeight="1">
      <c r="A35" s="1775"/>
      <c r="B35" s="452" t="s">
        <v>112</v>
      </c>
      <c r="C35" s="801">
        <f t="shared" ref="C35:J35" si="1">1.14*1.64*C34/SQRT(C32)</f>
        <v>0</v>
      </c>
      <c r="D35" s="47">
        <f t="shared" si="1"/>
        <v>0</v>
      </c>
      <c r="E35" s="47">
        <f t="shared" si="1"/>
        <v>0.684072167170371</v>
      </c>
      <c r="F35" s="203">
        <f t="shared" si="1"/>
        <v>0.90615007487103183</v>
      </c>
      <c r="G35" s="47">
        <f t="shared" si="1"/>
        <v>0.24444910869478725</v>
      </c>
      <c r="H35" s="47">
        <f t="shared" si="1"/>
        <v>0.22694311198445766</v>
      </c>
      <c r="I35" s="203">
        <f t="shared" si="1"/>
        <v>1.3161415514738084</v>
      </c>
      <c r="J35" s="203">
        <f t="shared" si="1"/>
        <v>1.322006838106369</v>
      </c>
    </row>
    <row r="36" spans="1:10" ht="13.5" customHeight="1">
      <c r="A36" s="1773" t="s">
        <v>811</v>
      </c>
      <c r="B36" s="441" t="s">
        <v>109</v>
      </c>
      <c r="C36" s="45">
        <v>1.4066537267548302</v>
      </c>
      <c r="D36" s="45">
        <v>1.473328593221265</v>
      </c>
      <c r="E36" s="45">
        <v>1.3613823225832671</v>
      </c>
      <c r="F36" s="45">
        <v>1.2709382359299422</v>
      </c>
      <c r="G36" s="45">
        <v>1.3953013542417991</v>
      </c>
      <c r="H36" s="45">
        <v>1.4293389631754907</v>
      </c>
      <c r="I36" s="45">
        <v>1.5676062403172417</v>
      </c>
      <c r="J36" s="45">
        <v>1.3570534235396738</v>
      </c>
    </row>
    <row r="37" spans="1:10" ht="13.5" customHeight="1">
      <c r="A37" s="1774"/>
      <c r="B37" s="441" t="s">
        <v>75</v>
      </c>
      <c r="C37" s="472">
        <v>204.71050531122978</v>
      </c>
      <c r="D37" s="472">
        <v>382.36256032718825</v>
      </c>
      <c r="E37" s="472">
        <v>222.12273544455931</v>
      </c>
      <c r="F37" s="472">
        <v>237.5164094272516</v>
      </c>
      <c r="G37" s="472">
        <v>703.87932775661079</v>
      </c>
      <c r="H37" s="472">
        <v>269.31301988544794</v>
      </c>
      <c r="I37" s="472">
        <v>122.19196853399687</v>
      </c>
      <c r="J37" s="472">
        <v>113.83842273745496</v>
      </c>
    </row>
    <row r="38" spans="1:10" ht="13.5" customHeight="1">
      <c r="A38" s="1774"/>
      <c r="B38" s="441" t="s">
        <v>92</v>
      </c>
      <c r="C38" s="472">
        <v>112</v>
      </c>
      <c r="D38" s="472">
        <v>264</v>
      </c>
      <c r="E38" s="472">
        <v>106</v>
      </c>
      <c r="F38" s="472">
        <v>142</v>
      </c>
      <c r="G38" s="472">
        <v>371</v>
      </c>
      <c r="H38" s="472">
        <v>197</v>
      </c>
      <c r="I38" s="472">
        <v>68</v>
      </c>
      <c r="J38" s="472">
        <v>101</v>
      </c>
    </row>
    <row r="39" spans="1:10" ht="13.5" customHeight="1">
      <c r="A39" s="1774"/>
      <c r="B39" s="441" t="s">
        <v>110</v>
      </c>
      <c r="C39" s="45">
        <v>1</v>
      </c>
      <c r="D39" s="45">
        <v>1</v>
      </c>
      <c r="E39" s="45">
        <v>1</v>
      </c>
      <c r="F39" s="45">
        <v>1</v>
      </c>
      <c r="G39" s="45">
        <v>1</v>
      </c>
      <c r="H39" s="45">
        <v>1</v>
      </c>
      <c r="I39" s="45">
        <v>1</v>
      </c>
      <c r="J39" s="45">
        <v>1</v>
      </c>
    </row>
    <row r="40" spans="1:10" ht="13.5" customHeight="1">
      <c r="A40" s="1774"/>
      <c r="B40" s="441" t="s">
        <v>121</v>
      </c>
      <c r="C40" s="390">
        <v>0.71843987668632447</v>
      </c>
      <c r="D40" s="390">
        <v>0.71451760739573111</v>
      </c>
      <c r="E40" s="390">
        <v>0.54096643475684036</v>
      </c>
      <c r="F40" s="390">
        <v>0.66431493413121734</v>
      </c>
      <c r="G40" s="390">
        <v>0.6582498787689427</v>
      </c>
      <c r="H40" s="390">
        <v>0.66531716440334276</v>
      </c>
      <c r="I40" s="390">
        <v>0.92909444078712766</v>
      </c>
      <c r="J40" s="390">
        <v>0.53881984604333388</v>
      </c>
    </row>
    <row r="41" spans="1:10" ht="13.5" customHeight="1">
      <c r="A41" s="1775"/>
      <c r="B41" s="452" t="s">
        <v>112</v>
      </c>
      <c r="C41" s="47">
        <f t="shared" ref="C41:J41" si="2">1.14*1.64*C40/SQRT(C38)</f>
        <v>0.12692001586047411</v>
      </c>
      <c r="D41" s="47">
        <f t="shared" si="2"/>
        <v>8.2216629972154773E-2</v>
      </c>
      <c r="E41" s="47">
        <f t="shared" si="2"/>
        <v>9.823496304466417E-2</v>
      </c>
      <c r="F41" s="47">
        <f t="shared" si="2"/>
        <v>0.10422659330995851</v>
      </c>
      <c r="G41" s="47">
        <f t="shared" si="2"/>
        <v>6.3892889971649755E-2</v>
      </c>
      <c r="H41" s="47">
        <f t="shared" si="2"/>
        <v>8.8622564700902781E-2</v>
      </c>
      <c r="I41" s="47">
        <f t="shared" si="2"/>
        <v>0.21064643065448965</v>
      </c>
      <c r="J41" s="47">
        <f t="shared" si="2"/>
        <v>0.10023781608256972</v>
      </c>
    </row>
    <row r="42" spans="1:10" ht="13.5" customHeight="1">
      <c r="A42" s="1773" t="s">
        <v>812</v>
      </c>
      <c r="B42" s="441" t="s">
        <v>109</v>
      </c>
      <c r="C42" s="45">
        <v>1.1988005519660567</v>
      </c>
      <c r="D42" s="45">
        <v>1.0565743624712767</v>
      </c>
      <c r="E42" s="45">
        <v>2.5464887847090667</v>
      </c>
      <c r="F42" s="45">
        <v>1.1310679986172436</v>
      </c>
      <c r="G42" s="45">
        <v>1.1530702923079377</v>
      </c>
      <c r="H42" s="45">
        <v>1.1568816029468345</v>
      </c>
      <c r="I42" s="45">
        <v>1.1979080360453656</v>
      </c>
      <c r="J42" s="45">
        <v>1.0937565119227279</v>
      </c>
    </row>
    <row r="43" spans="1:10" ht="13.5" customHeight="1">
      <c r="A43" s="1774"/>
      <c r="B43" s="441" t="s">
        <v>75</v>
      </c>
      <c r="C43" s="472">
        <v>18.455207948115486</v>
      </c>
      <c r="D43" s="472">
        <v>78.269413963225119</v>
      </c>
      <c r="E43" s="472">
        <v>97.5450054571875</v>
      </c>
      <c r="F43" s="472">
        <v>70.62258648351326</v>
      </c>
      <c r="G43" s="472">
        <v>155.83070453758714</v>
      </c>
      <c r="H43" s="472">
        <v>78.979620583607414</v>
      </c>
      <c r="I43" s="472">
        <v>74.935784491391544</v>
      </c>
      <c r="J43" s="472">
        <v>46.017356677002006</v>
      </c>
    </row>
    <row r="44" spans="1:10" ht="13.5" customHeight="1">
      <c r="A44" s="1774"/>
      <c r="B44" s="441" t="s">
        <v>92</v>
      </c>
      <c r="C44" s="472">
        <v>15</v>
      </c>
      <c r="D44" s="472">
        <v>60</v>
      </c>
      <c r="E44" s="472">
        <v>56</v>
      </c>
      <c r="F44" s="472">
        <v>56</v>
      </c>
      <c r="G44" s="472">
        <v>73</v>
      </c>
      <c r="H44" s="472">
        <v>55</v>
      </c>
      <c r="I44" s="472">
        <v>39</v>
      </c>
      <c r="J44" s="472">
        <v>36</v>
      </c>
    </row>
    <row r="45" spans="1:10" ht="13.5" customHeight="1">
      <c r="A45" s="1774"/>
      <c r="B45" s="441" t="s">
        <v>110</v>
      </c>
      <c r="C45" s="45">
        <v>1</v>
      </c>
      <c r="D45" s="45">
        <v>1</v>
      </c>
      <c r="E45" s="45">
        <v>1</v>
      </c>
      <c r="F45" s="45">
        <v>1</v>
      </c>
      <c r="G45" s="45">
        <v>1</v>
      </c>
      <c r="H45" s="45">
        <v>1</v>
      </c>
      <c r="I45" s="45">
        <v>1</v>
      </c>
      <c r="J45" s="45">
        <v>1</v>
      </c>
    </row>
    <row r="46" spans="1:10" ht="13.5" customHeight="1">
      <c r="A46" s="1774"/>
      <c r="B46" s="441" t="s">
        <v>121</v>
      </c>
      <c r="C46" s="390">
        <v>0.41037044164693171</v>
      </c>
      <c r="D46" s="390">
        <v>0.32720763166139166</v>
      </c>
      <c r="E46" s="390">
        <v>2.6482490445530633</v>
      </c>
      <c r="F46" s="390">
        <v>0.49740442731328061</v>
      </c>
      <c r="G46" s="390">
        <v>0.36121610997860398</v>
      </c>
      <c r="H46" s="390">
        <v>0.45537986049062834</v>
      </c>
      <c r="I46" s="390">
        <v>0.40110777802002295</v>
      </c>
      <c r="J46" s="390">
        <v>0.29470941420653551</v>
      </c>
    </row>
    <row r="47" spans="1:10" ht="13.5" customHeight="1">
      <c r="A47" s="1775"/>
      <c r="B47" s="452" t="s">
        <v>112</v>
      </c>
      <c r="C47" s="47">
        <f t="shared" ref="C47:J47" si="3">1.14*1.64*C46/SQRT(C44)</f>
        <v>0.19809756694523484</v>
      </c>
      <c r="D47" s="47">
        <f t="shared" si="3"/>
        <v>7.8976248213562E-2</v>
      </c>
      <c r="E47" s="47">
        <f t="shared" si="3"/>
        <v>0.66162744231979298</v>
      </c>
      <c r="F47" s="47">
        <f t="shared" si="3"/>
        <v>0.12426943746801873</v>
      </c>
      <c r="G47" s="47">
        <f t="shared" si="3"/>
        <v>7.904135570938936E-2</v>
      </c>
      <c r="H47" s="47">
        <f t="shared" si="3"/>
        <v>0.11479981133928577</v>
      </c>
      <c r="I47" s="47">
        <f t="shared" si="3"/>
        <v>0.12008188024696854</v>
      </c>
      <c r="J47" s="47">
        <f t="shared" si="3"/>
        <v>9.183145346675646E-2</v>
      </c>
    </row>
    <row r="48" spans="1:10" ht="13.5" customHeight="1">
      <c r="A48" s="1773" t="s">
        <v>585</v>
      </c>
      <c r="B48" s="441" t="s">
        <v>109</v>
      </c>
      <c r="C48" s="45">
        <v>1.6533014319965988</v>
      </c>
      <c r="D48" s="45">
        <v>1.7121460711486571</v>
      </c>
      <c r="E48" s="45">
        <v>1.6364941785764664</v>
      </c>
      <c r="F48" s="45">
        <v>1.7172030087257386</v>
      </c>
      <c r="G48" s="45">
        <v>1.5485776907478075</v>
      </c>
      <c r="H48" s="45">
        <v>1.5814552176300809</v>
      </c>
      <c r="I48" s="45">
        <v>1.6562704608523136</v>
      </c>
      <c r="J48" s="45">
        <v>1.8524938627422032</v>
      </c>
    </row>
    <row r="49" spans="1:10" ht="13.5" customHeight="1">
      <c r="A49" s="1774"/>
      <c r="B49" s="441" t="s">
        <v>75</v>
      </c>
      <c r="C49" s="472">
        <v>193.23542852962302</v>
      </c>
      <c r="D49" s="472">
        <v>458.43473898993852</v>
      </c>
      <c r="E49" s="472">
        <v>255.52674316386359</v>
      </c>
      <c r="F49" s="472">
        <v>284.88459724502479</v>
      </c>
      <c r="G49" s="472">
        <v>912.30706324488028</v>
      </c>
      <c r="H49" s="472">
        <v>354.07993320036189</v>
      </c>
      <c r="I49" s="472">
        <v>162.76602003507173</v>
      </c>
      <c r="J49" s="472">
        <v>140.2295972346939</v>
      </c>
    </row>
    <row r="50" spans="1:10" ht="13.5" customHeight="1">
      <c r="A50" s="1774"/>
      <c r="B50" s="441" t="s">
        <v>92</v>
      </c>
      <c r="C50" s="472">
        <v>112</v>
      </c>
      <c r="D50" s="472">
        <v>331</v>
      </c>
      <c r="E50" s="472">
        <v>132</v>
      </c>
      <c r="F50" s="472">
        <v>178</v>
      </c>
      <c r="G50" s="472">
        <v>502</v>
      </c>
      <c r="H50" s="472">
        <v>234</v>
      </c>
      <c r="I50" s="472">
        <v>102</v>
      </c>
      <c r="J50" s="472">
        <v>121</v>
      </c>
    </row>
    <row r="51" spans="1:10" ht="13.5" customHeight="1">
      <c r="A51" s="1774"/>
      <c r="B51" s="441" t="s">
        <v>110</v>
      </c>
      <c r="C51" s="45">
        <v>1</v>
      </c>
      <c r="D51" s="45">
        <v>1</v>
      </c>
      <c r="E51" s="45">
        <v>1</v>
      </c>
      <c r="F51" s="45">
        <v>1</v>
      </c>
      <c r="G51" s="45">
        <v>1</v>
      </c>
      <c r="H51" s="45">
        <v>1</v>
      </c>
      <c r="I51" s="45">
        <v>1</v>
      </c>
      <c r="J51" s="45">
        <v>2</v>
      </c>
    </row>
    <row r="52" spans="1:10" ht="13.5" customHeight="1">
      <c r="A52" s="1774"/>
      <c r="B52" s="441" t="s">
        <v>121</v>
      </c>
      <c r="C52" s="390">
        <v>0.92744922570340826</v>
      </c>
      <c r="D52" s="390">
        <v>0.96365043628217173</v>
      </c>
      <c r="E52" s="390">
        <v>0.90370822727100175</v>
      </c>
      <c r="F52" s="390">
        <v>0.94658221432529221</v>
      </c>
      <c r="G52" s="390">
        <v>0.78615639511536095</v>
      </c>
      <c r="H52" s="390">
        <v>0.97951182223300903</v>
      </c>
      <c r="I52" s="390">
        <v>0.84716792545805386</v>
      </c>
      <c r="J52" s="390">
        <v>1.0276595879221138</v>
      </c>
    </row>
    <row r="53" spans="1:10" ht="13.5" customHeight="1">
      <c r="A53" s="1775"/>
      <c r="B53" s="452" t="s">
        <v>112</v>
      </c>
      <c r="C53" s="47">
        <f t="shared" ref="C53:J53" si="4">1.14*1.64*C52/SQRT(C50)</f>
        <v>0.16384373175245501</v>
      </c>
      <c r="D53" s="47">
        <f t="shared" si="4"/>
        <v>9.9027137371754448E-2</v>
      </c>
      <c r="E53" s="47">
        <f t="shared" si="4"/>
        <v>0.14705844514761179</v>
      </c>
      <c r="F53" s="47">
        <f t="shared" si="4"/>
        <v>0.13264687968430383</v>
      </c>
      <c r="G53" s="47">
        <f t="shared" si="4"/>
        <v>6.5600295007566964E-2</v>
      </c>
      <c r="H53" s="47">
        <f t="shared" si="4"/>
        <v>0.11971551903034375</v>
      </c>
      <c r="I53" s="47">
        <f t="shared" si="4"/>
        <v>0.15682601900814022</v>
      </c>
      <c r="J53" s="47">
        <f t="shared" si="4"/>
        <v>0.17466476050719851</v>
      </c>
    </row>
    <row r="54" spans="1:10" ht="13.5" customHeight="1">
      <c r="A54" s="1773" t="s">
        <v>682</v>
      </c>
      <c r="B54" s="441" t="s">
        <v>109</v>
      </c>
      <c r="C54" s="45">
        <v>1.9177157308574575</v>
      </c>
      <c r="D54" s="45">
        <v>1.9340696788862688</v>
      </c>
      <c r="E54" s="45">
        <v>1.7953312472175953</v>
      </c>
      <c r="F54" s="45">
        <v>1.9638320138562753</v>
      </c>
      <c r="G54" s="45">
        <v>1.8733736521510154</v>
      </c>
      <c r="H54" s="45">
        <v>2.3223902284126607</v>
      </c>
      <c r="I54" s="45">
        <v>1.8152813455134273</v>
      </c>
      <c r="J54" s="45">
        <v>1.6340772855403931</v>
      </c>
    </row>
    <row r="55" spans="1:10" ht="13.5" customHeight="1">
      <c r="A55" s="1774"/>
      <c r="B55" s="441" t="s">
        <v>75</v>
      </c>
      <c r="C55" s="472">
        <v>122.35341641488783</v>
      </c>
      <c r="D55" s="472">
        <v>169.10525471319843</v>
      </c>
      <c r="E55" s="472">
        <v>107.54170679058507</v>
      </c>
      <c r="F55" s="472">
        <v>64.331501094262464</v>
      </c>
      <c r="G55" s="472">
        <v>218.77787161895927</v>
      </c>
      <c r="H55" s="472">
        <v>106.44036704822125</v>
      </c>
      <c r="I55" s="472">
        <v>57.214641788082751</v>
      </c>
      <c r="J55" s="472">
        <v>38.881943500843796</v>
      </c>
    </row>
    <row r="56" spans="1:10" ht="13.5" customHeight="1">
      <c r="A56" s="1774"/>
      <c r="B56" s="441" t="s">
        <v>92</v>
      </c>
      <c r="C56" s="472">
        <v>77</v>
      </c>
      <c r="D56" s="472">
        <v>121</v>
      </c>
      <c r="E56" s="472">
        <v>49</v>
      </c>
      <c r="F56" s="472">
        <v>43</v>
      </c>
      <c r="G56" s="472">
        <v>127</v>
      </c>
      <c r="H56" s="472">
        <v>72</v>
      </c>
      <c r="I56" s="472">
        <v>25</v>
      </c>
      <c r="J56" s="472">
        <v>42</v>
      </c>
    </row>
    <row r="57" spans="1:10" ht="13.5" customHeight="1">
      <c r="A57" s="1774"/>
      <c r="B57" s="441" t="s">
        <v>110</v>
      </c>
      <c r="C57" s="45">
        <v>2</v>
      </c>
      <c r="D57" s="45">
        <v>2</v>
      </c>
      <c r="E57" s="45">
        <v>2</v>
      </c>
      <c r="F57" s="45">
        <v>2</v>
      </c>
      <c r="G57" s="45">
        <v>2</v>
      </c>
      <c r="H57" s="45">
        <v>2</v>
      </c>
      <c r="I57" s="45">
        <v>2</v>
      </c>
      <c r="J57" s="45">
        <v>1</v>
      </c>
    </row>
    <row r="58" spans="1:10" ht="13.5" customHeight="1">
      <c r="A58" s="1774"/>
      <c r="B58" s="441" t="s">
        <v>121</v>
      </c>
      <c r="C58" s="45">
        <v>1.0189517873938272</v>
      </c>
      <c r="D58" s="390">
        <v>0.95136945646634996</v>
      </c>
      <c r="E58" s="390">
        <v>0.76496719162907834</v>
      </c>
      <c r="F58" s="390">
        <v>0.9057355090557716</v>
      </c>
      <c r="G58" s="390">
        <v>0.80553108134093809</v>
      </c>
      <c r="H58" s="390">
        <v>0.98976696623515825</v>
      </c>
      <c r="I58" s="390">
        <v>0.95339125833772442</v>
      </c>
      <c r="J58" s="390">
        <v>0.73570239499414514</v>
      </c>
    </row>
    <row r="59" spans="1:10" ht="13.5" customHeight="1">
      <c r="A59" s="1775"/>
      <c r="B59" s="452" t="s">
        <v>112</v>
      </c>
      <c r="C59" s="47">
        <f t="shared" ref="C59:J59" si="5">1.14*1.64*C58/SQRT(C56)</f>
        <v>0.21709857471885027</v>
      </c>
      <c r="D59" s="47">
        <f t="shared" si="5"/>
        <v>0.16169821234631707</v>
      </c>
      <c r="E59" s="47">
        <f t="shared" si="5"/>
        <v>0.20431180878138924</v>
      </c>
      <c r="F59" s="47">
        <f t="shared" si="5"/>
        <v>0.25823545298290368</v>
      </c>
      <c r="G59" s="47">
        <f t="shared" si="5"/>
        <v>0.13363774575169041</v>
      </c>
      <c r="H59" s="47">
        <f t="shared" si="5"/>
        <v>0.21807978291577917</v>
      </c>
      <c r="I59" s="47">
        <f t="shared" si="5"/>
        <v>0.35649205931764183</v>
      </c>
      <c r="J59" s="47">
        <f t="shared" si="5"/>
        <v>0.2122395049718574</v>
      </c>
    </row>
    <row r="60" spans="1:10" ht="13.5" customHeight="1">
      <c r="A60" s="1773" t="s">
        <v>538</v>
      </c>
      <c r="B60" s="448" t="s">
        <v>109</v>
      </c>
      <c r="C60" s="797">
        <v>1</v>
      </c>
      <c r="D60" s="45">
        <v>1.9051878583894506</v>
      </c>
      <c r="E60" s="797">
        <v>1</v>
      </c>
      <c r="F60" s="797">
        <v>5.4318728918528363</v>
      </c>
      <c r="G60" s="45">
        <v>1.3685939112550602</v>
      </c>
      <c r="H60" s="797">
        <v>1.574765355252953</v>
      </c>
      <c r="I60" s="45">
        <v>1.4451292696824136</v>
      </c>
      <c r="J60" s="797">
        <v>1.3505017001097097</v>
      </c>
    </row>
    <row r="61" spans="1:10" ht="13.5" customHeight="1">
      <c r="A61" s="1774"/>
      <c r="B61" s="441" t="s">
        <v>75</v>
      </c>
      <c r="C61" s="798">
        <v>2.8993473916526602</v>
      </c>
      <c r="D61" s="472">
        <v>26.355254787636387</v>
      </c>
      <c r="E61" s="798">
        <v>1.7998206041638201</v>
      </c>
      <c r="F61" s="798">
        <v>2.7183461250259708</v>
      </c>
      <c r="G61" s="472">
        <v>46.20913129219511</v>
      </c>
      <c r="H61" s="798">
        <v>5.7852971208270212</v>
      </c>
      <c r="I61" s="472">
        <v>7.5683464598348094</v>
      </c>
      <c r="J61" s="798">
        <v>2.8713481982980777</v>
      </c>
    </row>
    <row r="62" spans="1:10" ht="13.5" customHeight="1">
      <c r="A62" s="1774"/>
      <c r="B62" s="441" t="s">
        <v>92</v>
      </c>
      <c r="C62" s="798">
        <v>2</v>
      </c>
      <c r="D62" s="472">
        <v>18</v>
      </c>
      <c r="E62" s="798">
        <v>1</v>
      </c>
      <c r="F62" s="798">
        <v>2</v>
      </c>
      <c r="G62" s="472">
        <v>24</v>
      </c>
      <c r="H62" s="798">
        <v>4</v>
      </c>
      <c r="I62" s="472">
        <v>5</v>
      </c>
      <c r="J62" s="798">
        <v>3</v>
      </c>
    </row>
    <row r="63" spans="1:10" ht="13.5" customHeight="1">
      <c r="A63" s="1774"/>
      <c r="B63" s="441" t="s">
        <v>110</v>
      </c>
      <c r="C63" s="797">
        <v>1</v>
      </c>
      <c r="D63" s="45">
        <v>1.5112919724046865</v>
      </c>
      <c r="E63" s="797">
        <v>1</v>
      </c>
      <c r="F63" s="797">
        <v>7.0331530645849023</v>
      </c>
      <c r="G63" s="45">
        <v>1</v>
      </c>
      <c r="H63" s="797">
        <v>1.9325397944825196</v>
      </c>
      <c r="I63" s="45">
        <v>1.0847193024523456</v>
      </c>
      <c r="J63" s="797">
        <v>1.0707383259613892</v>
      </c>
    </row>
    <row r="64" spans="1:10" ht="13.5" customHeight="1">
      <c r="A64" s="1774"/>
      <c r="B64" s="441" t="s">
        <v>121</v>
      </c>
      <c r="C64" s="800">
        <v>0</v>
      </c>
      <c r="D64" s="390">
        <v>0.96470383398746251</v>
      </c>
      <c r="E64" s="800"/>
      <c r="F64" s="800">
        <v>4.24325331167055</v>
      </c>
      <c r="G64" s="390">
        <v>0.48772978958215613</v>
      </c>
      <c r="H64" s="800">
        <v>0.54358565993532049</v>
      </c>
      <c r="I64" s="390">
        <v>0.53347179200923878</v>
      </c>
      <c r="J64" s="800">
        <v>0.59101663184228481</v>
      </c>
    </row>
    <row r="65" spans="1:10" ht="13.5" customHeight="1" thickBot="1">
      <c r="A65" s="1775"/>
      <c r="B65" s="449" t="s">
        <v>112</v>
      </c>
      <c r="C65" s="801">
        <f t="shared" ref="C65:J65" si="6">1.14*1.64*C64/SQRT(C62)</f>
        <v>0</v>
      </c>
      <c r="D65" s="47">
        <f t="shared" si="6"/>
        <v>0.42511502175961902</v>
      </c>
      <c r="E65" s="801">
        <f t="shared" si="6"/>
        <v>0</v>
      </c>
      <c r="F65" s="801">
        <f t="shared" si="6"/>
        <v>5.6096098938459624</v>
      </c>
      <c r="G65" s="47">
        <f t="shared" si="6"/>
        <v>0.18613256440231485</v>
      </c>
      <c r="H65" s="801">
        <f t="shared" si="6"/>
        <v>0.50814387490753754</v>
      </c>
      <c r="I65" s="802">
        <f t="shared" si="6"/>
        <v>0.44604138710294033</v>
      </c>
      <c r="J65" s="802">
        <f t="shared" si="6"/>
        <v>0.63795166404112269</v>
      </c>
    </row>
    <row r="66" spans="1:10" ht="52.5" customHeight="1">
      <c r="A66" s="2068" t="s">
        <v>842</v>
      </c>
      <c r="B66" s="2068"/>
      <c r="C66" s="2068"/>
      <c r="D66" s="2068"/>
      <c r="E66" s="2068"/>
      <c r="F66" s="2068"/>
      <c r="G66" s="2068"/>
      <c r="H66" s="2068"/>
    </row>
    <row r="67" spans="1:10" s="20" customFormat="1" ht="12.75">
      <c r="A67" s="504" t="s">
        <v>347</v>
      </c>
      <c r="D67" s="492"/>
      <c r="E67" s="492"/>
      <c r="F67" s="492"/>
      <c r="G67" s="492"/>
    </row>
    <row r="68" spans="1:10" s="20" customFormat="1" ht="12.75">
      <c r="A68" s="505" t="s">
        <v>348</v>
      </c>
      <c r="D68" s="506"/>
      <c r="E68" s="492"/>
      <c r="F68" s="506"/>
      <c r="G68" s="492"/>
    </row>
  </sheetData>
  <mergeCells count="15">
    <mergeCell ref="A24:A29"/>
    <mergeCell ref="A5:I5"/>
    <mergeCell ref="A17:C17"/>
    <mergeCell ref="A21:J21"/>
    <mergeCell ref="C22:J22"/>
    <mergeCell ref="A6:A8"/>
    <mergeCell ref="B6:I6"/>
    <mergeCell ref="A22:B23"/>
    <mergeCell ref="A66:H66"/>
    <mergeCell ref="A30:A35"/>
    <mergeCell ref="A36:A41"/>
    <mergeCell ref="A42:A47"/>
    <mergeCell ref="A48:A53"/>
    <mergeCell ref="A54:A59"/>
    <mergeCell ref="A60:A65"/>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zoomScaleNormal="100" workbookViewId="0">
      <selection activeCell="A3" sqref="A3"/>
    </sheetView>
  </sheetViews>
  <sheetFormatPr baseColWidth="10" defaultRowHeight="12.75"/>
  <cols>
    <col min="1" max="1" width="19.140625" customWidth="1"/>
    <col min="2" max="2" width="20.5703125" customWidth="1"/>
  </cols>
  <sheetData>
    <row r="1" spans="1:7" ht="25.5">
      <c r="A1" s="8" t="s">
        <v>834</v>
      </c>
      <c r="D1" s="8" t="s">
        <v>1205</v>
      </c>
    </row>
    <row r="2" spans="1:7" ht="15">
      <c r="A2" s="28"/>
    </row>
    <row r="3" spans="1:7" ht="15.75">
      <c r="A3" s="26" t="s">
        <v>69</v>
      </c>
    </row>
    <row r="4" spans="1:7" ht="13.5" thickBot="1"/>
    <row r="5" spans="1:7" ht="13.5" customHeight="1" thickBot="1">
      <c r="A5" s="1961" t="s">
        <v>71</v>
      </c>
      <c r="B5" s="1954"/>
      <c r="C5" s="1823" t="s">
        <v>844</v>
      </c>
      <c r="D5" s="1823"/>
      <c r="E5" s="1823"/>
      <c r="F5" s="1823"/>
      <c r="G5" s="20"/>
    </row>
    <row r="6" spans="1:7" ht="13.5" thickBot="1">
      <c r="A6" s="1960"/>
      <c r="B6" s="1960"/>
      <c r="C6" s="734" t="s">
        <v>95</v>
      </c>
      <c r="D6" s="734" t="s">
        <v>96</v>
      </c>
      <c r="E6" s="734" t="s">
        <v>98</v>
      </c>
      <c r="F6" s="734" t="s">
        <v>99</v>
      </c>
      <c r="G6" s="20"/>
    </row>
    <row r="7" spans="1:7">
      <c r="A7" s="1951" t="s">
        <v>589</v>
      </c>
      <c r="B7" s="456" t="s">
        <v>109</v>
      </c>
      <c r="C7" s="729">
        <v>2.0886999999999998</v>
      </c>
      <c r="D7" s="729">
        <v>1.9514</v>
      </c>
      <c r="E7" s="729">
        <v>2.0121000000000002</v>
      </c>
      <c r="F7" s="729">
        <v>1.9182999999999999</v>
      </c>
    </row>
    <row r="8" spans="1:7">
      <c r="A8" s="1773"/>
      <c r="B8" s="441" t="s">
        <v>75</v>
      </c>
      <c r="C8" s="591">
        <v>2831</v>
      </c>
      <c r="D8" s="591">
        <v>720</v>
      </c>
      <c r="E8" s="591">
        <v>114</v>
      </c>
      <c r="F8" s="591">
        <v>609</v>
      </c>
      <c r="G8" s="20"/>
    </row>
    <row r="9" spans="1:7">
      <c r="A9" s="1773"/>
      <c r="B9" s="441" t="s">
        <v>92</v>
      </c>
      <c r="C9" s="591">
        <v>1490</v>
      </c>
      <c r="D9" s="591">
        <v>576</v>
      </c>
      <c r="E9" s="591">
        <v>179</v>
      </c>
      <c r="F9" s="591">
        <v>548</v>
      </c>
      <c r="G9" s="20"/>
    </row>
    <row r="10" spans="1:7">
      <c r="A10" s="1773"/>
      <c r="B10" s="441" t="s">
        <v>110</v>
      </c>
      <c r="C10" s="731">
        <v>1.0535000000000001</v>
      </c>
      <c r="D10" s="727">
        <v>0.77580000000000005</v>
      </c>
      <c r="E10" s="727">
        <v>0.6</v>
      </c>
      <c r="F10" s="727">
        <v>0.26640000000000003</v>
      </c>
      <c r="G10" s="20"/>
    </row>
    <row r="11" spans="1:7">
      <c r="A11" s="1773"/>
      <c r="B11" s="441" t="s">
        <v>121</v>
      </c>
      <c r="C11" s="731">
        <v>2.9739</v>
      </c>
      <c r="D11" s="731">
        <v>3.1744599999999998</v>
      </c>
      <c r="E11" s="731">
        <v>3.3370700000000002</v>
      </c>
      <c r="F11" s="731">
        <v>3.75624</v>
      </c>
      <c r="G11" s="20"/>
    </row>
    <row r="12" spans="1:7">
      <c r="A12" s="1877"/>
      <c r="B12" s="452" t="s">
        <v>112</v>
      </c>
      <c r="C12" s="47">
        <f>1.14*1.64*C11/SQRT(C9)</f>
        <v>0.14403960643990818</v>
      </c>
      <c r="D12" s="47">
        <f>1.14*1.64*D11/SQRT(D9)</f>
        <v>0.24729043399999995</v>
      </c>
      <c r="E12" s="47">
        <f>1.14*1.64*E11/SQRT(E9)</f>
        <v>0.46632371334033557</v>
      </c>
      <c r="F12" s="47">
        <f>1.14*1.64*F11/SQRT(F9)</f>
        <v>0.29999343672059309</v>
      </c>
      <c r="G12" s="20"/>
    </row>
    <row r="13" spans="1:7">
      <c r="A13" s="1773" t="s">
        <v>590</v>
      </c>
      <c r="B13" s="441" t="s">
        <v>109</v>
      </c>
      <c r="C13" s="731">
        <v>1.4777</v>
      </c>
      <c r="D13" s="731">
        <v>1.2531000000000001</v>
      </c>
      <c r="E13" s="731">
        <v>1.2205999999999999</v>
      </c>
      <c r="F13" s="731">
        <v>1.5424</v>
      </c>
    </row>
    <row r="14" spans="1:7">
      <c r="A14" s="1774"/>
      <c r="B14" s="441" t="s">
        <v>75</v>
      </c>
      <c r="C14" s="591">
        <v>2831</v>
      </c>
      <c r="D14" s="591">
        <v>720</v>
      </c>
      <c r="E14" s="591">
        <v>114</v>
      </c>
      <c r="F14" s="591">
        <v>609</v>
      </c>
      <c r="G14" s="20"/>
    </row>
    <row r="15" spans="1:7">
      <c r="A15" s="1774"/>
      <c r="B15" s="441" t="s">
        <v>92</v>
      </c>
      <c r="C15" s="591">
        <v>1490</v>
      </c>
      <c r="D15" s="591">
        <v>576</v>
      </c>
      <c r="E15" s="591">
        <v>179</v>
      </c>
      <c r="F15" s="591">
        <v>548</v>
      </c>
      <c r="G15" s="20"/>
    </row>
    <row r="16" spans="1:7">
      <c r="A16" s="1774"/>
      <c r="B16" s="441" t="s">
        <v>110</v>
      </c>
      <c r="C16" s="727">
        <v>0</v>
      </c>
      <c r="D16" s="727">
        <v>0</v>
      </c>
      <c r="E16" s="727">
        <v>0</v>
      </c>
      <c r="F16" s="727">
        <v>0</v>
      </c>
      <c r="G16" s="20"/>
    </row>
    <row r="17" spans="1:7">
      <c r="A17" s="1774"/>
      <c r="B17" s="441" t="s">
        <v>121</v>
      </c>
      <c r="C17" s="731">
        <v>7.7936100000000001</v>
      </c>
      <c r="D17" s="731">
        <v>5.5761000000000003</v>
      </c>
      <c r="E17" s="731">
        <v>2.8421599999999998</v>
      </c>
      <c r="F17" s="731">
        <v>4.5725100000000003</v>
      </c>
      <c r="G17" s="20"/>
    </row>
    <row r="18" spans="1:7">
      <c r="A18" s="1775"/>
      <c r="B18" s="452" t="s">
        <v>112</v>
      </c>
      <c r="C18" s="47">
        <f>1.14*1.64*C17/SQRT(C15)</f>
        <v>0.37748025056193313</v>
      </c>
      <c r="D18" s="47">
        <f>1.14*1.64*D17/SQRT(D15)</f>
        <v>0.43437818999999994</v>
      </c>
      <c r="E18" s="47">
        <f>1.14*1.64*E17/SQRT(E15)</f>
        <v>0.39716475983643373</v>
      </c>
      <c r="F18" s="47">
        <f>1.14*1.64*F17/SQRT(F15)</f>
        <v>0.36518512910231488</v>
      </c>
      <c r="G18" s="20"/>
    </row>
    <row r="19" spans="1:7">
      <c r="A19" s="1773" t="s">
        <v>591</v>
      </c>
      <c r="B19" s="441" t="s">
        <v>109</v>
      </c>
      <c r="C19" s="731">
        <v>21.863600000000002</v>
      </c>
      <c r="D19" s="731">
        <v>18.170500000000001</v>
      </c>
      <c r="E19" s="731">
        <v>26.901299999999999</v>
      </c>
      <c r="F19" s="731">
        <v>24.704599999999999</v>
      </c>
    </row>
    <row r="20" spans="1:7">
      <c r="A20" s="1774"/>
      <c r="B20" s="441" t="s">
        <v>75</v>
      </c>
      <c r="C20" s="591">
        <v>2831</v>
      </c>
      <c r="D20" s="591">
        <v>720</v>
      </c>
      <c r="E20" s="591">
        <v>114</v>
      </c>
      <c r="F20" s="591">
        <v>609</v>
      </c>
      <c r="G20" s="20"/>
    </row>
    <row r="21" spans="1:7">
      <c r="A21" s="1774"/>
      <c r="B21" s="441" t="s">
        <v>92</v>
      </c>
      <c r="C21" s="591">
        <v>1490</v>
      </c>
      <c r="D21" s="591">
        <v>576</v>
      </c>
      <c r="E21" s="591">
        <v>179</v>
      </c>
      <c r="F21" s="591">
        <v>548</v>
      </c>
      <c r="G21" s="20"/>
    </row>
    <row r="22" spans="1:7">
      <c r="A22" s="1774"/>
      <c r="B22" s="441" t="s">
        <v>110</v>
      </c>
      <c r="C22" s="727">
        <v>0</v>
      </c>
      <c r="D22" s="727">
        <v>0</v>
      </c>
      <c r="E22" s="727">
        <v>4.0892999999999997</v>
      </c>
      <c r="F22" s="727">
        <v>2.7786</v>
      </c>
      <c r="G22" s="20"/>
    </row>
    <row r="23" spans="1:7">
      <c r="A23" s="1774"/>
      <c r="B23" s="441" t="s">
        <v>121</v>
      </c>
      <c r="C23" s="731">
        <v>48.91968</v>
      </c>
      <c r="D23" s="731">
        <v>38.390419999999999</v>
      </c>
      <c r="E23" s="731">
        <v>54.006889999999999</v>
      </c>
      <c r="F23" s="731">
        <v>49.27131</v>
      </c>
      <c r="G23" s="20"/>
    </row>
    <row r="24" spans="1:7">
      <c r="A24" s="1775"/>
      <c r="B24" s="452" t="s">
        <v>112</v>
      </c>
      <c r="C24" s="47">
        <f>1.14*1.64*C23/SQRT(C21)</f>
        <v>2.3694043022180464</v>
      </c>
      <c r="D24" s="47">
        <f>1.14*1.64*D23/SQRT(D21)</f>
        <v>2.9906137179999992</v>
      </c>
      <c r="E24" s="47">
        <f>1.14*1.64*E23/SQRT(E21)</f>
        <v>7.5469479186121458</v>
      </c>
      <c r="F24" s="47">
        <f>1.14*1.64*F23/SQRT(F21)</f>
        <v>3.9350706074760193</v>
      </c>
      <c r="G24" s="20"/>
    </row>
    <row r="25" spans="1:7">
      <c r="A25" s="1773" t="s">
        <v>592</v>
      </c>
      <c r="B25" s="441" t="s">
        <v>109</v>
      </c>
      <c r="C25" s="731">
        <v>13.4133</v>
      </c>
      <c r="D25" s="731">
        <v>11.5572</v>
      </c>
      <c r="E25" s="731">
        <v>11.6645</v>
      </c>
      <c r="F25" s="731">
        <v>11.391999999999999</v>
      </c>
    </row>
    <row r="26" spans="1:7">
      <c r="A26" s="1774"/>
      <c r="B26" s="441" t="s">
        <v>75</v>
      </c>
      <c r="C26" s="591">
        <v>2831</v>
      </c>
      <c r="D26" s="591">
        <v>720</v>
      </c>
      <c r="E26" s="591">
        <v>114</v>
      </c>
      <c r="F26" s="591">
        <v>609</v>
      </c>
      <c r="G26" s="20"/>
    </row>
    <row r="27" spans="1:7">
      <c r="A27" s="1774"/>
      <c r="B27" s="441" t="s">
        <v>92</v>
      </c>
      <c r="C27" s="591">
        <v>1490</v>
      </c>
      <c r="D27" s="591">
        <v>576</v>
      </c>
      <c r="E27" s="591">
        <v>179</v>
      </c>
      <c r="F27" s="591">
        <v>548</v>
      </c>
      <c r="G27" s="20"/>
    </row>
    <row r="28" spans="1:7">
      <c r="A28" s="1774"/>
      <c r="B28" s="441" t="s">
        <v>110</v>
      </c>
      <c r="C28" s="727">
        <v>0</v>
      </c>
      <c r="D28" s="727">
        <v>0</v>
      </c>
      <c r="E28" s="727">
        <v>0</v>
      </c>
      <c r="F28" s="727">
        <v>0</v>
      </c>
      <c r="G28" s="20"/>
    </row>
    <row r="29" spans="1:7">
      <c r="A29" s="1774"/>
      <c r="B29" s="441" t="s">
        <v>121</v>
      </c>
      <c r="C29" s="731">
        <v>44.941699999999997</v>
      </c>
      <c r="D29" s="731">
        <v>49.145769999999999</v>
      </c>
      <c r="E29" s="731">
        <v>39.991320000000002</v>
      </c>
      <c r="F29" s="731">
        <v>41.204270000000001</v>
      </c>
      <c r="G29" s="20"/>
    </row>
    <row r="30" spans="1:7">
      <c r="A30" s="1775"/>
      <c r="B30" s="452" t="s">
        <v>112</v>
      </c>
      <c r="C30" s="47">
        <f>1.14*1.64*C29/SQRT(C27)</f>
        <v>2.1767324996605204</v>
      </c>
      <c r="D30" s="47">
        <f>1.14*1.64*D29/SQRT(D27)</f>
        <v>3.828455482999999</v>
      </c>
      <c r="E30" s="47">
        <f>1.14*1.64*E29/SQRT(E27)</f>
        <v>5.5884056504003903</v>
      </c>
      <c r="F30" s="47">
        <f>1.14*1.64*F29/SQRT(F27)</f>
        <v>3.2907936034074585</v>
      </c>
      <c r="G30" s="20"/>
    </row>
    <row r="31" spans="1:7">
      <c r="A31" s="1773" t="s">
        <v>538</v>
      </c>
      <c r="B31" s="441" t="s">
        <v>109</v>
      </c>
      <c r="C31" s="792">
        <v>0.45319999999999999</v>
      </c>
      <c r="D31" s="792">
        <v>0.47020000000000001</v>
      </c>
      <c r="E31" s="792">
        <v>1.2681</v>
      </c>
      <c r="F31" s="792">
        <v>0.51670000000000005</v>
      </c>
    </row>
    <row r="32" spans="1:7">
      <c r="A32" s="1774"/>
      <c r="B32" s="441" t="s">
        <v>75</v>
      </c>
      <c r="C32" s="226">
        <v>2831</v>
      </c>
      <c r="D32" s="226">
        <v>720</v>
      </c>
      <c r="E32" s="226">
        <v>114</v>
      </c>
      <c r="F32" s="226">
        <v>609</v>
      </c>
      <c r="G32" s="20"/>
    </row>
    <row r="33" spans="1:11">
      <c r="A33" s="1774"/>
      <c r="B33" s="441" t="s">
        <v>92</v>
      </c>
      <c r="C33" s="226">
        <v>1490</v>
      </c>
      <c r="D33" s="226">
        <v>576</v>
      </c>
      <c r="E33" s="226">
        <v>179</v>
      </c>
      <c r="F33" s="226">
        <v>548</v>
      </c>
      <c r="G33" s="20"/>
    </row>
    <row r="34" spans="1:11">
      <c r="A34" s="1774"/>
      <c r="B34" s="441" t="s">
        <v>110</v>
      </c>
      <c r="C34" s="397">
        <v>0</v>
      </c>
      <c r="D34" s="397">
        <v>0</v>
      </c>
      <c r="E34" s="397">
        <v>0</v>
      </c>
      <c r="F34" s="397">
        <v>0</v>
      </c>
      <c r="G34" s="20"/>
    </row>
    <row r="35" spans="1:11">
      <c r="A35" s="1774"/>
      <c r="B35" s="441" t="s">
        <v>121</v>
      </c>
      <c r="C35" s="792">
        <v>6.7992999999999997</v>
      </c>
      <c r="D35" s="792">
        <v>5.6060800000000004</v>
      </c>
      <c r="E35" s="792">
        <v>13.001799999999999</v>
      </c>
      <c r="F35" s="792">
        <v>4.6565399999999997</v>
      </c>
      <c r="G35" s="20"/>
    </row>
    <row r="36" spans="1:11">
      <c r="A36" s="1775"/>
      <c r="B36" s="452" t="s">
        <v>112</v>
      </c>
      <c r="C36" s="203">
        <f>1.14*1.64*C35/SQRT(C33)</f>
        <v>0.32932126032041015</v>
      </c>
      <c r="D36" s="203">
        <f>1.14*1.64*D35/SQRT(D33)</f>
        <v>0.43671363199999996</v>
      </c>
      <c r="E36" s="203">
        <f>1.14*1.64*E35/SQRT(E33)</f>
        <v>1.8168775770686183</v>
      </c>
      <c r="F36" s="203">
        <f>1.14*1.64*F35/SQRT(F33)</f>
        <v>0.37189621478577262</v>
      </c>
      <c r="G36" s="20"/>
    </row>
    <row r="37" spans="1:11" ht="13.5" thickBot="1">
      <c r="A37" s="1967" t="s">
        <v>166</v>
      </c>
      <c r="B37" s="441" t="s">
        <v>109</v>
      </c>
      <c r="C37" s="731">
        <v>39.296599999999998</v>
      </c>
      <c r="D37" s="731">
        <v>33.4024</v>
      </c>
      <c r="E37" s="731">
        <v>43.066600000000001</v>
      </c>
      <c r="F37" s="731">
        <v>40.073999999999998</v>
      </c>
    </row>
    <row r="38" spans="1:11">
      <c r="A38" s="1774"/>
      <c r="B38" s="441" t="s">
        <v>75</v>
      </c>
      <c r="C38" s="591">
        <v>2831</v>
      </c>
      <c r="D38" s="591">
        <v>720</v>
      </c>
      <c r="E38" s="591">
        <v>114</v>
      </c>
      <c r="F38" s="591">
        <v>609</v>
      </c>
      <c r="G38" s="20"/>
    </row>
    <row r="39" spans="1:11">
      <c r="A39" s="1774"/>
      <c r="B39" s="441" t="s">
        <v>92</v>
      </c>
      <c r="C39" s="591">
        <v>1490</v>
      </c>
      <c r="D39" s="591">
        <v>576</v>
      </c>
      <c r="E39" s="591">
        <v>179</v>
      </c>
      <c r="F39" s="591">
        <v>548</v>
      </c>
      <c r="G39" s="20"/>
    </row>
    <row r="40" spans="1:11">
      <c r="A40" s="1774"/>
      <c r="B40" s="441" t="s">
        <v>110</v>
      </c>
      <c r="C40" s="731">
        <v>15.474299999999999</v>
      </c>
      <c r="D40" s="731">
        <v>11.5435</v>
      </c>
      <c r="E40" s="731">
        <v>12.4681</v>
      </c>
      <c r="F40" s="731">
        <v>14.3233</v>
      </c>
      <c r="G40" s="20"/>
    </row>
    <row r="41" spans="1:11">
      <c r="A41" s="1774"/>
      <c r="B41" s="441" t="s">
        <v>121</v>
      </c>
      <c r="C41" s="731">
        <v>63.860149999999997</v>
      </c>
      <c r="D41" s="731">
        <v>59.641500000000001</v>
      </c>
      <c r="E41" s="731">
        <v>64.389300000000006</v>
      </c>
      <c r="F41" s="731">
        <v>61.61206</v>
      </c>
      <c r="G41" s="20"/>
    </row>
    <row r="42" spans="1:11" ht="13.5" thickBot="1">
      <c r="A42" s="1960"/>
      <c r="B42" s="341" t="s">
        <v>112</v>
      </c>
      <c r="C42" s="47">
        <f>1.14*1.64*C41/SQRT(C39)</f>
        <v>3.0930397367744384</v>
      </c>
      <c r="D42" s="47">
        <f>1.14*1.64*D41/SQRT(D39)</f>
        <v>4.6460728499999995</v>
      </c>
      <c r="E42" s="47">
        <f>1.14*1.64*E41/SQRT(E39)</f>
        <v>8.9977907192192159</v>
      </c>
      <c r="F42" s="47">
        <f>1.14*1.64*F41/SQRT(F39)</f>
        <v>4.9206689729184996</v>
      </c>
      <c r="G42" s="20"/>
      <c r="K42" s="739"/>
    </row>
    <row r="43" spans="1:11" ht="39.75" customHeight="1">
      <c r="A43" s="1784" t="s">
        <v>845</v>
      </c>
      <c r="B43" s="1784"/>
      <c r="C43" s="1784"/>
      <c r="D43" s="1784"/>
      <c r="E43" s="1784"/>
      <c r="F43" s="1784"/>
    </row>
    <row r="44" spans="1:11" s="20" customFormat="1">
      <c r="A44" s="504" t="s">
        <v>347</v>
      </c>
      <c r="D44" s="492"/>
      <c r="E44" s="492"/>
      <c r="F44" s="492"/>
      <c r="G44" s="492"/>
    </row>
    <row r="45" spans="1:11" s="20" customFormat="1">
      <c r="A45" s="505" t="s">
        <v>348</v>
      </c>
      <c r="D45" s="506"/>
      <c r="E45" s="492"/>
      <c r="F45" s="506"/>
      <c r="G45" s="492"/>
    </row>
    <row r="46" spans="1:11" ht="13.5" thickBot="1"/>
    <row r="47" spans="1:11" ht="13.5" thickBot="1">
      <c r="A47" s="1961" t="s">
        <v>71</v>
      </c>
      <c r="B47" s="1954"/>
      <c r="C47" s="1823" t="s">
        <v>846</v>
      </c>
      <c r="D47" s="1823"/>
      <c r="E47" s="1823"/>
      <c r="F47" s="1823"/>
      <c r="G47" s="1823"/>
    </row>
    <row r="48" spans="1:11" ht="13.5" thickBot="1">
      <c r="A48" s="1960"/>
      <c r="B48" s="1960"/>
      <c r="C48" s="734" t="s">
        <v>95</v>
      </c>
      <c r="D48" s="734" t="s">
        <v>96</v>
      </c>
      <c r="E48" s="734" t="s">
        <v>97</v>
      </c>
      <c r="F48" s="734" t="s">
        <v>98</v>
      </c>
      <c r="G48" s="734" t="s">
        <v>99</v>
      </c>
    </row>
    <row r="49" spans="1:7">
      <c r="A49" s="1951" t="s">
        <v>589</v>
      </c>
      <c r="B49" s="456" t="s">
        <v>109</v>
      </c>
      <c r="C49" s="729">
        <v>2.1436999999999999</v>
      </c>
      <c r="D49" s="729">
        <v>1.9845999999999999</v>
      </c>
      <c r="E49" s="729">
        <v>2.2479</v>
      </c>
      <c r="F49" s="729">
        <v>2.1536</v>
      </c>
      <c r="G49" s="729">
        <v>1.9749000000000001</v>
      </c>
    </row>
    <row r="50" spans="1:7">
      <c r="A50" s="1773"/>
      <c r="B50" s="441" t="s">
        <v>75</v>
      </c>
      <c r="C50" s="591">
        <v>2507</v>
      </c>
      <c r="D50" s="591">
        <v>666</v>
      </c>
      <c r="E50" s="591">
        <v>224</v>
      </c>
      <c r="F50" s="591">
        <v>166</v>
      </c>
      <c r="G50" s="591">
        <v>686</v>
      </c>
    </row>
    <row r="51" spans="1:7" ht="13.5" customHeight="1">
      <c r="A51" s="1773"/>
      <c r="B51" s="441" t="s">
        <v>92</v>
      </c>
      <c r="C51" s="591">
        <v>1305</v>
      </c>
      <c r="D51" s="591">
        <v>527</v>
      </c>
      <c r="E51" s="591">
        <v>243</v>
      </c>
      <c r="F51" s="591">
        <v>256</v>
      </c>
      <c r="G51" s="591">
        <v>574</v>
      </c>
    </row>
    <row r="52" spans="1:7" ht="13.5" customHeight="1">
      <c r="A52" s="1773"/>
      <c r="B52" s="441" t="s">
        <v>110</v>
      </c>
      <c r="C52" s="731">
        <v>1.2048000000000001</v>
      </c>
      <c r="D52" s="727">
        <v>0.78859999999999997</v>
      </c>
      <c r="E52" s="727">
        <v>0.5</v>
      </c>
      <c r="F52" s="727">
        <v>0.49440000000000001</v>
      </c>
      <c r="G52" s="727">
        <v>0.5</v>
      </c>
    </row>
    <row r="53" spans="1:7">
      <c r="A53" s="1773"/>
      <c r="B53" s="441" t="s">
        <v>121</v>
      </c>
      <c r="C53" s="731">
        <v>2.9386100000000002</v>
      </c>
      <c r="D53" s="731">
        <v>3.2163599999999999</v>
      </c>
      <c r="E53" s="731">
        <v>4.0107200000000001</v>
      </c>
      <c r="F53" s="731">
        <v>5.3495200000000001</v>
      </c>
      <c r="G53" s="731">
        <v>3.0350000000000001</v>
      </c>
    </row>
    <row r="54" spans="1:7">
      <c r="A54" s="1877"/>
      <c r="B54" s="452" t="s">
        <v>112</v>
      </c>
      <c r="C54" s="803">
        <f>1.14*1.64*C53/SQRT(C51)</f>
        <v>0.15208465457102885</v>
      </c>
      <c r="D54" s="803">
        <f>1.14*1.64*D53/SQRT(D51)</f>
        <v>0.26194375216101901</v>
      </c>
      <c r="E54" s="803">
        <f>1.14*1.64*E53/SQRT(E51)</f>
        <v>0.48102528576289172</v>
      </c>
      <c r="F54" s="803">
        <f>1.14*1.64*F53/SQRT(F51)</f>
        <v>0.62509141199999996</v>
      </c>
      <c r="G54" s="803">
        <f>1.14*1.64*G53/SQRT(G51)</f>
        <v>0.23683803468917017</v>
      </c>
    </row>
    <row r="55" spans="1:7">
      <c r="A55" s="1773" t="s">
        <v>590</v>
      </c>
      <c r="B55" s="441" t="s">
        <v>109</v>
      </c>
      <c r="C55" s="731">
        <v>1.2576000000000001</v>
      </c>
      <c r="D55" s="731">
        <v>1.2961</v>
      </c>
      <c r="E55" s="731">
        <v>1.4464999999999999</v>
      </c>
      <c r="F55" s="731">
        <v>1.3053999999999999</v>
      </c>
      <c r="G55" s="731">
        <v>1.5197000000000001</v>
      </c>
    </row>
    <row r="56" spans="1:7">
      <c r="A56" s="1774"/>
      <c r="B56" s="441" t="s">
        <v>75</v>
      </c>
      <c r="C56" s="591">
        <v>2507</v>
      </c>
      <c r="D56" s="591">
        <v>666</v>
      </c>
      <c r="E56" s="591">
        <v>224</v>
      </c>
      <c r="F56" s="591">
        <v>166</v>
      </c>
      <c r="G56" s="591">
        <v>686</v>
      </c>
    </row>
    <row r="57" spans="1:7">
      <c r="A57" s="1774"/>
      <c r="B57" s="441" t="s">
        <v>92</v>
      </c>
      <c r="C57" s="591">
        <v>1305</v>
      </c>
      <c r="D57" s="591">
        <v>527</v>
      </c>
      <c r="E57" s="591">
        <v>243</v>
      </c>
      <c r="F57" s="591">
        <v>256</v>
      </c>
      <c r="G57" s="591">
        <v>574</v>
      </c>
    </row>
    <row r="58" spans="1:7">
      <c r="A58" s="1774"/>
      <c r="B58" s="441" t="s">
        <v>110</v>
      </c>
      <c r="C58" s="727">
        <v>0</v>
      </c>
      <c r="D58" s="727">
        <v>0</v>
      </c>
      <c r="E58" s="727">
        <v>0</v>
      </c>
      <c r="F58" s="727">
        <v>0</v>
      </c>
      <c r="G58" s="727">
        <v>0</v>
      </c>
    </row>
    <row r="59" spans="1:7">
      <c r="A59" s="1774"/>
      <c r="B59" s="441" t="s">
        <v>121</v>
      </c>
      <c r="C59" s="731">
        <v>5.8861400000000001</v>
      </c>
      <c r="D59" s="731">
        <v>5.72776</v>
      </c>
      <c r="E59" s="731">
        <v>5.0297599999999996</v>
      </c>
      <c r="F59" s="731">
        <v>3.0599099999999999</v>
      </c>
      <c r="G59" s="731">
        <v>4.6747300000000003</v>
      </c>
    </row>
    <row r="60" spans="1:7">
      <c r="A60" s="1775"/>
      <c r="B60" s="452" t="s">
        <v>112</v>
      </c>
      <c r="C60" s="803">
        <f>1.14*1.64*C59/SQRT(C57)</f>
        <v>0.30463095431401777</v>
      </c>
      <c r="D60" s="803">
        <f>1.14*1.64*D59/SQRT(D57)</f>
        <v>0.46647481807938107</v>
      </c>
      <c r="E60" s="803">
        <f>1.14*1.64*E59/SQRT(E57)</f>
        <v>0.60324374210086018</v>
      </c>
      <c r="F60" s="803">
        <f>1.14*1.64*F59/SQRT(F57)</f>
        <v>0.35755048349999996</v>
      </c>
      <c r="G60" s="803">
        <f>1.14*1.64*G59/SQRT(G57)</f>
        <v>0.36479534296622879</v>
      </c>
    </row>
    <row r="61" spans="1:7">
      <c r="A61" s="1773" t="s">
        <v>591</v>
      </c>
      <c r="B61" s="441" t="s">
        <v>109</v>
      </c>
      <c r="C61" s="731">
        <v>20.962199999999999</v>
      </c>
      <c r="D61" s="731">
        <v>17.913</v>
      </c>
      <c r="E61" s="731">
        <v>20.857800000000001</v>
      </c>
      <c r="F61" s="731">
        <v>24.165199999999999</v>
      </c>
      <c r="G61" s="731">
        <v>25.530100000000001</v>
      </c>
    </row>
    <row r="62" spans="1:7">
      <c r="A62" s="1774"/>
      <c r="B62" s="441" t="s">
        <v>75</v>
      </c>
      <c r="C62" s="591">
        <v>2507</v>
      </c>
      <c r="D62" s="591">
        <v>666</v>
      </c>
      <c r="E62" s="591">
        <v>224</v>
      </c>
      <c r="F62" s="591">
        <v>166</v>
      </c>
      <c r="G62" s="591">
        <v>686</v>
      </c>
    </row>
    <row r="63" spans="1:7">
      <c r="A63" s="1774"/>
      <c r="B63" s="441" t="s">
        <v>92</v>
      </c>
      <c r="C63" s="591">
        <v>1305</v>
      </c>
      <c r="D63" s="591">
        <v>527</v>
      </c>
      <c r="E63" s="591">
        <v>243</v>
      </c>
      <c r="F63" s="591">
        <v>256</v>
      </c>
      <c r="G63" s="591">
        <v>574</v>
      </c>
    </row>
    <row r="64" spans="1:7">
      <c r="A64" s="1774"/>
      <c r="B64" s="441" t="s">
        <v>110</v>
      </c>
      <c r="C64" s="727">
        <v>0</v>
      </c>
      <c r="D64" s="727">
        <v>0</v>
      </c>
      <c r="E64" s="727">
        <v>0</v>
      </c>
      <c r="F64" s="727">
        <v>4.0608000000000004</v>
      </c>
      <c r="G64" s="727">
        <v>2.6234000000000002</v>
      </c>
    </row>
    <row r="65" spans="1:7">
      <c r="A65" s="1774"/>
      <c r="B65" s="441" t="s">
        <v>121</v>
      </c>
      <c r="C65" s="731">
        <v>48.69415</v>
      </c>
      <c r="D65" s="731">
        <v>39.330559999999998</v>
      </c>
      <c r="E65" s="731">
        <v>43.666310000000003</v>
      </c>
      <c r="F65" s="731">
        <v>50.013730000000002</v>
      </c>
      <c r="G65" s="731">
        <v>52.306089999999998</v>
      </c>
    </row>
    <row r="66" spans="1:7">
      <c r="A66" s="1775"/>
      <c r="B66" s="452" t="s">
        <v>112</v>
      </c>
      <c r="C66" s="804">
        <f>1.14*1.64*C65/SQRT(C63)</f>
        <v>2.5201142657174191</v>
      </c>
      <c r="D66" s="804">
        <f>1.14*1.64*D65/SQRT(D63)</f>
        <v>3.2031223062698473</v>
      </c>
      <c r="E66" s="804">
        <f>1.14*1.64*E65/SQRT(E63)</f>
        <v>5.2371143450455326</v>
      </c>
      <c r="F66" s="804">
        <f>1.14*1.64*F65/SQRT(F63)</f>
        <v>5.8441043504999994</v>
      </c>
      <c r="G66" s="804">
        <f>1.14*1.64*G65/SQRT(G63)</f>
        <v>4.0817369218698039</v>
      </c>
    </row>
    <row r="67" spans="1:7">
      <c r="A67" s="1773" t="s">
        <v>592</v>
      </c>
      <c r="B67" s="441" t="s">
        <v>109</v>
      </c>
      <c r="C67" s="731">
        <v>14.2134</v>
      </c>
      <c r="D67" s="731">
        <v>9.2538</v>
      </c>
      <c r="E67" s="731">
        <v>13.2502</v>
      </c>
      <c r="F67" s="731">
        <v>12.398199999999999</v>
      </c>
      <c r="G67" s="731">
        <v>13.151</v>
      </c>
    </row>
    <row r="68" spans="1:7">
      <c r="A68" s="1774"/>
      <c r="B68" s="441" t="s">
        <v>75</v>
      </c>
      <c r="C68" s="591">
        <v>2507</v>
      </c>
      <c r="D68" s="591">
        <v>666</v>
      </c>
      <c r="E68" s="591">
        <v>224</v>
      </c>
      <c r="F68" s="591">
        <v>166</v>
      </c>
      <c r="G68" s="591">
        <v>686</v>
      </c>
    </row>
    <row r="69" spans="1:7">
      <c r="A69" s="1774"/>
      <c r="B69" s="441" t="s">
        <v>92</v>
      </c>
      <c r="C69" s="591">
        <v>1305</v>
      </c>
      <c r="D69" s="591">
        <v>527</v>
      </c>
      <c r="E69" s="591">
        <v>243</v>
      </c>
      <c r="F69" s="591">
        <v>256</v>
      </c>
      <c r="G69" s="591">
        <v>574</v>
      </c>
    </row>
    <row r="70" spans="1:7">
      <c r="A70" s="1774"/>
      <c r="B70" s="441" t="s">
        <v>110</v>
      </c>
      <c r="C70" s="727">
        <v>0</v>
      </c>
      <c r="D70" s="727">
        <v>0</v>
      </c>
      <c r="E70" s="727">
        <v>0</v>
      </c>
      <c r="F70" s="727">
        <v>0</v>
      </c>
      <c r="G70" s="727">
        <v>0</v>
      </c>
    </row>
    <row r="71" spans="1:7">
      <c r="A71" s="1774"/>
      <c r="B71" s="441" t="s">
        <v>121</v>
      </c>
      <c r="C71" s="731">
        <v>47.031559999999999</v>
      </c>
      <c r="D71" s="731">
        <v>36.858580000000003</v>
      </c>
      <c r="E71" s="731">
        <v>44.871760000000002</v>
      </c>
      <c r="F71" s="731">
        <v>41.989179999999998</v>
      </c>
      <c r="G71" s="731">
        <v>45.231140000000003</v>
      </c>
    </row>
    <row r="72" spans="1:7">
      <c r="A72" s="1775"/>
      <c r="B72" s="452" t="s">
        <v>112</v>
      </c>
      <c r="C72" s="804">
        <f>1.14*1.64*C71/SQRT(C69)</f>
        <v>2.4340686775504805</v>
      </c>
      <c r="D72" s="804">
        <f>1.14*1.64*D71/SQRT(D69)</f>
        <v>3.0018016467457285</v>
      </c>
      <c r="E72" s="804">
        <f>1.14*1.64*E71/SQRT(E69)</f>
        <v>5.3816898653318841</v>
      </c>
      <c r="F72" s="804">
        <f>1.14*1.64*F71/SQRT(F69)</f>
        <v>4.9064356829999989</v>
      </c>
      <c r="G72" s="804">
        <f>1.14*1.64*G71/SQRT(G69)</f>
        <v>3.5296389800167094</v>
      </c>
    </row>
    <row r="73" spans="1:7">
      <c r="A73" s="1773" t="s">
        <v>538</v>
      </c>
      <c r="B73" s="441" t="s">
        <v>109</v>
      </c>
      <c r="C73" s="397">
        <v>0.48159999999999997</v>
      </c>
      <c r="D73" s="397">
        <v>0.50819999999999999</v>
      </c>
      <c r="E73" s="397">
        <v>6.9000000000000006E-2</v>
      </c>
      <c r="F73" s="397">
        <v>1.2683</v>
      </c>
      <c r="G73" s="397">
        <v>0.37669999999999998</v>
      </c>
    </row>
    <row r="74" spans="1:7">
      <c r="A74" s="1774"/>
      <c r="B74" s="441" t="s">
        <v>75</v>
      </c>
      <c r="C74" s="226">
        <v>2507</v>
      </c>
      <c r="D74" s="226">
        <v>666</v>
      </c>
      <c r="E74" s="226">
        <v>224</v>
      </c>
      <c r="F74" s="226">
        <v>166</v>
      </c>
      <c r="G74" s="226">
        <v>686</v>
      </c>
    </row>
    <row r="75" spans="1:7">
      <c r="A75" s="1774"/>
      <c r="B75" s="441" t="s">
        <v>92</v>
      </c>
      <c r="C75" s="226">
        <v>1305</v>
      </c>
      <c r="D75" s="226">
        <v>527</v>
      </c>
      <c r="E75" s="226">
        <v>243</v>
      </c>
      <c r="F75" s="226">
        <v>256</v>
      </c>
      <c r="G75" s="226">
        <v>574</v>
      </c>
    </row>
    <row r="76" spans="1:7">
      <c r="A76" s="1774"/>
      <c r="B76" s="441" t="s">
        <v>110</v>
      </c>
      <c r="C76" s="397">
        <v>0</v>
      </c>
      <c r="D76" s="397">
        <v>0</v>
      </c>
      <c r="E76" s="397">
        <v>0</v>
      </c>
      <c r="F76" s="397">
        <v>0</v>
      </c>
      <c r="G76" s="397">
        <v>0</v>
      </c>
    </row>
    <row r="77" spans="1:7">
      <c r="A77" s="1774"/>
      <c r="B77" s="441" t="s">
        <v>121</v>
      </c>
      <c r="C77" s="792">
        <v>7.2102500000000003</v>
      </c>
      <c r="D77" s="792">
        <v>5.8272700000000004</v>
      </c>
      <c r="E77" s="792">
        <v>0.60475000000000001</v>
      </c>
      <c r="F77" s="792">
        <v>11.66675</v>
      </c>
      <c r="G77" s="792">
        <v>3.7997200000000002</v>
      </c>
    </row>
    <row r="78" spans="1:7">
      <c r="A78" s="1775"/>
      <c r="B78" s="452" t="s">
        <v>112</v>
      </c>
      <c r="C78" s="805">
        <f>1.14*1.64*C77/SQRT(C75)</f>
        <v>0.37315886783913504</v>
      </c>
      <c r="D78" s="805">
        <f>1.14*1.64*D77/SQRT(D75)</f>
        <v>0.47457901747793818</v>
      </c>
      <c r="E78" s="805">
        <f>1.14*1.64*E77/SQRT(E75)</f>
        <v>7.2530628307413317E-2</v>
      </c>
      <c r="F78" s="805">
        <f>1.14*1.64*F77/SQRT(F75)</f>
        <v>1.3632597374999997</v>
      </c>
      <c r="G78" s="805">
        <f>1.14*1.64*G77/SQRT(G75)</f>
        <v>0.29651341587121371</v>
      </c>
    </row>
    <row r="79" spans="1:7" ht="13.5" thickBot="1">
      <c r="A79" s="1967" t="s">
        <v>166</v>
      </c>
      <c r="B79" s="441" t="s">
        <v>109</v>
      </c>
      <c r="C79" s="731">
        <v>39.058500000000002</v>
      </c>
      <c r="D79" s="731">
        <v>30.9557</v>
      </c>
      <c r="E79" s="731">
        <v>37.871400000000001</v>
      </c>
      <c r="F79" s="731">
        <v>41.290700000000001</v>
      </c>
      <c r="G79" s="731">
        <v>42.552500000000002</v>
      </c>
    </row>
    <row r="80" spans="1:7">
      <c r="A80" s="1774"/>
      <c r="B80" s="441" t="s">
        <v>75</v>
      </c>
      <c r="C80" s="591">
        <v>2507</v>
      </c>
      <c r="D80" s="591">
        <v>666</v>
      </c>
      <c r="E80" s="591">
        <v>224</v>
      </c>
      <c r="F80" s="591">
        <v>166</v>
      </c>
      <c r="G80" s="591">
        <v>686</v>
      </c>
    </row>
    <row r="81" spans="1:8">
      <c r="A81" s="1774"/>
      <c r="B81" s="441" t="s">
        <v>92</v>
      </c>
      <c r="C81" s="591">
        <v>1305</v>
      </c>
      <c r="D81" s="591">
        <v>527</v>
      </c>
      <c r="E81" s="591">
        <v>243</v>
      </c>
      <c r="F81" s="591">
        <v>256</v>
      </c>
      <c r="G81" s="591">
        <v>574</v>
      </c>
    </row>
    <row r="82" spans="1:8">
      <c r="A82" s="1774"/>
      <c r="B82" s="441" t="s">
        <v>110</v>
      </c>
      <c r="C82" s="731">
        <v>15.270799999999999</v>
      </c>
      <c r="D82" s="731">
        <v>10.8124</v>
      </c>
      <c r="E82" s="731">
        <v>12.982699999999999</v>
      </c>
      <c r="F82" s="731">
        <v>12.2971</v>
      </c>
      <c r="G82" s="731">
        <v>14.904999999999999</v>
      </c>
    </row>
    <row r="83" spans="1:8">
      <c r="A83" s="1774"/>
      <c r="B83" s="441" t="s">
        <v>121</v>
      </c>
      <c r="C83" s="731">
        <v>65.045670000000001</v>
      </c>
      <c r="D83" s="731">
        <v>51.394680000000001</v>
      </c>
      <c r="E83" s="731">
        <v>58.836829999999999</v>
      </c>
      <c r="F83" s="731">
        <v>62.192050000000002</v>
      </c>
      <c r="G83" s="731">
        <v>65.829099999999997</v>
      </c>
    </row>
    <row r="84" spans="1:8" ht="13.5" thickBot="1">
      <c r="A84" s="1960"/>
      <c r="B84" s="341" t="s">
        <v>112</v>
      </c>
      <c r="C84" s="806">
        <f>1.14*1.64*C83/SQRT(C81)</f>
        <v>3.3663699004941567</v>
      </c>
      <c r="D84" s="806">
        <f>1.14*1.64*D83/SQRT(D81)</f>
        <v>4.1856369685964498</v>
      </c>
      <c r="E84" s="806">
        <f>1.14*1.64*E83/SQRT(E81)</f>
        <v>7.0565890822926249</v>
      </c>
      <c r="F84" s="806">
        <f>1.14*1.64*F83/SQRT(F81)</f>
        <v>7.2671410424999987</v>
      </c>
      <c r="G84" s="806">
        <f>1.14*1.64*G83/SQRT(G81)</f>
        <v>5.1370130706282859</v>
      </c>
    </row>
    <row r="85" spans="1:8" ht="53.25" customHeight="1">
      <c r="A85" s="2072" t="s">
        <v>847</v>
      </c>
      <c r="B85" s="2072"/>
      <c r="C85" s="2072"/>
      <c r="D85" s="2072"/>
      <c r="E85" s="2072"/>
      <c r="F85" s="2072"/>
      <c r="G85" s="2072"/>
      <c r="H85" s="807"/>
    </row>
    <row r="86" spans="1:8" s="20" customFormat="1">
      <c r="A86" s="504" t="s">
        <v>347</v>
      </c>
      <c r="D86" s="492"/>
      <c r="E86" s="492"/>
      <c r="F86" s="492"/>
      <c r="G86" s="492"/>
    </row>
    <row r="87" spans="1:8" s="20" customFormat="1">
      <c r="A87" s="505" t="s">
        <v>348</v>
      </c>
      <c r="D87" s="506"/>
      <c r="E87" s="492"/>
      <c r="F87" s="506"/>
      <c r="G87" s="492"/>
    </row>
  </sheetData>
  <mergeCells count="18">
    <mergeCell ref="A25:A30"/>
    <mergeCell ref="A5:B6"/>
    <mergeCell ref="C5:F5"/>
    <mergeCell ref="A7:A12"/>
    <mergeCell ref="A13:A18"/>
    <mergeCell ref="A19:A24"/>
    <mergeCell ref="A85:G85"/>
    <mergeCell ref="A31:A36"/>
    <mergeCell ref="A37:A42"/>
    <mergeCell ref="A43:F43"/>
    <mergeCell ref="A47:B48"/>
    <mergeCell ref="C47:G47"/>
    <mergeCell ref="A49:A54"/>
    <mergeCell ref="A55:A60"/>
    <mergeCell ref="A61:A66"/>
    <mergeCell ref="A67:A72"/>
    <mergeCell ref="A73:A78"/>
    <mergeCell ref="A79:A84"/>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
  <sheetViews>
    <sheetView topLeftCell="A67" workbookViewId="0">
      <selection activeCell="A3" sqref="A3"/>
    </sheetView>
  </sheetViews>
  <sheetFormatPr baseColWidth="10" defaultRowHeight="12.75"/>
  <cols>
    <col min="1" max="1" width="19.140625" customWidth="1"/>
    <col min="2" max="2" width="23.5703125" customWidth="1"/>
    <col min="6" max="6" width="11.42578125" style="77"/>
    <col min="8" max="8" width="16.7109375" bestFit="1" customWidth="1"/>
  </cols>
  <sheetData>
    <row r="1" spans="1:6" ht="25.5">
      <c r="A1" s="8" t="s">
        <v>148</v>
      </c>
    </row>
    <row r="2" spans="1:6" ht="15">
      <c r="A2" s="28"/>
    </row>
    <row r="3" spans="1:6" ht="15.75">
      <c r="A3" s="26" t="s">
        <v>69</v>
      </c>
    </row>
    <row r="5" spans="1:6" ht="13.5" thickBot="1">
      <c r="A5" s="1826" t="s">
        <v>378</v>
      </c>
      <c r="B5" s="1827"/>
      <c r="C5" s="1827"/>
      <c r="D5" s="1827"/>
      <c r="E5" s="1827"/>
      <c r="F5" s="1827"/>
    </row>
    <row r="6" spans="1:6" ht="13.5" thickBot="1">
      <c r="A6" s="1816" t="s">
        <v>71</v>
      </c>
      <c r="B6" s="1817"/>
      <c r="C6" s="1828" t="s">
        <v>94</v>
      </c>
      <c r="D6" s="1829"/>
      <c r="E6" s="1829"/>
      <c r="F6" s="1829"/>
    </row>
    <row r="7" spans="1:6" ht="13.5" thickBot="1">
      <c r="A7" s="1818"/>
      <c r="B7" s="1818"/>
      <c r="C7" s="734" t="s">
        <v>95</v>
      </c>
      <c r="D7" s="734" t="s">
        <v>96</v>
      </c>
      <c r="E7" s="734" t="s">
        <v>98</v>
      </c>
      <c r="F7" s="1344" t="s">
        <v>99</v>
      </c>
    </row>
    <row r="8" spans="1:6">
      <c r="A8" s="1781" t="s">
        <v>113</v>
      </c>
      <c r="B8" s="71" t="s">
        <v>109</v>
      </c>
      <c r="C8" s="390">
        <v>0.94194813125540633</v>
      </c>
      <c r="D8" s="390">
        <v>0.96421371117818544</v>
      </c>
      <c r="E8" s="45">
        <v>1.0653249306329831</v>
      </c>
      <c r="F8" s="45">
        <v>1.0140164023687865</v>
      </c>
    </row>
    <row r="9" spans="1:6">
      <c r="A9" s="1774"/>
      <c r="B9" s="72" t="s">
        <v>75</v>
      </c>
      <c r="C9" s="48">
        <v>2946.9779621422854</v>
      </c>
      <c r="D9" s="48">
        <v>757.54484646089816</v>
      </c>
      <c r="E9" s="48">
        <v>119.16503118919572</v>
      </c>
      <c r="F9" s="48">
        <v>647.95057765984461</v>
      </c>
    </row>
    <row r="10" spans="1:6">
      <c r="A10" s="1774"/>
      <c r="B10" s="72" t="s">
        <v>92</v>
      </c>
      <c r="C10" s="48">
        <v>1488</v>
      </c>
      <c r="D10" s="48">
        <v>576</v>
      </c>
      <c r="E10" s="48">
        <v>179</v>
      </c>
      <c r="F10" s="48">
        <v>548</v>
      </c>
    </row>
    <row r="11" spans="1:6">
      <c r="A11" s="1774"/>
      <c r="B11" s="72" t="s">
        <v>110</v>
      </c>
      <c r="C11" s="48">
        <v>1</v>
      </c>
      <c r="D11" s="48">
        <v>1</v>
      </c>
      <c r="E11" s="48">
        <v>1</v>
      </c>
      <c r="F11" s="48">
        <v>1</v>
      </c>
    </row>
    <row r="12" spans="1:6">
      <c r="A12" s="1774"/>
      <c r="B12" s="72" t="s">
        <v>121</v>
      </c>
      <c r="C12" s="46">
        <v>0.85823227676485203</v>
      </c>
      <c r="D12" s="46">
        <v>0.8031711375070596</v>
      </c>
      <c r="E12" s="46">
        <v>0.7594688391664558</v>
      </c>
      <c r="F12" s="46">
        <v>0.81781179559128248</v>
      </c>
    </row>
    <row r="13" spans="1:6">
      <c r="A13" s="1775"/>
      <c r="B13" s="73" t="s">
        <v>112</v>
      </c>
      <c r="C13" s="47">
        <f>1.14*1.64*C12/SQRT(C10)</f>
        <v>4.1596048643987679E-2</v>
      </c>
      <c r="D13" s="47">
        <f t="shared" ref="D13:F13" si="0">1.14*1.64*D12/SQRT(D10)</f>
        <v>6.2567031611799925E-2</v>
      </c>
      <c r="E13" s="47">
        <f t="shared" si="0"/>
        <v>0.10612852869324758</v>
      </c>
      <c r="F13" s="47">
        <f t="shared" si="0"/>
        <v>6.5314828432173663E-2</v>
      </c>
    </row>
    <row r="14" spans="1:6">
      <c r="A14" s="1773" t="s">
        <v>114</v>
      </c>
      <c r="B14" s="72" t="s">
        <v>109</v>
      </c>
      <c r="C14" s="390">
        <v>0.12221926437839822</v>
      </c>
      <c r="D14" s="390">
        <v>0.11723470809442442</v>
      </c>
      <c r="E14" s="390">
        <v>0.14908836003305057</v>
      </c>
      <c r="F14" s="390">
        <v>0.15743929981072122</v>
      </c>
    </row>
    <row r="15" spans="1:6">
      <c r="A15" s="1774"/>
      <c r="B15" s="72" t="s">
        <v>75</v>
      </c>
      <c r="C15" s="48">
        <v>2947.6380743747741</v>
      </c>
      <c r="D15" s="48">
        <v>757.54484646089816</v>
      </c>
      <c r="E15" s="48">
        <v>119.16503118919572</v>
      </c>
      <c r="F15" s="48">
        <v>647.95057765984461</v>
      </c>
    </row>
    <row r="16" spans="1:6">
      <c r="A16" s="1774"/>
      <c r="B16" s="72" t="s">
        <v>92</v>
      </c>
      <c r="C16" s="48">
        <v>1489</v>
      </c>
      <c r="D16" s="48">
        <v>576</v>
      </c>
      <c r="E16" s="48">
        <v>179</v>
      </c>
      <c r="F16" s="48">
        <v>548</v>
      </c>
    </row>
    <row r="17" spans="1:6">
      <c r="A17" s="1774"/>
      <c r="B17" s="72" t="s">
        <v>110</v>
      </c>
      <c r="C17" s="39">
        <v>0</v>
      </c>
      <c r="D17" s="39">
        <v>0</v>
      </c>
      <c r="E17" s="39">
        <v>0</v>
      </c>
      <c r="F17" s="39">
        <v>0</v>
      </c>
    </row>
    <row r="18" spans="1:6">
      <c r="A18" s="1774"/>
      <c r="B18" s="72" t="s">
        <v>121</v>
      </c>
      <c r="C18" s="46">
        <v>0.38038098141122911</v>
      </c>
      <c r="D18" s="46">
        <v>0.38406238489233613</v>
      </c>
      <c r="E18" s="46">
        <v>0.40265341069013488</v>
      </c>
      <c r="F18" s="46">
        <v>0.44927919346235951</v>
      </c>
    </row>
    <row r="19" spans="1:6">
      <c r="A19" s="1775"/>
      <c r="B19" s="73" t="s">
        <v>112</v>
      </c>
      <c r="C19" s="47">
        <f>1.14*1.64*C18/SQRT(C16)</f>
        <v>1.8429779750836733E-2</v>
      </c>
      <c r="D19" s="47">
        <f t="shared" ref="D19:F19" si="1">1.14*1.64*D18/SQRT(D16)</f>
        <v>2.9918459783112982E-2</v>
      </c>
      <c r="E19" s="47">
        <f t="shared" si="1"/>
        <v>5.626697481987937E-2</v>
      </c>
      <c r="F19" s="47">
        <f t="shared" si="1"/>
        <v>3.5881841760331989E-2</v>
      </c>
    </row>
    <row r="20" spans="1:6">
      <c r="A20" s="1773" t="s">
        <v>115</v>
      </c>
      <c r="B20" s="72" t="s">
        <v>109</v>
      </c>
      <c r="C20" s="390">
        <v>3.1171762039947808E-2</v>
      </c>
      <c r="D20" s="390">
        <v>3.6160675165014602E-2</v>
      </c>
      <c r="E20" s="397">
        <v>2.1740905692318364E-2</v>
      </c>
      <c r="F20" s="390">
        <v>4.3373025358840217E-2</v>
      </c>
    </row>
    <row r="21" spans="1:6">
      <c r="A21" s="1774"/>
      <c r="B21" s="72" t="s">
        <v>75</v>
      </c>
      <c r="C21" s="48">
        <v>2948.5973861782468</v>
      </c>
      <c r="D21" s="48">
        <v>756.30113564258841</v>
      </c>
      <c r="E21" s="206">
        <v>119.16503118919572</v>
      </c>
      <c r="F21" s="48">
        <v>647.95057765984461</v>
      </c>
    </row>
    <row r="22" spans="1:6">
      <c r="A22" s="1774"/>
      <c r="B22" s="72" t="s">
        <v>92</v>
      </c>
      <c r="C22" s="48">
        <v>1489</v>
      </c>
      <c r="D22" s="48">
        <v>575</v>
      </c>
      <c r="E22" s="206">
        <v>179</v>
      </c>
      <c r="F22" s="48">
        <v>548</v>
      </c>
    </row>
    <row r="23" spans="1:6">
      <c r="A23" s="1774"/>
      <c r="B23" s="72" t="s">
        <v>110</v>
      </c>
      <c r="C23" s="40">
        <v>0</v>
      </c>
      <c r="D23" s="40">
        <v>0</v>
      </c>
      <c r="E23" s="224">
        <v>0</v>
      </c>
      <c r="F23" s="40">
        <v>0</v>
      </c>
    </row>
    <row r="24" spans="1:6">
      <c r="A24" s="1774"/>
      <c r="B24" s="72" t="s">
        <v>121</v>
      </c>
      <c r="C24" s="46">
        <v>0.17961220899076041</v>
      </c>
      <c r="D24" s="46">
        <v>0.18954397747651111</v>
      </c>
      <c r="E24" s="204">
        <v>0.16118517397012128</v>
      </c>
      <c r="F24" s="46">
        <v>0.26785120773634846</v>
      </c>
    </row>
    <row r="25" spans="1:6">
      <c r="A25" s="1775"/>
      <c r="B25" s="73" t="s">
        <v>112</v>
      </c>
      <c r="C25" s="47">
        <f>1.14*1.64*C24/SQRT(C22)</f>
        <v>8.7023631938167451E-3</v>
      </c>
      <c r="D25" s="47">
        <f t="shared" ref="D25:F25" si="2">1.14*1.64*D24/SQRT(D22)</f>
        <v>1.4778309812072095E-2</v>
      </c>
      <c r="E25" s="203">
        <f t="shared" si="2"/>
        <v>2.2524091152164909E-2</v>
      </c>
      <c r="F25" s="47">
        <f t="shared" si="2"/>
        <v>2.1392031483235544E-2</v>
      </c>
    </row>
    <row r="26" spans="1:6">
      <c r="A26" s="1773" t="s">
        <v>116</v>
      </c>
      <c r="B26" s="72" t="s">
        <v>109</v>
      </c>
      <c r="C26" s="390">
        <v>3.2925784831627856E-2</v>
      </c>
      <c r="D26" s="390">
        <v>1.7851102206805365E-2</v>
      </c>
      <c r="E26" s="397">
        <v>4.8453757855612546E-2</v>
      </c>
      <c r="F26" s="390">
        <v>3.8525443627653658E-2</v>
      </c>
    </row>
    <row r="27" spans="1:6">
      <c r="A27" s="1774"/>
      <c r="B27" s="72" t="s">
        <v>75</v>
      </c>
      <c r="C27" s="48">
        <v>2948.5973861782468</v>
      </c>
      <c r="D27" s="48">
        <v>757.54484646089816</v>
      </c>
      <c r="E27" s="206">
        <v>119.16503118919572</v>
      </c>
      <c r="F27" s="48">
        <v>647.95057765984461</v>
      </c>
    </row>
    <row r="28" spans="1:6">
      <c r="A28" s="1774"/>
      <c r="B28" s="72" t="s">
        <v>92</v>
      </c>
      <c r="C28" s="48">
        <v>1489</v>
      </c>
      <c r="D28" s="48">
        <v>576</v>
      </c>
      <c r="E28" s="206">
        <v>179</v>
      </c>
      <c r="F28" s="48">
        <v>548</v>
      </c>
    </row>
    <row r="29" spans="1:6">
      <c r="A29" s="1774"/>
      <c r="B29" s="72" t="s">
        <v>110</v>
      </c>
      <c r="C29" s="40">
        <v>0</v>
      </c>
      <c r="D29" s="40">
        <v>0</v>
      </c>
      <c r="E29" s="224">
        <v>0</v>
      </c>
      <c r="F29" s="40">
        <v>0</v>
      </c>
    </row>
    <row r="30" spans="1:6">
      <c r="A30" s="1774"/>
      <c r="B30" s="72" t="s">
        <v>121</v>
      </c>
      <c r="C30" s="46">
        <v>0.19234438327557052</v>
      </c>
      <c r="D30" s="46">
        <v>0.14104012394797122</v>
      </c>
      <c r="E30" s="204">
        <v>0.23927133476471732</v>
      </c>
      <c r="F30" s="46">
        <v>0.21237109510680696</v>
      </c>
    </row>
    <row r="31" spans="1:6">
      <c r="A31" s="1775"/>
      <c r="B31" s="73" t="s">
        <v>112</v>
      </c>
      <c r="C31" s="47">
        <f>1.14*1.64*C30/SQRT(C28)</f>
        <v>9.3192477892235712E-3</v>
      </c>
      <c r="D31" s="47">
        <f t="shared" ref="D31:F31" si="3">1.14*1.64*D30/SQRT(D28)</f>
        <v>1.0987025655546956E-2</v>
      </c>
      <c r="E31" s="203">
        <f t="shared" si="3"/>
        <v>3.3435887567051785E-2</v>
      </c>
      <c r="F31" s="47">
        <f t="shared" si="3"/>
        <v>1.6961092656807591E-2</v>
      </c>
    </row>
    <row r="32" spans="1:6">
      <c r="A32" s="1773" t="s">
        <v>129</v>
      </c>
      <c r="B32" s="72" t="s">
        <v>109</v>
      </c>
      <c r="C32" s="45">
        <v>1.7226497403449965</v>
      </c>
      <c r="D32" s="45">
        <v>1.5933846599049604</v>
      </c>
      <c r="E32" s="45">
        <v>1.795283254746654</v>
      </c>
      <c r="F32" s="45">
        <v>1.8915299616652781</v>
      </c>
    </row>
    <row r="33" spans="1:8">
      <c r="A33" s="1774"/>
      <c r="B33" s="72" t="s">
        <v>75</v>
      </c>
      <c r="C33" s="48">
        <v>2949.3902136353431</v>
      </c>
      <c r="D33" s="48">
        <v>757.10056295065226</v>
      </c>
      <c r="E33" s="48">
        <v>119.16503118919572</v>
      </c>
      <c r="F33" s="48">
        <v>647.95057765984461</v>
      </c>
    </row>
    <row r="34" spans="1:8">
      <c r="A34" s="1774"/>
      <c r="B34" s="72" t="s">
        <v>92</v>
      </c>
      <c r="C34" s="48">
        <v>1490</v>
      </c>
      <c r="D34" s="48">
        <v>575</v>
      </c>
      <c r="E34" s="48">
        <v>179</v>
      </c>
      <c r="F34" s="48">
        <v>548</v>
      </c>
    </row>
    <row r="35" spans="1:8">
      <c r="A35" s="1774"/>
      <c r="B35" s="72" t="s">
        <v>110</v>
      </c>
      <c r="C35" s="40">
        <v>1</v>
      </c>
      <c r="D35" s="40">
        <v>1</v>
      </c>
      <c r="E35" s="40">
        <v>2</v>
      </c>
      <c r="F35" s="40">
        <v>1</v>
      </c>
    </row>
    <row r="36" spans="1:8">
      <c r="A36" s="1774"/>
      <c r="B36" s="72" t="s">
        <v>121</v>
      </c>
      <c r="C36" s="46">
        <v>1.7155462496601708</v>
      </c>
      <c r="D36" s="46">
        <v>1.7117015815546439</v>
      </c>
      <c r="E36" s="46">
        <v>1.6822792691276294</v>
      </c>
      <c r="F36" s="46">
        <v>1.9665941016397437</v>
      </c>
      <c r="H36" s="1513"/>
    </row>
    <row r="37" spans="1:8">
      <c r="A37" s="1775"/>
      <c r="B37" s="73" t="s">
        <v>112</v>
      </c>
      <c r="C37" s="47">
        <f>1.14*1.64*C36/SQRT(C34)</f>
        <v>8.3091767251928947E-2</v>
      </c>
      <c r="D37" s="47">
        <f t="shared" ref="D37:F37" si="4">1.14*1.64*D36/SQRT(D34)</f>
        <v>0.13345745201090911</v>
      </c>
      <c r="E37" s="47">
        <f t="shared" si="4"/>
        <v>0.23508248722833558</v>
      </c>
      <c r="F37" s="47">
        <f t="shared" si="4"/>
        <v>0.15706273379372832</v>
      </c>
    </row>
    <row r="38" spans="1:8">
      <c r="A38" s="1773" t="s">
        <v>1173</v>
      </c>
      <c r="B38" s="72" t="s">
        <v>109</v>
      </c>
      <c r="C38" s="390">
        <v>7.3858069537953042E-2</v>
      </c>
      <c r="D38" s="390">
        <v>6.0919339001081776E-2</v>
      </c>
      <c r="E38" s="397">
        <v>7.1170322773494596E-2</v>
      </c>
      <c r="F38" s="390">
        <v>9.038339788962943E-2</v>
      </c>
    </row>
    <row r="39" spans="1:8">
      <c r="A39" s="1774"/>
      <c r="B39" s="72" t="s">
        <v>75</v>
      </c>
      <c r="C39" s="48">
        <v>2949.3902136353431</v>
      </c>
      <c r="D39" s="48">
        <v>757.10056295065226</v>
      </c>
      <c r="E39" s="206">
        <v>119.16503118919572</v>
      </c>
      <c r="F39" s="48">
        <v>647.95057765984461</v>
      </c>
    </row>
    <row r="40" spans="1:8">
      <c r="A40" s="1774"/>
      <c r="B40" s="72" t="s">
        <v>92</v>
      </c>
      <c r="C40" s="48">
        <v>1490</v>
      </c>
      <c r="D40" s="48">
        <v>575</v>
      </c>
      <c r="E40" s="206">
        <v>179</v>
      </c>
      <c r="F40" s="48">
        <v>548</v>
      </c>
    </row>
    <row r="41" spans="1:8">
      <c r="A41" s="1774"/>
      <c r="B41" s="72" t="s">
        <v>110</v>
      </c>
      <c r="C41" s="40">
        <v>0</v>
      </c>
      <c r="D41" s="40">
        <v>0</v>
      </c>
      <c r="E41" s="224">
        <v>0</v>
      </c>
      <c r="F41" s="40">
        <v>0</v>
      </c>
    </row>
    <row r="42" spans="1:8">
      <c r="A42" s="1774"/>
      <c r="B42" s="72" t="s">
        <v>121</v>
      </c>
      <c r="C42" s="46">
        <v>0.31039735295150145</v>
      </c>
      <c r="D42" s="46">
        <v>0.2794401074472026</v>
      </c>
      <c r="E42" s="204">
        <v>0.29358057052761377</v>
      </c>
      <c r="F42" s="46">
        <v>0.34602630630052461</v>
      </c>
    </row>
    <row r="43" spans="1:8">
      <c r="A43" s="1775"/>
      <c r="B43" s="73" t="s">
        <v>112</v>
      </c>
      <c r="C43" s="47">
        <f>1.14*1.64*C42/SQRT(C40)</f>
        <v>1.5033966360376457E-2</v>
      </c>
      <c r="D43" s="47">
        <f t="shared" ref="D43:F43" si="5">1.14*1.64*D42/SQRT(D40)</f>
        <v>2.1787305177159925E-2</v>
      </c>
      <c r="E43" s="203">
        <f t="shared" si="5"/>
        <v>4.1025085423143995E-2</v>
      </c>
      <c r="F43" s="47">
        <f t="shared" si="5"/>
        <v>2.7635513391803233E-2</v>
      </c>
    </row>
    <row r="44" spans="1:8">
      <c r="A44" s="1824" t="s">
        <v>1174</v>
      </c>
      <c r="B44" s="72" t="s">
        <v>109</v>
      </c>
      <c r="C44" s="390">
        <v>4.0025270755107027E-2</v>
      </c>
      <c r="D44" s="397">
        <v>7.4162329643073996E-3</v>
      </c>
      <c r="E44" s="397">
        <v>8.9149872563985422E-3</v>
      </c>
      <c r="F44" s="390">
        <v>2.9869135217420319E-2</v>
      </c>
    </row>
    <row r="45" spans="1:8">
      <c r="A45" s="1773"/>
      <c r="B45" s="72" t="s">
        <v>75</v>
      </c>
      <c r="C45" s="48">
        <v>2949.3902136353431</v>
      </c>
      <c r="D45" s="206">
        <v>757.10056295065226</v>
      </c>
      <c r="E45" s="206">
        <v>119.16503118919572</v>
      </c>
      <c r="F45" s="48">
        <v>647.95057765984461</v>
      </c>
    </row>
    <row r="46" spans="1:8">
      <c r="A46" s="1773"/>
      <c r="B46" s="72" t="s">
        <v>92</v>
      </c>
      <c r="C46" s="48">
        <v>1490</v>
      </c>
      <c r="D46" s="206">
        <v>575</v>
      </c>
      <c r="E46" s="206">
        <v>179</v>
      </c>
      <c r="F46" s="48">
        <v>548</v>
      </c>
    </row>
    <row r="47" spans="1:8">
      <c r="A47" s="1773"/>
      <c r="B47" s="72" t="s">
        <v>110</v>
      </c>
      <c r="C47" s="40">
        <v>0</v>
      </c>
      <c r="D47" s="224">
        <v>0</v>
      </c>
      <c r="E47" s="224">
        <v>0</v>
      </c>
      <c r="F47" s="40">
        <v>0</v>
      </c>
    </row>
    <row r="48" spans="1:8">
      <c r="A48" s="1773"/>
      <c r="B48" s="72" t="s">
        <v>121</v>
      </c>
      <c r="C48" s="46">
        <v>0.2339981295218139</v>
      </c>
      <c r="D48" s="204">
        <v>8.5854343150703546E-2</v>
      </c>
      <c r="E48" s="204">
        <v>9.4394294793090153E-2</v>
      </c>
      <c r="F48" s="46">
        <v>0.19131854103777571</v>
      </c>
    </row>
    <row r="49" spans="1:7">
      <c r="A49" s="1786"/>
      <c r="B49" s="1497" t="s">
        <v>112</v>
      </c>
      <c r="C49" s="47">
        <f>1.14*1.64*C48/SQRT(C46)</f>
        <v>1.1333601830591726E-2</v>
      </c>
      <c r="D49" s="203">
        <f t="shared" ref="D49:F49" si="6">1.14*1.64*D48/SQRT(D46)</f>
        <v>6.6938665036206622E-3</v>
      </c>
      <c r="E49" s="203">
        <f t="shared" si="6"/>
        <v>1.3190702642154975E-2</v>
      </c>
      <c r="F49" s="47">
        <f t="shared" si="6"/>
        <v>1.5279722976777882E-2</v>
      </c>
    </row>
    <row r="50" spans="1:7">
      <c r="A50" s="1784" t="s">
        <v>1256</v>
      </c>
      <c r="B50" s="1496" t="s">
        <v>109</v>
      </c>
      <c r="C50" s="994">
        <v>1.8365330806380573</v>
      </c>
      <c r="D50" s="994">
        <v>1.6617202318703492</v>
      </c>
      <c r="E50" s="994">
        <v>1.8753685647765463</v>
      </c>
      <c r="F50" s="994">
        <v>2.0117824947723268</v>
      </c>
    </row>
    <row r="51" spans="1:7">
      <c r="A51" s="1784"/>
      <c r="B51" s="1496" t="s">
        <v>75</v>
      </c>
      <c r="C51" s="1504">
        <v>2949.3902136353431</v>
      </c>
      <c r="D51" s="1504">
        <v>757.10056295065147</v>
      </c>
      <c r="E51" s="1504">
        <v>119.16503118919572</v>
      </c>
      <c r="F51" s="1504">
        <v>647.95057765984575</v>
      </c>
    </row>
    <row r="52" spans="1:7">
      <c r="A52" s="1784"/>
      <c r="B52" s="1496" t="s">
        <v>92</v>
      </c>
      <c r="C52" s="1504">
        <v>1490</v>
      </c>
      <c r="D52" s="1504">
        <v>575</v>
      </c>
      <c r="E52" s="1504">
        <v>179</v>
      </c>
      <c r="F52" s="1504">
        <v>548</v>
      </c>
    </row>
    <row r="53" spans="1:7">
      <c r="A53" s="1784"/>
      <c r="B53" s="1496" t="s">
        <v>121</v>
      </c>
      <c r="C53" s="1509">
        <v>1.7730703456735974</v>
      </c>
      <c r="D53" s="1509">
        <v>1.7408630290206828</v>
      </c>
      <c r="E53" s="1509">
        <v>1.7300715154019493</v>
      </c>
      <c r="F53" s="1509">
        <v>1.9989585578819391</v>
      </c>
    </row>
    <row r="54" spans="1:7" ht="13.5" thickBot="1">
      <c r="A54" s="1819"/>
      <c r="B54" s="1499" t="s">
        <v>112</v>
      </c>
      <c r="C54" s="1510">
        <v>8.5877922855878461E-2</v>
      </c>
      <c r="D54" s="1510">
        <v>0.13573110328149612</v>
      </c>
      <c r="E54" s="1510">
        <v>0.24176099794327913</v>
      </c>
      <c r="F54" s="1510">
        <v>0.15964753254345929</v>
      </c>
    </row>
    <row r="55" spans="1:7" ht="55.5" customHeight="1">
      <c r="A55" s="1825" t="s">
        <v>130</v>
      </c>
      <c r="B55" s="1825"/>
      <c r="C55" s="1825"/>
      <c r="D55" s="1825"/>
      <c r="E55" s="1825"/>
      <c r="F55" s="1825"/>
    </row>
    <row r="57" spans="1:7">
      <c r="A57" s="329" t="s">
        <v>347</v>
      </c>
      <c r="B57" s="329"/>
    </row>
    <row r="58" spans="1:7">
      <c r="A58" s="330" t="s">
        <v>348</v>
      </c>
      <c r="B58" s="330"/>
    </row>
    <row r="62" spans="1:7" ht="13.5" thickBot="1">
      <c r="A62" s="1822" t="s">
        <v>377</v>
      </c>
      <c r="B62" s="1822"/>
      <c r="C62" s="1822"/>
      <c r="D62" s="1822"/>
      <c r="E62" s="1822"/>
      <c r="F62" s="1822"/>
      <c r="G62" s="1822"/>
    </row>
    <row r="63" spans="1:7" ht="13.5" thickBot="1">
      <c r="A63" s="1816" t="s">
        <v>71</v>
      </c>
      <c r="B63" s="1817"/>
      <c r="C63" s="1823" t="s">
        <v>94</v>
      </c>
      <c r="D63" s="1823"/>
      <c r="E63" s="1823"/>
      <c r="F63" s="1823"/>
      <c r="G63" s="1823"/>
    </row>
    <row r="64" spans="1:7" ht="13.5" thickBot="1">
      <c r="A64" s="1818"/>
      <c r="B64" s="1818"/>
      <c r="C64" s="1345" t="s">
        <v>95</v>
      </c>
      <c r="D64" s="1345" t="s">
        <v>96</v>
      </c>
      <c r="E64" s="1345" t="s">
        <v>98</v>
      </c>
      <c r="F64" s="1346" t="s">
        <v>99</v>
      </c>
      <c r="G64" s="1346" t="s">
        <v>97</v>
      </c>
    </row>
    <row r="65" spans="1:7">
      <c r="A65" s="1781" t="s">
        <v>113</v>
      </c>
      <c r="B65" s="332" t="s">
        <v>109</v>
      </c>
      <c r="C65" s="398">
        <v>0.88316636006828475</v>
      </c>
      <c r="D65" s="398">
        <v>0.93927242629018115</v>
      </c>
      <c r="E65" s="344">
        <v>1.0180597618984779</v>
      </c>
      <c r="F65" s="344">
        <v>1.0402999076297321</v>
      </c>
      <c r="G65" s="344">
        <v>1.0509368066314029</v>
      </c>
    </row>
    <row r="66" spans="1:7">
      <c r="A66" s="1774"/>
      <c r="B66" s="331" t="s">
        <v>75</v>
      </c>
      <c r="C66" s="343">
        <v>2642.9251323527451</v>
      </c>
      <c r="D66" s="343">
        <v>699.5948137864043</v>
      </c>
      <c r="E66" s="343">
        <v>182.80674043604537</v>
      </c>
      <c r="F66" s="343">
        <v>731.35187890021075</v>
      </c>
      <c r="G66" s="343">
        <v>219.98518777417473</v>
      </c>
    </row>
    <row r="67" spans="1:7">
      <c r="A67" s="1774"/>
      <c r="B67" s="331" t="s">
        <v>92</v>
      </c>
      <c r="C67" s="343">
        <v>1303</v>
      </c>
      <c r="D67" s="343">
        <v>527</v>
      </c>
      <c r="E67" s="343">
        <v>256</v>
      </c>
      <c r="F67" s="343">
        <v>574</v>
      </c>
      <c r="G67" s="343">
        <v>243</v>
      </c>
    </row>
    <row r="68" spans="1:7">
      <c r="A68" s="1774"/>
      <c r="B68" s="331" t="s">
        <v>121</v>
      </c>
      <c r="C68" s="399">
        <v>0.83399520093751822</v>
      </c>
      <c r="D68" s="399">
        <v>0.78702382732266407</v>
      </c>
      <c r="E68" s="399">
        <v>0.70424566405678846</v>
      </c>
      <c r="F68" s="399">
        <v>0.81337554888457098</v>
      </c>
      <c r="G68" s="399">
        <v>0.75587598473213669</v>
      </c>
    </row>
    <row r="69" spans="1:7">
      <c r="A69" s="1774"/>
      <c r="B69" s="331" t="s">
        <v>112</v>
      </c>
      <c r="C69" s="81">
        <f>1.14*1.64*C68/SQRT(C67)</f>
        <v>4.3195652937957595E-2</v>
      </c>
      <c r="D69" s="81">
        <f t="shared" ref="D69:G69" si="7">1.14*1.64*D68/SQRT(D67)</f>
        <v>6.4096050929940834E-2</v>
      </c>
      <c r="E69" s="81">
        <f t="shared" si="7"/>
        <v>8.2291105845035711E-2</v>
      </c>
      <c r="F69" s="81">
        <f t="shared" si="7"/>
        <v>6.3472245951251019E-2</v>
      </c>
      <c r="G69" s="81">
        <f t="shared" si="7"/>
        <v>9.0655907557017981E-2</v>
      </c>
    </row>
    <row r="70" spans="1:7">
      <c r="A70" s="1755" t="s">
        <v>114</v>
      </c>
      <c r="B70" s="334" t="s">
        <v>109</v>
      </c>
      <c r="C70" s="400">
        <v>0.11265454642018043</v>
      </c>
      <c r="D70" s="400">
        <v>0.11688087805901029</v>
      </c>
      <c r="E70" s="400">
        <v>0.18912264375823867</v>
      </c>
      <c r="F70" s="400">
        <v>0.16488516469987302</v>
      </c>
      <c r="G70" s="400">
        <v>0.11398473266409882</v>
      </c>
    </row>
    <row r="71" spans="1:7">
      <c r="A71" s="1774"/>
      <c r="B71" s="331" t="s">
        <v>75</v>
      </c>
      <c r="C71" s="343">
        <v>2643.5852445852338</v>
      </c>
      <c r="D71" s="343">
        <v>699.5948137864043</v>
      </c>
      <c r="E71" s="343">
        <v>182.80674043604537</v>
      </c>
      <c r="F71" s="343">
        <v>731.35187890021075</v>
      </c>
      <c r="G71" s="343">
        <v>219.98518777417473</v>
      </c>
    </row>
    <row r="72" spans="1:7">
      <c r="A72" s="1774"/>
      <c r="B72" s="331" t="s">
        <v>92</v>
      </c>
      <c r="C72" s="343">
        <v>1304</v>
      </c>
      <c r="D72" s="343">
        <v>527</v>
      </c>
      <c r="E72" s="343">
        <v>256</v>
      </c>
      <c r="F72" s="343">
        <v>574</v>
      </c>
      <c r="G72" s="343">
        <v>243</v>
      </c>
    </row>
    <row r="73" spans="1:7">
      <c r="A73" s="1774"/>
      <c r="B73" s="331" t="s">
        <v>121</v>
      </c>
      <c r="C73" s="399">
        <v>0.36456642193224675</v>
      </c>
      <c r="D73" s="399">
        <v>0.38183126027763803</v>
      </c>
      <c r="E73" s="399">
        <v>0.44152552545193691</v>
      </c>
      <c r="F73" s="399">
        <v>0.45847585523403234</v>
      </c>
      <c r="G73" s="399">
        <v>0.36569401822148656</v>
      </c>
    </row>
    <row r="74" spans="1:7">
      <c r="A74" s="1820"/>
      <c r="B74" s="338" t="s">
        <v>112</v>
      </c>
      <c r="C74" s="81">
        <f>1.14*1.64*C73/SQRT(C72)</f>
        <v>1.8874983016938143E-2</v>
      </c>
      <c r="D74" s="81">
        <f t="shared" ref="D74:G74" si="8">1.14*1.64*D73/SQRT(D72)</f>
        <v>3.1096740728492812E-2</v>
      </c>
      <c r="E74" s="81">
        <f t="shared" si="8"/>
        <v>5.1592257649058816E-2</v>
      </c>
      <c r="F74" s="81">
        <f t="shared" si="8"/>
        <v>3.5777436740054271E-2</v>
      </c>
      <c r="G74" s="81">
        <f t="shared" si="8"/>
        <v>4.3859474013835588E-2</v>
      </c>
    </row>
    <row r="75" spans="1:7">
      <c r="A75" s="1755" t="s">
        <v>115</v>
      </c>
      <c r="B75" s="334" t="s">
        <v>109</v>
      </c>
      <c r="C75" s="400">
        <v>3.0315742859724482E-2</v>
      </c>
      <c r="D75" s="400">
        <v>3.5456174347077346E-2</v>
      </c>
      <c r="E75" s="401">
        <v>2.1933113188975565E-2</v>
      </c>
      <c r="F75" s="400">
        <v>4.2782205831917289E-2</v>
      </c>
      <c r="G75" s="401">
        <v>2.7354731252550574E-2</v>
      </c>
    </row>
    <row r="76" spans="1:7">
      <c r="A76" s="1774"/>
      <c r="B76" s="331" t="s">
        <v>75</v>
      </c>
      <c r="C76" s="343">
        <v>2644.544556388706</v>
      </c>
      <c r="D76" s="343">
        <v>698.35110296809466</v>
      </c>
      <c r="E76" s="348">
        <v>182.80674043604537</v>
      </c>
      <c r="F76" s="343">
        <v>731.35187890021075</v>
      </c>
      <c r="G76" s="348">
        <v>219.98518777417473</v>
      </c>
    </row>
    <row r="77" spans="1:7">
      <c r="A77" s="1774"/>
      <c r="B77" s="331" t="s">
        <v>92</v>
      </c>
      <c r="C77" s="343">
        <v>1304</v>
      </c>
      <c r="D77" s="343">
        <v>526</v>
      </c>
      <c r="E77" s="348">
        <v>256</v>
      </c>
      <c r="F77" s="343">
        <v>574</v>
      </c>
      <c r="G77" s="348">
        <v>243</v>
      </c>
    </row>
    <row r="78" spans="1:7">
      <c r="A78" s="1774"/>
      <c r="B78" s="331" t="s">
        <v>121</v>
      </c>
      <c r="C78" s="399">
        <v>0.17494440802403785</v>
      </c>
      <c r="D78" s="399">
        <v>0.1880456621146937</v>
      </c>
      <c r="E78" s="402">
        <v>0.1565755231616596</v>
      </c>
      <c r="F78" s="399">
        <v>0.25786524900883484</v>
      </c>
      <c r="G78" s="402">
        <v>0.21655563644803547</v>
      </c>
    </row>
    <row r="79" spans="1:7">
      <c r="A79" s="1820"/>
      <c r="B79" s="338" t="s">
        <v>112</v>
      </c>
      <c r="C79" s="81">
        <f>1.14*1.64*C78/SQRT(C77)</f>
        <v>9.0575339134652631E-3</v>
      </c>
      <c r="D79" s="81">
        <f t="shared" ref="D79:G79" si="9">1.14*1.64*D78/SQRT(D77)</f>
        <v>1.5329187867504018E-2</v>
      </c>
      <c r="E79" s="225">
        <f t="shared" si="9"/>
        <v>1.829584988143992E-2</v>
      </c>
      <c r="F79" s="81">
        <f t="shared" si="9"/>
        <v>2.0122668464542314E-2</v>
      </c>
      <c r="G79" s="225">
        <f t="shared" si="9"/>
        <v>2.5972577718210481E-2</v>
      </c>
    </row>
    <row r="80" spans="1:7">
      <c r="A80" s="1773" t="s">
        <v>116</v>
      </c>
      <c r="B80" s="331" t="s">
        <v>109</v>
      </c>
      <c r="C80" s="400">
        <v>2.7843037165092378E-2</v>
      </c>
      <c r="D80" s="401">
        <v>1.3437038948773459E-2</v>
      </c>
      <c r="E80" s="401">
        <v>3.9730587874657275E-2</v>
      </c>
      <c r="F80" s="400">
        <v>3.791034295000692E-2</v>
      </c>
      <c r="G80" s="401">
        <v>2.9164231859873161E-2</v>
      </c>
    </row>
    <row r="81" spans="1:7">
      <c r="A81" s="1774"/>
      <c r="B81" s="331" t="s">
        <v>75</v>
      </c>
      <c r="C81" s="343">
        <v>2644.544556388706</v>
      </c>
      <c r="D81" s="348">
        <v>699.5948137864043</v>
      </c>
      <c r="E81" s="348">
        <v>182.80674043604537</v>
      </c>
      <c r="F81" s="343">
        <v>731.35187890021075</v>
      </c>
      <c r="G81" s="348">
        <v>219.98518777417473</v>
      </c>
    </row>
    <row r="82" spans="1:7">
      <c r="A82" s="1774"/>
      <c r="B82" s="331" t="s">
        <v>92</v>
      </c>
      <c r="C82" s="343">
        <v>1304</v>
      </c>
      <c r="D82" s="348">
        <v>527</v>
      </c>
      <c r="E82" s="348">
        <v>256</v>
      </c>
      <c r="F82" s="343">
        <v>574</v>
      </c>
      <c r="G82" s="348">
        <v>243</v>
      </c>
    </row>
    <row r="83" spans="1:7">
      <c r="A83" s="1774"/>
      <c r="B83" s="331" t="s">
        <v>121</v>
      </c>
      <c r="C83" s="399">
        <v>0.17842188426406289</v>
      </c>
      <c r="D83" s="402">
        <v>0.12572190523899862</v>
      </c>
      <c r="E83" s="402">
        <v>0.21716439631130163</v>
      </c>
      <c r="F83" s="399">
        <v>0.1999241511924417</v>
      </c>
      <c r="G83" s="402">
        <v>0.16865045031764334</v>
      </c>
    </row>
    <row r="84" spans="1:7">
      <c r="A84" s="1775"/>
      <c r="B84" s="336" t="s">
        <v>112</v>
      </c>
      <c r="C84" s="81">
        <f>1.14*1.64*C83/SQRT(C82)</f>
        <v>9.2375760155996092E-3</v>
      </c>
      <c r="D84" s="225">
        <f t="shared" ref="D84:G84" si="10">1.14*1.64*D83/SQRT(D82)</f>
        <v>1.0238924618865851E-2</v>
      </c>
      <c r="E84" s="225">
        <f t="shared" si="10"/>
        <v>2.5375659708975592E-2</v>
      </c>
      <c r="F84" s="81">
        <f t="shared" si="10"/>
        <v>1.5601200347716112E-2</v>
      </c>
      <c r="G84" s="225">
        <f t="shared" si="10"/>
        <v>2.0227074205650043E-2</v>
      </c>
    </row>
    <row r="85" spans="1:7">
      <c r="A85" s="1773" t="s">
        <v>129</v>
      </c>
      <c r="B85" s="331" t="s">
        <v>109</v>
      </c>
      <c r="C85" s="345">
        <v>1.6873256998754111</v>
      </c>
      <c r="D85" s="345">
        <v>1.5978499254441014</v>
      </c>
      <c r="E85" s="345">
        <v>1.9104772156348742</v>
      </c>
      <c r="F85" s="345">
        <v>1.8242168322396992</v>
      </c>
      <c r="G85" s="345">
        <v>2.0614746326387881</v>
      </c>
    </row>
    <row r="86" spans="1:7">
      <c r="A86" s="1774"/>
      <c r="B86" s="331" t="s">
        <v>75</v>
      </c>
      <c r="C86" s="343">
        <v>2645.3373838458024</v>
      </c>
      <c r="D86" s="343">
        <v>699.15053027615841</v>
      </c>
      <c r="E86" s="343">
        <v>182.80674043604537</v>
      </c>
      <c r="F86" s="343">
        <v>731.35187890021075</v>
      </c>
      <c r="G86" s="343">
        <v>218.51024893019246</v>
      </c>
    </row>
    <row r="87" spans="1:7">
      <c r="A87" s="1774"/>
      <c r="B87" s="331" t="s">
        <v>92</v>
      </c>
      <c r="C87" s="343">
        <v>1305</v>
      </c>
      <c r="D87" s="343">
        <v>526</v>
      </c>
      <c r="E87" s="343">
        <v>256</v>
      </c>
      <c r="F87" s="343">
        <v>574</v>
      </c>
      <c r="G87" s="343">
        <v>242</v>
      </c>
    </row>
    <row r="88" spans="1:7">
      <c r="A88" s="1774"/>
      <c r="B88" s="331" t="s">
        <v>121</v>
      </c>
      <c r="C88" s="399">
        <v>1.7037110860887557</v>
      </c>
      <c r="D88" s="399">
        <v>1.7249338178176827</v>
      </c>
      <c r="E88" s="399">
        <v>1.6508156942319048</v>
      </c>
      <c r="F88" s="399">
        <v>1.9547285647596704</v>
      </c>
      <c r="G88" s="399">
        <v>1.8858008951123244</v>
      </c>
    </row>
    <row r="89" spans="1:7">
      <c r="A89" s="1775"/>
      <c r="B89" s="336" t="s">
        <v>112</v>
      </c>
      <c r="C89" s="81">
        <f>1.14*1.64*C88/SQRT(C87)</f>
        <v>8.8173766514318269E-2</v>
      </c>
      <c r="D89" s="81">
        <f t="shared" ref="D89:G89" si="11">1.14*1.64*D88/SQRT(D87)</f>
        <v>0.14061390331998552</v>
      </c>
      <c r="E89" s="81">
        <f t="shared" si="11"/>
        <v>0.19289781387099805</v>
      </c>
      <c r="F89" s="81">
        <f t="shared" si="11"/>
        <v>0.15253840910328256</v>
      </c>
      <c r="G89" s="81">
        <f t="shared" si="11"/>
        <v>0.22664015260414586</v>
      </c>
    </row>
    <row r="90" spans="1:7">
      <c r="A90" s="1773" t="s">
        <v>1173</v>
      </c>
      <c r="B90" s="331" t="s">
        <v>109</v>
      </c>
      <c r="C90" s="345">
        <v>6.9380374596976227E-2</v>
      </c>
      <c r="D90" s="345">
        <v>5.9921103203306805E-2</v>
      </c>
      <c r="E90" s="345">
        <v>8.1132531753151604E-2</v>
      </c>
      <c r="F90" s="345">
        <v>7.9545744898480875E-2</v>
      </c>
      <c r="G90" s="345">
        <v>0.10627469747380672</v>
      </c>
    </row>
    <row r="91" spans="1:7">
      <c r="A91" s="1774"/>
      <c r="B91" s="331" t="s">
        <v>75</v>
      </c>
      <c r="C91" s="343">
        <v>2645.3373838458024</v>
      </c>
      <c r="D91" s="343">
        <v>699.15053027615841</v>
      </c>
      <c r="E91" s="343">
        <v>182.80674043604537</v>
      </c>
      <c r="F91" s="343">
        <v>731.35187890021075</v>
      </c>
      <c r="G91" s="343">
        <v>218.51024893019246</v>
      </c>
    </row>
    <row r="92" spans="1:7">
      <c r="A92" s="1774"/>
      <c r="B92" s="331" t="s">
        <v>92</v>
      </c>
      <c r="C92" s="343">
        <v>1305</v>
      </c>
      <c r="D92" s="343">
        <v>526</v>
      </c>
      <c r="E92" s="343">
        <v>256</v>
      </c>
      <c r="F92" s="343">
        <v>574</v>
      </c>
      <c r="G92" s="343">
        <v>242</v>
      </c>
    </row>
    <row r="93" spans="1:7">
      <c r="A93" s="1774"/>
      <c r="B93" s="331" t="s">
        <v>121</v>
      </c>
      <c r="C93" s="399">
        <v>0.30070762368270698</v>
      </c>
      <c r="D93" s="399">
        <v>0.27595617280140483</v>
      </c>
      <c r="E93" s="399">
        <v>0.30472391795995613</v>
      </c>
      <c r="F93" s="399">
        <v>0.33555456731841565</v>
      </c>
      <c r="G93" s="399">
        <v>0.36407876086501462</v>
      </c>
    </row>
    <row r="94" spans="1:7">
      <c r="A94" s="1775"/>
      <c r="B94" s="336" t="s">
        <v>112</v>
      </c>
      <c r="C94" s="81">
        <f>1.14*1.64*C93/SQRT(C92)</f>
        <v>1.556280522922723E-2</v>
      </c>
      <c r="D94" s="81">
        <f t="shared" ref="D94:G94" si="12">1.14*1.64*D93/SQRT(D92)</f>
        <v>2.2495515017464444E-2</v>
      </c>
      <c r="E94" s="81">
        <f t="shared" si="12"/>
        <v>3.5606989813620871E-2</v>
      </c>
      <c r="F94" s="81">
        <f t="shared" si="12"/>
        <v>2.6185200742889096E-2</v>
      </c>
      <c r="G94" s="81">
        <f t="shared" si="12"/>
        <v>4.3755873770258441E-2</v>
      </c>
    </row>
    <row r="95" spans="1:7">
      <c r="A95" s="1755" t="s">
        <v>1174</v>
      </c>
      <c r="B95" s="334" t="s">
        <v>109</v>
      </c>
      <c r="C95" s="400">
        <v>4.3572344853334388E-2</v>
      </c>
      <c r="D95" s="401">
        <v>8.0309374149119088E-3</v>
      </c>
      <c r="E95" s="401">
        <v>1.09634430433999E-2</v>
      </c>
      <c r="F95" s="401">
        <v>2.4712870527399865E-2</v>
      </c>
      <c r="G95" s="401">
        <v>2.2142545857674993E-2</v>
      </c>
    </row>
    <row r="96" spans="1:7">
      <c r="A96" s="1773"/>
      <c r="B96" s="331" t="s">
        <v>75</v>
      </c>
      <c r="C96" s="343">
        <v>2645.3373838458024</v>
      </c>
      <c r="D96" s="348">
        <v>699.15053027615841</v>
      </c>
      <c r="E96" s="348">
        <v>182.80674043604537</v>
      </c>
      <c r="F96" s="348">
        <v>731.35187890021075</v>
      </c>
      <c r="G96" s="348">
        <v>218.51024893019246</v>
      </c>
    </row>
    <row r="97" spans="1:7">
      <c r="A97" s="1773"/>
      <c r="B97" s="331" t="s">
        <v>92</v>
      </c>
      <c r="C97" s="343">
        <v>1305</v>
      </c>
      <c r="D97" s="348">
        <v>526</v>
      </c>
      <c r="E97" s="348">
        <v>256</v>
      </c>
      <c r="F97" s="348">
        <v>574</v>
      </c>
      <c r="G97" s="348">
        <v>242</v>
      </c>
    </row>
    <row r="98" spans="1:7">
      <c r="A98" s="1773"/>
      <c r="B98" s="331" t="s">
        <v>121</v>
      </c>
      <c r="C98" s="399">
        <v>0.24255100086776002</v>
      </c>
      <c r="D98" s="402">
        <v>8.9318823538045336E-2</v>
      </c>
      <c r="E98" s="402">
        <v>0.10441689310603638</v>
      </c>
      <c r="F98" s="402">
        <v>0.17564301041751579</v>
      </c>
      <c r="G98" s="402">
        <v>0.16206506750011276</v>
      </c>
    </row>
    <row r="99" spans="1:7" ht="13.5" thickBot="1">
      <c r="A99" s="1821"/>
      <c r="B99" s="346" t="s">
        <v>112</v>
      </c>
      <c r="C99" s="347">
        <f>1.14*1.64*C98/SQRT(C97)</f>
        <v>1.2552970684381595E-2</v>
      </c>
      <c r="D99" s="349">
        <f t="shared" ref="D99:G99" si="13">1.14*1.64*D98/SQRT(D97)</f>
        <v>7.2811306079692342E-3</v>
      </c>
      <c r="E99" s="349">
        <f t="shared" si="13"/>
        <v>1.220111395944035E-2</v>
      </c>
      <c r="F99" s="349">
        <f t="shared" si="13"/>
        <v>1.3706407049151194E-2</v>
      </c>
      <c r="G99" s="349">
        <f t="shared" si="13"/>
        <v>1.9477375223029031E-2</v>
      </c>
    </row>
    <row r="100" spans="1:7" ht="51.75" customHeight="1">
      <c r="A100" s="1773" t="s">
        <v>130</v>
      </c>
      <c r="B100" s="1773"/>
      <c r="C100" s="1773"/>
      <c r="D100" s="1773"/>
      <c r="E100" s="1773"/>
      <c r="F100" s="1773"/>
      <c r="G100" s="331"/>
    </row>
    <row r="101" spans="1:7">
      <c r="G101" s="77"/>
    </row>
    <row r="102" spans="1:7">
      <c r="A102" s="329" t="s">
        <v>347</v>
      </c>
      <c r="B102" s="329"/>
      <c r="G102" s="77"/>
    </row>
    <row r="103" spans="1:7">
      <c r="A103" s="330" t="s">
        <v>348</v>
      </c>
      <c r="B103" s="330"/>
      <c r="G103" s="77"/>
    </row>
    <row r="104" spans="1:7">
      <c r="G104" s="77"/>
    </row>
    <row r="105" spans="1:7">
      <c r="G105" s="77"/>
    </row>
    <row r="106" spans="1:7">
      <c r="G106" s="77"/>
    </row>
    <row r="107" spans="1:7">
      <c r="G107" s="77"/>
    </row>
    <row r="108" spans="1:7">
      <c r="G108" s="77"/>
    </row>
    <row r="109" spans="1:7">
      <c r="G109" s="77"/>
    </row>
  </sheetData>
  <mergeCells count="23">
    <mergeCell ref="A20:A25"/>
    <mergeCell ref="A5:F5"/>
    <mergeCell ref="A6:B7"/>
    <mergeCell ref="C6:F6"/>
    <mergeCell ref="A8:A13"/>
    <mergeCell ref="A14:A19"/>
    <mergeCell ref="A26:A31"/>
    <mergeCell ref="A32:A37"/>
    <mergeCell ref="A38:A43"/>
    <mergeCell ref="A44:A49"/>
    <mergeCell ref="A55:F55"/>
    <mergeCell ref="A50:A54"/>
    <mergeCell ref="A62:G62"/>
    <mergeCell ref="A63:B64"/>
    <mergeCell ref="C63:G63"/>
    <mergeCell ref="A65:A69"/>
    <mergeCell ref="A70:A74"/>
    <mergeCell ref="A100:F100"/>
    <mergeCell ref="A75:A79"/>
    <mergeCell ref="A80:A84"/>
    <mergeCell ref="A85:A89"/>
    <mergeCell ref="A90:A94"/>
    <mergeCell ref="A95:A99"/>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9"/>
  <sheetViews>
    <sheetView zoomScaleNormal="100" workbookViewId="0">
      <selection activeCell="A3" sqref="A3"/>
    </sheetView>
  </sheetViews>
  <sheetFormatPr baseColWidth="10" defaultRowHeight="12.75"/>
  <cols>
    <col min="1" max="1" width="42.85546875" bestFit="1" customWidth="1"/>
    <col min="2" max="5" width="18.5703125" customWidth="1"/>
    <col min="6" max="6" width="15.7109375" bestFit="1" customWidth="1"/>
  </cols>
  <sheetData>
    <row r="1" spans="1:6" ht="25.5">
      <c r="A1" s="8" t="s">
        <v>839</v>
      </c>
    </row>
    <row r="2" spans="1:6" ht="15">
      <c r="A2" s="28"/>
    </row>
    <row r="3" spans="1:6" ht="15.75">
      <c r="A3" s="26" t="s">
        <v>69</v>
      </c>
    </row>
    <row r="5" spans="1:6" ht="13.5" customHeight="1" thickBot="1">
      <c r="B5" s="2056" t="s">
        <v>849</v>
      </c>
      <c r="C5" s="2056"/>
      <c r="D5" s="2056"/>
      <c r="E5" s="2056"/>
    </row>
    <row r="6" spans="1:6" ht="13.5" customHeight="1">
      <c r="B6" s="1823" t="s">
        <v>94</v>
      </c>
      <c r="C6" s="1823"/>
      <c r="D6" s="1823"/>
      <c r="E6" s="1823"/>
    </row>
    <row r="7" spans="1:6" ht="14.25" customHeight="1" thickBot="1">
      <c r="A7" s="579"/>
      <c r="B7" s="734" t="s">
        <v>95</v>
      </c>
      <c r="C7" s="734" t="s">
        <v>96</v>
      </c>
      <c r="D7" s="734" t="s">
        <v>98</v>
      </c>
      <c r="E7" s="734" t="s">
        <v>99</v>
      </c>
    </row>
    <row r="8" spans="1:6">
      <c r="A8" s="761" t="s">
        <v>810</v>
      </c>
      <c r="B8" s="185">
        <v>1.1930154990196713</v>
      </c>
      <c r="C8" s="185">
        <v>1.2301596046246239</v>
      </c>
      <c r="D8" s="185">
        <v>1.1383044161564067</v>
      </c>
      <c r="E8" s="45">
        <v>1.1004531361136451</v>
      </c>
    </row>
    <row r="9" spans="1:6">
      <c r="A9" s="762" t="s">
        <v>583</v>
      </c>
      <c r="B9" s="45">
        <v>1.6970904252187069</v>
      </c>
      <c r="C9" s="45">
        <v>1</v>
      </c>
      <c r="D9" s="45">
        <v>1</v>
      </c>
      <c r="E9" s="45">
        <v>1.1629344024961978</v>
      </c>
    </row>
    <row r="10" spans="1:6">
      <c r="A10" s="762" t="s">
        <v>811</v>
      </c>
      <c r="B10" s="45">
        <v>1.522370730244561</v>
      </c>
      <c r="C10" s="45">
        <v>1.3470483739802404</v>
      </c>
      <c r="D10" s="45">
        <v>1.1893650587780251</v>
      </c>
      <c r="E10" s="45">
        <v>1.7503842472278606</v>
      </c>
    </row>
    <row r="11" spans="1:6">
      <c r="A11" s="762" t="s">
        <v>812</v>
      </c>
      <c r="B11" s="45">
        <v>1.4031287865487072</v>
      </c>
      <c r="C11" s="45">
        <v>1.2281409520657216</v>
      </c>
      <c r="D11" s="45">
        <v>1.2475962557021389</v>
      </c>
      <c r="E11" s="45">
        <v>1.2293925325346042</v>
      </c>
    </row>
    <row r="12" spans="1:6">
      <c r="A12" s="762" t="s">
        <v>585</v>
      </c>
      <c r="B12" s="45">
        <v>1.8326566815824694</v>
      </c>
      <c r="C12" s="45">
        <v>1.7343300620973412</v>
      </c>
      <c r="D12" s="45">
        <v>1.8804620357692523</v>
      </c>
      <c r="E12" s="45">
        <v>1.8291553285475777</v>
      </c>
    </row>
    <row r="13" spans="1:6" ht="12.75" customHeight="1">
      <c r="A13" s="762" t="s">
        <v>682</v>
      </c>
      <c r="B13" s="45">
        <v>2.1219270384797397</v>
      </c>
      <c r="C13" s="45">
        <v>1.9717965187700808</v>
      </c>
      <c r="D13" s="45">
        <v>2.0943539606623247</v>
      </c>
      <c r="E13" s="45">
        <v>2.3574199762860792</v>
      </c>
    </row>
    <row r="14" spans="1:6">
      <c r="A14" s="762" t="s">
        <v>538</v>
      </c>
      <c r="B14" s="45">
        <v>1.6691988269302938</v>
      </c>
      <c r="C14" s="45">
        <v>1.4478939179111276</v>
      </c>
      <c r="D14" s="45">
        <v>2</v>
      </c>
      <c r="E14" s="45">
        <v>1.3854836254026588</v>
      </c>
    </row>
    <row r="15" spans="1:6" ht="13.5" thickBot="1">
      <c r="A15" s="763" t="s">
        <v>696</v>
      </c>
      <c r="B15" s="459">
        <v>1.5633422914643071</v>
      </c>
      <c r="C15" s="459">
        <v>1.1887892207966617</v>
      </c>
      <c r="D15" s="459">
        <v>2</v>
      </c>
      <c r="E15" s="459">
        <v>1.3854836254026588</v>
      </c>
    </row>
    <row r="16" spans="1:6" ht="60.75" customHeight="1">
      <c r="A16" s="2068" t="s">
        <v>850</v>
      </c>
      <c r="B16" s="2068"/>
      <c r="C16" s="2068"/>
      <c r="D16" s="2068"/>
      <c r="E16" s="2068"/>
      <c r="F16" s="2068"/>
    </row>
    <row r="21" spans="1:10" ht="12.75" customHeight="1"/>
    <row r="22" spans="1:10" ht="13.5" customHeight="1" thickBot="1">
      <c r="C22" s="2056" t="s">
        <v>849</v>
      </c>
      <c r="D22" s="2056"/>
      <c r="E22" s="2056"/>
      <c r="F22" s="2056"/>
    </row>
    <row r="23" spans="1:10">
      <c r="A23" s="454" t="s">
        <v>71</v>
      </c>
      <c r="B23" s="454"/>
      <c r="C23" s="1823" t="s">
        <v>94</v>
      </c>
      <c r="D23" s="1823"/>
      <c r="E23" s="1823"/>
      <c r="F23" s="1823"/>
      <c r="G23" s="808"/>
      <c r="H23" s="808"/>
    </row>
    <row r="24" spans="1:10" ht="13.5" thickBot="1">
      <c r="A24" s="791"/>
      <c r="B24" s="791"/>
      <c r="C24" s="734" t="s">
        <v>95</v>
      </c>
      <c r="D24" s="734" t="s">
        <v>96</v>
      </c>
      <c r="E24" s="734" t="s">
        <v>98</v>
      </c>
      <c r="F24" s="734" t="s">
        <v>99</v>
      </c>
      <c r="G24" s="46"/>
      <c r="H24" s="46"/>
    </row>
    <row r="25" spans="1:10">
      <c r="A25" s="1773" t="s">
        <v>810</v>
      </c>
      <c r="B25" s="456" t="s">
        <v>109</v>
      </c>
      <c r="C25" s="185">
        <v>1.1399999999999999</v>
      </c>
      <c r="D25" s="185">
        <v>1.1499999999999999</v>
      </c>
      <c r="E25" s="185">
        <v>1.1000000000000001</v>
      </c>
      <c r="F25" s="185">
        <v>1.1200000000000001</v>
      </c>
      <c r="G25" s="441"/>
      <c r="H25" s="441"/>
      <c r="I25" s="441"/>
      <c r="J25" s="441"/>
    </row>
    <row r="26" spans="1:10" ht="13.5" customHeight="1">
      <c r="A26" s="1774"/>
      <c r="B26" s="441" t="s">
        <v>75</v>
      </c>
      <c r="C26" s="15">
        <v>676.82765245064058</v>
      </c>
      <c r="D26" s="15">
        <v>259.1299693198248</v>
      </c>
      <c r="E26" s="15">
        <v>31.542650310993302</v>
      </c>
      <c r="F26" s="15">
        <v>192.61620177443965</v>
      </c>
      <c r="G26" s="809"/>
      <c r="H26" s="809"/>
    </row>
    <row r="27" spans="1:10" ht="13.5" customHeight="1">
      <c r="A27" s="1774"/>
      <c r="B27" s="441" t="s">
        <v>92</v>
      </c>
      <c r="C27" s="15">
        <v>336</v>
      </c>
      <c r="D27" s="15">
        <v>191</v>
      </c>
      <c r="E27" s="15">
        <v>47</v>
      </c>
      <c r="F27" s="15">
        <v>162</v>
      </c>
    </row>
    <row r="28" spans="1:10" ht="12.75" customHeight="1">
      <c r="A28" s="1774"/>
      <c r="B28" s="441" t="s">
        <v>110</v>
      </c>
      <c r="C28" s="45">
        <v>1</v>
      </c>
      <c r="D28" s="45">
        <v>1</v>
      </c>
      <c r="E28" s="45">
        <v>1</v>
      </c>
      <c r="F28" s="45">
        <v>1</v>
      </c>
    </row>
    <row r="29" spans="1:10">
      <c r="A29" s="1774"/>
      <c r="B29" s="441" t="s">
        <v>121</v>
      </c>
      <c r="C29" s="45">
        <v>1.0780000000000001</v>
      </c>
      <c r="D29" s="390">
        <v>0.40600000000000003</v>
      </c>
      <c r="E29" s="390">
        <v>0.30499999999999999</v>
      </c>
      <c r="F29" s="390">
        <v>0.41799999999999998</v>
      </c>
    </row>
    <row r="30" spans="1:10" ht="13.5" thickBot="1">
      <c r="A30" s="1775"/>
      <c r="B30" s="1644" t="s">
        <v>112</v>
      </c>
      <c r="C30" s="47">
        <f>1.14*1.64*C29/SQRT(C27)</f>
        <v>0.10995065516421447</v>
      </c>
      <c r="D30" s="47">
        <f>1.14*1.64*D29/SQRT(D27)</f>
        <v>5.4923480331421276E-2</v>
      </c>
      <c r="E30" s="47">
        <f>1.14*1.64*E29/SQRT(E27)</f>
        <v>8.3176302371861396E-2</v>
      </c>
      <c r="F30" s="47">
        <f>1.14*1.64*F29/SQRT(F27)</f>
        <v>6.139987314760692E-2</v>
      </c>
    </row>
    <row r="31" spans="1:10" ht="13.5" customHeight="1">
      <c r="A31" s="1773" t="s">
        <v>583</v>
      </c>
      <c r="B31" s="1642" t="s">
        <v>109</v>
      </c>
      <c r="C31" s="185">
        <v>1.53</v>
      </c>
      <c r="D31" s="810">
        <v>1</v>
      </c>
      <c r="E31" s="810">
        <v>1</v>
      </c>
      <c r="F31" s="185">
        <v>1.21</v>
      </c>
      <c r="G31" s="441"/>
      <c r="H31" s="441"/>
      <c r="I31" s="441"/>
      <c r="J31" s="441"/>
    </row>
    <row r="32" spans="1:10" ht="12.75" customHeight="1">
      <c r="A32" s="1774"/>
      <c r="B32" s="441" t="s">
        <v>75</v>
      </c>
      <c r="C32" s="15">
        <v>24.317494752086077</v>
      </c>
      <c r="D32" s="811">
        <v>4.2503834198444403</v>
      </c>
      <c r="E32" s="811">
        <v>1.925361501488422</v>
      </c>
      <c r="F32" s="15">
        <v>13.79842773415603</v>
      </c>
      <c r="G32" s="809"/>
      <c r="H32" s="809"/>
    </row>
    <row r="33" spans="1:10">
      <c r="A33" s="1774"/>
      <c r="B33" s="441" t="s">
        <v>92</v>
      </c>
      <c r="C33" s="15">
        <v>14</v>
      </c>
      <c r="D33" s="811">
        <v>4</v>
      </c>
      <c r="E33" s="811">
        <v>2</v>
      </c>
      <c r="F33" s="15">
        <v>12</v>
      </c>
    </row>
    <row r="34" spans="1:10" ht="12.75" customHeight="1">
      <c r="A34" s="1774"/>
      <c r="B34" s="441" t="s">
        <v>110</v>
      </c>
      <c r="C34" s="45">
        <v>2</v>
      </c>
      <c r="D34" s="797">
        <v>1</v>
      </c>
      <c r="E34" s="797">
        <v>1</v>
      </c>
      <c r="F34" s="45">
        <v>1</v>
      </c>
    </row>
    <row r="35" spans="1:10">
      <c r="A35" s="1774"/>
      <c r="B35" s="441" t="s">
        <v>121</v>
      </c>
      <c r="C35" s="390">
        <v>0.51</v>
      </c>
      <c r="D35" s="800">
        <v>0</v>
      </c>
      <c r="E35" s="800">
        <v>0</v>
      </c>
      <c r="F35" s="390">
        <v>0.42</v>
      </c>
    </row>
    <row r="36" spans="1:10" ht="12.75" customHeight="1" thickBot="1">
      <c r="A36" s="1775"/>
      <c r="B36" s="452" t="s">
        <v>112</v>
      </c>
      <c r="C36" s="47">
        <f>1.14*1.64*C35/SQRT(C33)</f>
        <v>0.254832525118529</v>
      </c>
      <c r="D36" s="801">
        <f>1.14*1.64*D35/SQRT(D33)</f>
        <v>0</v>
      </c>
      <c r="E36" s="801">
        <f>1.14*1.64*E35/SQRT(E33)</f>
        <v>0</v>
      </c>
      <c r="F36" s="47">
        <f>1.14*1.64*F35/SQRT(F33)</f>
        <v>0.22667695328815407</v>
      </c>
    </row>
    <row r="37" spans="1:10" ht="12.75" customHeight="1">
      <c r="A37" s="1773" t="s">
        <v>811</v>
      </c>
      <c r="B37" s="441" t="s">
        <v>109</v>
      </c>
      <c r="C37" s="185">
        <v>1.38</v>
      </c>
      <c r="D37" s="185">
        <v>1.4</v>
      </c>
      <c r="E37" s="185">
        <v>1.51</v>
      </c>
      <c r="F37" s="185">
        <v>1.41</v>
      </c>
      <c r="G37" s="441"/>
      <c r="H37" s="441"/>
      <c r="I37" s="441"/>
      <c r="J37" s="441"/>
    </row>
    <row r="38" spans="1:10">
      <c r="A38" s="1774"/>
      <c r="B38" s="441" t="s">
        <v>75</v>
      </c>
      <c r="C38" s="15">
        <v>667.70250665639003</v>
      </c>
      <c r="D38" s="15">
        <v>211.95681418324713</v>
      </c>
      <c r="E38" s="15">
        <v>34.560636779606398</v>
      </c>
      <c r="F38" s="15">
        <v>205.85336785933609</v>
      </c>
      <c r="G38" s="809"/>
      <c r="H38" s="809"/>
    </row>
    <row r="39" spans="1:10">
      <c r="A39" s="1774"/>
      <c r="B39" s="441" t="s">
        <v>92</v>
      </c>
      <c r="C39" s="15">
        <v>360</v>
      </c>
      <c r="D39" s="15">
        <v>165</v>
      </c>
      <c r="E39" s="15">
        <v>48</v>
      </c>
      <c r="F39" s="15">
        <v>169</v>
      </c>
    </row>
    <row r="40" spans="1:10">
      <c r="A40" s="1774"/>
      <c r="B40" s="441" t="s">
        <v>110</v>
      </c>
      <c r="C40" s="45">
        <v>1</v>
      </c>
      <c r="D40" s="45">
        <v>1</v>
      </c>
      <c r="E40" s="45">
        <v>1</v>
      </c>
      <c r="F40" s="45">
        <v>1</v>
      </c>
    </row>
    <row r="41" spans="1:10" ht="12.75" customHeight="1">
      <c r="A41" s="1774"/>
      <c r="B41" s="441" t="s">
        <v>121</v>
      </c>
      <c r="C41" s="390">
        <v>0.65700000000000003</v>
      </c>
      <c r="D41" s="390">
        <v>0.63300000000000001</v>
      </c>
      <c r="E41" s="390">
        <v>0.67400000000000004</v>
      </c>
      <c r="F41" s="390">
        <v>0.629</v>
      </c>
    </row>
    <row r="42" spans="1:10" ht="12.75" customHeight="1" thickBot="1">
      <c r="A42" s="1775"/>
      <c r="B42" s="452" t="s">
        <v>112</v>
      </c>
      <c r="C42" s="47">
        <f>1.14*1.64*C41/SQRT(C39)</f>
        <v>6.4738527732286277E-2</v>
      </c>
      <c r="D42" s="47">
        <f>1.14*1.64*D41/SQRT(D39)</f>
        <v>9.213198692607745E-2</v>
      </c>
      <c r="E42" s="47">
        <f>1.14*1.64*E41/SQRT(E39)</f>
        <v>0.18188126966216173</v>
      </c>
      <c r="F42" s="47">
        <f>1.14*1.64*F41/SQRT(F39)</f>
        <v>9.0459876923076901E-2</v>
      </c>
    </row>
    <row r="43" spans="1:10" ht="12.75" customHeight="1">
      <c r="A43" s="1773" t="s">
        <v>812</v>
      </c>
      <c r="B43" s="441" t="s">
        <v>109</v>
      </c>
      <c r="C43" s="185">
        <v>1.1200000000000001</v>
      </c>
      <c r="D43" s="185">
        <v>1.1100000000000001</v>
      </c>
      <c r="E43" s="185">
        <v>1.4</v>
      </c>
      <c r="F43" s="185">
        <v>1.19</v>
      </c>
      <c r="G43" s="441"/>
      <c r="H43" s="441"/>
      <c r="I43" s="441"/>
      <c r="J43" s="441"/>
    </row>
    <row r="44" spans="1:10">
      <c r="A44" s="1774"/>
      <c r="B44" s="441" t="s">
        <v>75</v>
      </c>
      <c r="C44" s="15">
        <v>134.23918318593562</v>
      </c>
      <c r="D44" s="15">
        <v>38.045376259614322</v>
      </c>
      <c r="E44" s="15">
        <v>10.705776852895681</v>
      </c>
      <c r="F44" s="15">
        <v>64.784714802636088</v>
      </c>
      <c r="G44" s="809"/>
      <c r="H44" s="809"/>
    </row>
    <row r="45" spans="1:10">
      <c r="A45" s="1774"/>
      <c r="B45" s="441" t="s">
        <v>92</v>
      </c>
      <c r="C45" s="15">
        <v>70</v>
      </c>
      <c r="D45" s="15">
        <v>33</v>
      </c>
      <c r="E45" s="15">
        <v>17</v>
      </c>
      <c r="F45" s="15">
        <v>45</v>
      </c>
    </row>
    <row r="46" spans="1:10" ht="12.75" customHeight="1">
      <c r="A46" s="1774"/>
      <c r="B46" s="441" t="s">
        <v>110</v>
      </c>
      <c r="C46" s="45">
        <v>1</v>
      </c>
      <c r="D46" s="45">
        <v>1</v>
      </c>
      <c r="E46" s="45">
        <v>1</v>
      </c>
      <c r="F46" s="45">
        <v>1</v>
      </c>
    </row>
    <row r="47" spans="1:10" ht="12.75" customHeight="1">
      <c r="A47" s="1774"/>
      <c r="B47" s="441" t="s">
        <v>121</v>
      </c>
      <c r="C47" s="390">
        <v>0.33200000000000002</v>
      </c>
      <c r="D47" s="390">
        <v>0.45700000000000002</v>
      </c>
      <c r="E47" s="390">
        <v>0.51500000000000001</v>
      </c>
      <c r="F47" s="390">
        <v>0.497</v>
      </c>
    </row>
    <row r="48" spans="1:10" ht="13.5" thickBot="1">
      <c r="A48" s="1775"/>
      <c r="B48" s="452" t="s">
        <v>112</v>
      </c>
      <c r="C48" s="47">
        <f>1.14*1.64*C47/SQRT(C45)</f>
        <v>7.4188700345984515E-2</v>
      </c>
      <c r="D48" s="47">
        <f>1.14*1.64*D47/SQRT(D45)</f>
        <v>0.14873320260767109</v>
      </c>
      <c r="E48" s="47">
        <f>1.14*1.64*E47/SQRT(E45)</f>
        <v>0.23352397135248296</v>
      </c>
      <c r="F48" s="47">
        <f>1.14*1.64*F47/SQRT(F45)</f>
        <v>0.13851564581964015</v>
      </c>
    </row>
    <row r="49" spans="1:10" ht="12.75" customHeight="1">
      <c r="A49" s="1773" t="s">
        <v>585</v>
      </c>
      <c r="B49" s="441" t="s">
        <v>109</v>
      </c>
      <c r="C49" s="185">
        <v>1.57</v>
      </c>
      <c r="D49" s="185">
        <v>1.68</v>
      </c>
      <c r="E49" s="185">
        <v>1.68</v>
      </c>
      <c r="F49" s="185">
        <v>1.59</v>
      </c>
      <c r="G49" s="441"/>
      <c r="H49" s="441"/>
      <c r="I49" s="441"/>
      <c r="J49" s="441"/>
    </row>
    <row r="50" spans="1:10">
      <c r="A50" s="1774"/>
      <c r="B50" s="441" t="s">
        <v>75</v>
      </c>
      <c r="C50" s="15">
        <v>943.88225210531084</v>
      </c>
      <c r="D50" s="15">
        <v>260.29955949615754</v>
      </c>
      <c r="E50" s="15">
        <v>38.707716315458995</v>
      </c>
      <c r="F50" s="15">
        <v>255.47145569971718</v>
      </c>
      <c r="G50" s="809"/>
      <c r="H50" s="809"/>
    </row>
    <row r="51" spans="1:10" ht="12.75" customHeight="1">
      <c r="A51" s="1774"/>
      <c r="B51" s="441" t="s">
        <v>92</v>
      </c>
      <c r="C51" s="15">
        <v>523</v>
      </c>
      <c r="D51" s="15">
        <v>210</v>
      </c>
      <c r="E51" s="15">
        <v>56</v>
      </c>
      <c r="F51" s="15">
        <v>198</v>
      </c>
    </row>
    <row r="52" spans="1:10" ht="12.75" customHeight="1">
      <c r="A52" s="1774"/>
      <c r="B52" s="441" t="s">
        <v>110</v>
      </c>
      <c r="C52" s="45">
        <v>1</v>
      </c>
      <c r="D52" s="45">
        <v>1</v>
      </c>
      <c r="E52" s="45">
        <v>2</v>
      </c>
      <c r="F52" s="45">
        <v>1</v>
      </c>
    </row>
    <row r="53" spans="1:10" ht="12.75" customHeight="1">
      <c r="A53" s="1774"/>
      <c r="B53" s="441" t="s">
        <v>121</v>
      </c>
      <c r="C53" s="390">
        <v>0.79</v>
      </c>
      <c r="D53" s="390">
        <v>0.92600000000000005</v>
      </c>
      <c r="E53" s="390">
        <v>0.73399999999999999</v>
      </c>
      <c r="F53" s="390">
        <v>1.0820000000000001</v>
      </c>
    </row>
    <row r="54" spans="1:10" ht="13.5" thickBot="1">
      <c r="A54" s="1775"/>
      <c r="B54" s="452" t="s">
        <v>112</v>
      </c>
      <c r="C54" s="47">
        <f>1.14*1.64*C53/SQRT(C51)</f>
        <v>6.4584001006115541E-2</v>
      </c>
      <c r="D54" s="47">
        <f>1.14*1.64*D53/SQRT(D51)</f>
        <v>0.11946757235852269</v>
      </c>
      <c r="E54" s="47">
        <f>1.14*1.64*E53/SQRT(E51)</f>
        <v>0.18337948376176494</v>
      </c>
      <c r="F54" s="47">
        <f>1.14*1.64*F53/SQRT(F51)</f>
        <v>0.14376175472030736</v>
      </c>
    </row>
    <row r="55" spans="1:10" ht="12.75" customHeight="1">
      <c r="A55" s="1773" t="s">
        <v>682</v>
      </c>
      <c r="B55" s="441" t="s">
        <v>109</v>
      </c>
      <c r="C55" s="185">
        <v>1.86</v>
      </c>
      <c r="D55" s="185">
        <v>1.93</v>
      </c>
      <c r="E55" s="185">
        <v>1.8</v>
      </c>
      <c r="F55" s="185">
        <v>2.2599999999999998</v>
      </c>
      <c r="G55" s="441"/>
      <c r="H55" s="441"/>
      <c r="I55" s="441"/>
      <c r="J55" s="441"/>
    </row>
    <row r="56" spans="1:10" ht="12.75" customHeight="1">
      <c r="A56" s="1774"/>
      <c r="B56" s="441" t="s">
        <v>75</v>
      </c>
      <c r="C56" s="15">
        <v>228.82418989755161</v>
      </c>
      <c r="D56" s="15">
        <v>108.39448554690132</v>
      </c>
      <c r="E56" s="15">
        <v>19.474496610162952</v>
      </c>
      <c r="F56" s="15">
        <v>69.688441190625412</v>
      </c>
      <c r="G56" s="809"/>
      <c r="H56" s="809"/>
    </row>
    <row r="57" spans="1:10" ht="12.75" customHeight="1">
      <c r="A57" s="1774"/>
      <c r="B57" s="441" t="s">
        <v>92</v>
      </c>
      <c r="C57" s="15">
        <v>136</v>
      </c>
      <c r="D57" s="15">
        <v>78</v>
      </c>
      <c r="E57" s="15">
        <v>28</v>
      </c>
      <c r="F57" s="15">
        <v>56</v>
      </c>
    </row>
    <row r="58" spans="1:10" ht="12.75" customHeight="1">
      <c r="A58" s="1774"/>
      <c r="B58" s="441" t="s">
        <v>110</v>
      </c>
      <c r="C58" s="45">
        <v>2</v>
      </c>
      <c r="D58" s="45">
        <v>2</v>
      </c>
      <c r="E58" s="45">
        <v>2</v>
      </c>
      <c r="F58" s="45">
        <v>2</v>
      </c>
    </row>
    <row r="59" spans="1:10">
      <c r="A59" s="1774"/>
      <c r="B59" s="441" t="s">
        <v>121</v>
      </c>
      <c r="C59" s="390">
        <v>0.79100000000000004</v>
      </c>
      <c r="D59" s="390">
        <v>0.92900000000000005</v>
      </c>
      <c r="E59" s="390">
        <v>0.82199999999999995</v>
      </c>
      <c r="F59" s="390">
        <v>0.88300000000000001</v>
      </c>
    </row>
    <row r="60" spans="1:10" ht="13.5" thickBot="1">
      <c r="A60" s="1775"/>
      <c r="B60" s="452" t="s">
        <v>112</v>
      </c>
      <c r="C60" s="47">
        <f>1.14*1.64*C59/SQRT(C57)</f>
        <v>0.12681065001645284</v>
      </c>
      <c r="D60" s="47">
        <f>1.14*1.64*D59/SQRT(D57)</f>
        <v>0.19666048778811276</v>
      </c>
      <c r="E60" s="47">
        <f>1.14*1.64*E59/SQRT(E57)</f>
        <v>0.29043001766133897</v>
      </c>
      <c r="F60" s="47">
        <f>1.14*1.64*F59/SQRT(F57)</f>
        <v>0.22060501929378537</v>
      </c>
    </row>
    <row r="61" spans="1:10" ht="12.75" customHeight="1">
      <c r="A61" s="1773" t="s">
        <v>538</v>
      </c>
      <c r="B61" s="448" t="s">
        <v>109</v>
      </c>
      <c r="C61" s="185">
        <v>1.3685939112550602</v>
      </c>
      <c r="D61" s="185">
        <v>1.0661856658404738</v>
      </c>
      <c r="E61" s="810">
        <v>2</v>
      </c>
      <c r="F61" s="810">
        <v>1.574765355252953</v>
      </c>
      <c r="G61" s="441"/>
      <c r="H61" s="441"/>
      <c r="I61" s="441"/>
      <c r="J61" s="441"/>
    </row>
    <row r="62" spans="1:10" ht="12.75" customHeight="1">
      <c r="A62" s="1774"/>
      <c r="B62" s="441" t="s">
        <v>75</v>
      </c>
      <c r="C62" s="15">
        <v>46.209131292195124</v>
      </c>
      <c r="D62" s="15">
        <v>12.269019819412154</v>
      </c>
      <c r="E62" s="811">
        <v>1.0064124251104281</v>
      </c>
      <c r="F62" s="811">
        <v>5.7852971208270212</v>
      </c>
      <c r="G62" s="809"/>
      <c r="H62" s="809"/>
    </row>
    <row r="63" spans="1:10" ht="12.75" customHeight="1">
      <c r="A63" s="1774"/>
      <c r="B63" s="441" t="s">
        <v>92</v>
      </c>
      <c r="C63" s="15">
        <v>24</v>
      </c>
      <c r="D63" s="15">
        <v>12</v>
      </c>
      <c r="E63" s="811">
        <v>2</v>
      </c>
      <c r="F63" s="811">
        <v>4</v>
      </c>
    </row>
    <row r="64" spans="1:10" ht="12.75" customHeight="1">
      <c r="A64" s="1774"/>
      <c r="B64" s="441" t="s">
        <v>110</v>
      </c>
      <c r="C64" s="45">
        <v>1</v>
      </c>
      <c r="D64" s="45">
        <v>1</v>
      </c>
      <c r="E64" s="797">
        <v>2</v>
      </c>
      <c r="F64" s="797">
        <v>1.9325397944825196</v>
      </c>
    </row>
    <row r="65" spans="1:7" ht="12.75" customHeight="1">
      <c r="A65" s="1774"/>
      <c r="B65" s="441" t="s">
        <v>121</v>
      </c>
      <c r="C65" s="390">
        <v>0.48772978958215613</v>
      </c>
      <c r="D65" s="390">
        <v>0.25940246689336088</v>
      </c>
      <c r="E65" s="800" t="s">
        <v>83</v>
      </c>
      <c r="F65" s="800">
        <v>0.54400000000000004</v>
      </c>
    </row>
    <row r="66" spans="1:7" ht="12.75" customHeight="1" thickBot="1">
      <c r="A66" s="1775"/>
      <c r="B66" s="449" t="s">
        <v>112</v>
      </c>
      <c r="C66" s="47">
        <f>1.14*1.64*C65/SQRT(C63)</f>
        <v>0.18613256440231485</v>
      </c>
      <c r="D66" s="47">
        <f>1.14*1.64*D65/SQRT(D63)</f>
        <v>0.14000133540671023</v>
      </c>
      <c r="E66" s="800" t="s">
        <v>83</v>
      </c>
      <c r="F66" s="801">
        <f>1.14*1.64*F65/SQRT(F63)</f>
        <v>0.50853119999999996</v>
      </c>
    </row>
    <row r="67" spans="1:7" ht="57.75" customHeight="1">
      <c r="A67" s="2068" t="s">
        <v>851</v>
      </c>
      <c r="B67" s="2068"/>
      <c r="C67" s="2068"/>
      <c r="D67" s="2068"/>
      <c r="E67" s="2068"/>
      <c r="F67" s="2068"/>
    </row>
    <row r="68" spans="1:7" s="20" customFormat="1">
      <c r="A68" s="504" t="s">
        <v>347</v>
      </c>
      <c r="D68" s="492"/>
      <c r="E68" s="492"/>
      <c r="F68" s="492"/>
      <c r="G68" s="492"/>
    </row>
    <row r="69" spans="1:7" s="20" customFormat="1">
      <c r="A69" s="505" t="s">
        <v>348</v>
      </c>
      <c r="D69" s="506"/>
      <c r="E69" s="492"/>
      <c r="F69" s="506"/>
      <c r="G69" s="492"/>
    </row>
    <row r="70" spans="1:7" ht="12.75" customHeight="1"/>
    <row r="71" spans="1:7" ht="12.75" customHeight="1"/>
    <row r="75" spans="1:7" ht="12.75" customHeight="1"/>
    <row r="76" spans="1:7" ht="12.75" customHeight="1"/>
    <row r="78" spans="1:7" ht="63" customHeight="1"/>
    <row r="79" spans="1:7" ht="12.75" customHeight="1"/>
    <row r="80" spans="1:7" ht="12.75" customHeight="1"/>
    <row r="81" ht="12.75" customHeight="1"/>
    <row r="85" ht="12.75" customHeight="1"/>
    <row r="86" ht="12.75" customHeight="1"/>
    <row r="90" ht="12.75" customHeight="1"/>
    <row r="91" ht="12.75" customHeight="1"/>
    <row r="95" ht="12.75" customHeight="1"/>
    <row r="96" ht="12.75" customHeight="1"/>
    <row r="100" ht="12.75" customHeight="1"/>
    <row r="101" ht="12.75" customHeight="1"/>
    <row r="105" ht="12.75" customHeight="1"/>
    <row r="106" ht="12.75" customHeight="1"/>
    <row r="110" ht="12.75" customHeight="1"/>
    <row r="111" ht="12.75" customHeight="1"/>
    <row r="115" ht="12.75" customHeight="1"/>
    <row r="116" ht="12.75" customHeight="1"/>
    <row r="120" ht="12.75" customHeight="1"/>
    <row r="121" ht="12.75" customHeight="1"/>
    <row r="125" ht="12.75" customHeight="1"/>
    <row r="126" ht="12.75" customHeight="1"/>
    <row r="130" ht="12.75" customHeight="1"/>
    <row r="131" ht="12.75" customHeight="1"/>
    <row r="135" ht="12.75" customHeight="1"/>
    <row r="136" ht="12.75" customHeight="1"/>
    <row r="140" ht="12.75" customHeight="1"/>
    <row r="141" ht="12.75" customHeight="1"/>
    <row r="145" ht="12.75" customHeight="1"/>
    <row r="146" ht="12.75" customHeight="1"/>
    <row r="150" ht="12.75" customHeight="1"/>
    <row r="151" ht="12.75" customHeight="1"/>
    <row r="155" ht="12.75" customHeight="1"/>
    <row r="156" ht="12.75" customHeight="1"/>
    <row r="160" ht="12.75" customHeight="1"/>
    <row r="161" ht="12.75" customHeight="1"/>
    <row r="165" ht="12.75" customHeight="1"/>
    <row r="166" ht="12.75" customHeight="1"/>
    <row r="170" ht="12.75" customHeight="1"/>
    <row r="171" ht="12.75" customHeight="1"/>
    <row r="174" ht="13.5" customHeight="1"/>
    <row r="175" ht="12.75" customHeight="1"/>
    <row r="176" ht="12.75" customHeight="1"/>
    <row r="180" ht="12.75" customHeight="1"/>
    <row r="181" ht="12.75" customHeight="1"/>
    <row r="185" ht="12.75" customHeight="1"/>
    <row r="186" ht="12.75" customHeight="1"/>
    <row r="190" ht="12.75" customHeight="1"/>
    <row r="191" ht="12.75" customHeight="1"/>
    <row r="195" ht="12.75" customHeight="1"/>
    <row r="199" ht="13.5" customHeight="1"/>
  </sheetData>
  <mergeCells count="13">
    <mergeCell ref="A67:F67"/>
    <mergeCell ref="B5:E5"/>
    <mergeCell ref="A16:F16"/>
    <mergeCell ref="C22:F22"/>
    <mergeCell ref="C23:F23"/>
    <mergeCell ref="A25:A30"/>
    <mergeCell ref="A31:A36"/>
    <mergeCell ref="A37:A42"/>
    <mergeCell ref="A43:A48"/>
    <mergeCell ref="A49:A54"/>
    <mergeCell ref="A55:A60"/>
    <mergeCell ref="A61:A66"/>
    <mergeCell ref="B6:E6"/>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zoomScaleNormal="100" workbookViewId="0">
      <selection activeCell="A3" sqref="A3"/>
    </sheetView>
  </sheetViews>
  <sheetFormatPr baseColWidth="10" defaultRowHeight="12.75"/>
  <cols>
    <col min="1" max="2" width="19.42578125" customWidth="1"/>
  </cols>
  <sheetData>
    <row r="1" spans="1:6" ht="25.5">
      <c r="A1" s="8" t="s">
        <v>843</v>
      </c>
      <c r="D1" s="8" t="s">
        <v>1206</v>
      </c>
    </row>
    <row r="2" spans="1:6" ht="15">
      <c r="A2" s="28"/>
    </row>
    <row r="3" spans="1:6" ht="15.75">
      <c r="A3" s="26" t="s">
        <v>69</v>
      </c>
    </row>
    <row r="5" spans="1:6" ht="12.95" customHeight="1" thickBot="1">
      <c r="A5" s="2073" t="s">
        <v>852</v>
      </c>
      <c r="B5" s="2073"/>
      <c r="C5" s="2073"/>
      <c r="D5" s="2073"/>
      <c r="E5" s="2073"/>
      <c r="F5" s="2073"/>
    </row>
    <row r="6" spans="1:6" ht="13.5" thickTop="1">
      <c r="A6" s="454" t="s">
        <v>71</v>
      </c>
      <c r="B6" s="454"/>
      <c r="C6" s="2067" t="s">
        <v>404</v>
      </c>
      <c r="D6" s="2067"/>
      <c r="E6" s="2067"/>
      <c r="F6" s="2067"/>
    </row>
    <row r="7" spans="1:6" ht="48.75" thickBot="1">
      <c r="A7" s="812"/>
      <c r="B7" s="812"/>
      <c r="C7" s="1410" t="s">
        <v>853</v>
      </c>
      <c r="D7" s="1313" t="s">
        <v>397</v>
      </c>
      <c r="E7" s="1313" t="s">
        <v>400</v>
      </c>
      <c r="F7" s="1313" t="s">
        <v>152</v>
      </c>
    </row>
    <row r="8" spans="1:6" ht="13.5" customHeight="1">
      <c r="A8" s="1824" t="s">
        <v>589</v>
      </c>
      <c r="B8" s="456" t="s">
        <v>109</v>
      </c>
      <c r="C8" s="45">
        <v>2.2227999999999999</v>
      </c>
      <c r="D8" s="45">
        <v>1.7203999999999999</v>
      </c>
      <c r="E8" s="45">
        <v>1.7302</v>
      </c>
      <c r="F8" s="45">
        <v>1.413</v>
      </c>
    </row>
    <row r="9" spans="1:6" ht="13.5" customHeight="1">
      <c r="A9" s="1773"/>
      <c r="B9" s="441" t="s">
        <v>75</v>
      </c>
      <c r="C9" s="15">
        <v>2947.5624274093775</v>
      </c>
      <c r="D9" s="15">
        <v>2396.2497503649279</v>
      </c>
      <c r="E9" s="15">
        <v>1331.5231949923575</v>
      </c>
      <c r="F9" s="15">
        <v>354.86168597783336</v>
      </c>
    </row>
    <row r="10" spans="1:6">
      <c r="A10" s="1773"/>
      <c r="B10" s="441" t="s">
        <v>92</v>
      </c>
      <c r="C10" s="15">
        <v>1971</v>
      </c>
      <c r="D10" s="15">
        <v>1522</v>
      </c>
      <c r="E10" s="15">
        <v>803</v>
      </c>
      <c r="F10" s="15">
        <v>188</v>
      </c>
    </row>
    <row r="11" spans="1:6" ht="12.75" customHeight="1">
      <c r="A11" s="1773"/>
      <c r="B11" s="441" t="s">
        <v>110</v>
      </c>
      <c r="C11" s="45">
        <v>1.1657</v>
      </c>
      <c r="D11" s="390">
        <v>0.3</v>
      </c>
      <c r="E11" s="390">
        <v>0</v>
      </c>
      <c r="F11" s="390">
        <v>0</v>
      </c>
    </row>
    <row r="12" spans="1:6" ht="13.5" customHeight="1">
      <c r="A12" s="1773"/>
      <c r="B12" s="441" t="s">
        <v>121</v>
      </c>
      <c r="C12" s="45">
        <v>3.22214</v>
      </c>
      <c r="D12" s="45">
        <v>2.8879800000000002</v>
      </c>
      <c r="E12" s="45">
        <v>3.5714199999999998</v>
      </c>
      <c r="F12" s="45">
        <v>2.8404600000000002</v>
      </c>
    </row>
    <row r="13" spans="1:6" ht="13.5" customHeight="1">
      <c r="A13" s="1877"/>
      <c r="B13" s="452" t="s">
        <v>112</v>
      </c>
      <c r="C13" s="47">
        <f>1.14*1.64*C12/SQRT(C10)</f>
        <v>0.13569060959869894</v>
      </c>
      <c r="D13" s="47">
        <f>1.14*1.64*D12/SQRT(D10)</f>
        <v>0.13839982930157377</v>
      </c>
      <c r="E13" s="47">
        <f>1.14*1.64*E12/SQRT(E10)</f>
        <v>0.23563068896545325</v>
      </c>
      <c r="F13" s="47">
        <f>1.14*1.64*F12/SQRT(F10)</f>
        <v>0.3873097702216024</v>
      </c>
    </row>
    <row r="14" spans="1:6">
      <c r="A14" s="1824" t="s">
        <v>590</v>
      </c>
      <c r="B14" s="441" t="s">
        <v>109</v>
      </c>
      <c r="C14" s="45">
        <v>1.2745</v>
      </c>
      <c r="D14" s="45">
        <v>1.2033</v>
      </c>
      <c r="E14" s="45">
        <v>1.6579999999999999</v>
      </c>
      <c r="F14" s="792">
        <v>0.60640000000000005</v>
      </c>
    </row>
    <row r="15" spans="1:6" ht="12.75" customHeight="1">
      <c r="A15" s="1773"/>
      <c r="B15" s="441" t="s">
        <v>75</v>
      </c>
      <c r="C15" s="15">
        <v>2947.5624274093775</v>
      </c>
      <c r="D15" s="15">
        <v>2396.2497503649279</v>
      </c>
      <c r="E15" s="15">
        <v>1331.5231949923575</v>
      </c>
      <c r="F15" s="226">
        <v>354.86168597783336</v>
      </c>
    </row>
    <row r="16" spans="1:6">
      <c r="A16" s="1773"/>
      <c r="B16" s="441" t="s">
        <v>92</v>
      </c>
      <c r="C16" s="15">
        <v>1971</v>
      </c>
      <c r="D16" s="15">
        <v>1522</v>
      </c>
      <c r="E16" s="15">
        <v>803</v>
      </c>
      <c r="F16" s="226">
        <v>188</v>
      </c>
    </row>
    <row r="17" spans="1:6" ht="12.75" customHeight="1">
      <c r="A17" s="1773"/>
      <c r="B17" s="441" t="s">
        <v>110</v>
      </c>
      <c r="C17" s="390">
        <v>0</v>
      </c>
      <c r="D17" s="390">
        <v>0</v>
      </c>
      <c r="E17" s="390">
        <v>0</v>
      </c>
      <c r="F17" s="397">
        <v>0</v>
      </c>
    </row>
    <row r="18" spans="1:6">
      <c r="A18" s="1773"/>
      <c r="B18" s="441" t="s">
        <v>121</v>
      </c>
      <c r="C18" s="45">
        <v>4.1673499999999999</v>
      </c>
      <c r="D18" s="45">
        <v>6.6098499999999998</v>
      </c>
      <c r="E18" s="45">
        <v>9.3310600000000008</v>
      </c>
      <c r="F18" s="792">
        <v>2.96591</v>
      </c>
    </row>
    <row r="19" spans="1:6" ht="12.75" customHeight="1">
      <c r="A19" s="1877"/>
      <c r="B19" s="452" t="s">
        <v>112</v>
      </c>
      <c r="C19" s="47">
        <f>1.14*1.64*C18/SQRT(C16)</f>
        <v>0.17549524909257141</v>
      </c>
      <c r="D19" s="47">
        <f>1.14*1.64*D18/SQRT(D16)</f>
        <v>0.31676192761342081</v>
      </c>
      <c r="E19" s="47">
        <f>1.14*1.64*E18/SQRT(E16)</f>
        <v>0.61563302456109414</v>
      </c>
      <c r="F19" s="203">
        <f>1.14*1.64*F18/SQRT(F16)</f>
        <v>0.40441545404545487</v>
      </c>
    </row>
    <row r="20" spans="1:6">
      <c r="A20" s="1824" t="s">
        <v>591</v>
      </c>
      <c r="B20" s="441" t="s">
        <v>109</v>
      </c>
      <c r="C20" s="45">
        <v>19.046199999999999</v>
      </c>
      <c r="D20" s="45">
        <v>28.02</v>
      </c>
      <c r="E20" s="45">
        <v>32.356999999999999</v>
      </c>
      <c r="F20" s="45">
        <v>26.413799999999998</v>
      </c>
    </row>
    <row r="21" spans="1:6">
      <c r="A21" s="1773"/>
      <c r="B21" s="441" t="s">
        <v>75</v>
      </c>
      <c r="C21" s="15">
        <v>2947.5624274093775</v>
      </c>
      <c r="D21" s="15">
        <v>2396.2497503649279</v>
      </c>
      <c r="E21" s="15">
        <v>1331.5231949923575</v>
      </c>
      <c r="F21" s="15">
        <v>354.86168597783336</v>
      </c>
    </row>
    <row r="22" spans="1:6">
      <c r="A22" s="1773"/>
      <c r="B22" s="441" t="s">
        <v>92</v>
      </c>
      <c r="C22" s="15">
        <v>1971</v>
      </c>
      <c r="D22" s="15">
        <v>1522</v>
      </c>
      <c r="E22" s="15">
        <v>803</v>
      </c>
      <c r="F22" s="15">
        <v>188</v>
      </c>
    </row>
    <row r="23" spans="1:6">
      <c r="A23" s="1773"/>
      <c r="B23" s="441" t="s">
        <v>110</v>
      </c>
      <c r="C23" s="390">
        <v>0</v>
      </c>
      <c r="D23" s="390">
        <v>4.1961000000000004</v>
      </c>
      <c r="E23" s="390">
        <v>11.372</v>
      </c>
      <c r="F23" s="390">
        <v>12.775499999999999</v>
      </c>
    </row>
    <row r="24" spans="1:6">
      <c r="A24" s="1773"/>
      <c r="B24" s="441" t="s">
        <v>121</v>
      </c>
      <c r="C24" s="45">
        <v>45.670209999999997</v>
      </c>
      <c r="D24" s="45">
        <v>55.363059999999997</v>
      </c>
      <c r="E24" s="45">
        <v>53.960369999999998</v>
      </c>
      <c r="F24" s="45">
        <v>48.158639999999998</v>
      </c>
    </row>
    <row r="25" spans="1:6">
      <c r="A25" s="1877"/>
      <c r="B25" s="452" t="s">
        <v>112</v>
      </c>
      <c r="C25" s="47">
        <f>1.14*1.64*C24/SQRT(C22)</f>
        <v>1.9232617562863801</v>
      </c>
      <c r="D25" s="47">
        <f>1.14*1.64*D24/SQRT(D22)</f>
        <v>2.6531478935493964</v>
      </c>
      <c r="E25" s="47">
        <f>1.14*1.64*E24/SQRT(E22)</f>
        <v>3.560129909092399</v>
      </c>
      <c r="F25" s="47">
        <f>1.14*1.64*F24/SQRT(F22)</f>
        <v>6.566651807307573</v>
      </c>
    </row>
    <row r="26" spans="1:6">
      <c r="A26" s="1824" t="s">
        <v>592</v>
      </c>
      <c r="B26" s="441" t="s">
        <v>109</v>
      </c>
      <c r="C26" s="45">
        <v>15.13</v>
      </c>
      <c r="D26" s="45">
        <v>7.9306999999999999</v>
      </c>
      <c r="E26" s="45">
        <v>7.2851999999999997</v>
      </c>
      <c r="F26" s="792">
        <v>5.9951999999999996</v>
      </c>
    </row>
    <row r="27" spans="1:6">
      <c r="A27" s="1773"/>
      <c r="B27" s="441" t="s">
        <v>75</v>
      </c>
      <c r="C27" s="15">
        <v>2947.5624274093775</v>
      </c>
      <c r="D27" s="15">
        <v>2396.2497503649279</v>
      </c>
      <c r="E27" s="15">
        <v>1331.5231949923575</v>
      </c>
      <c r="F27" s="226">
        <v>354.86168597783336</v>
      </c>
    </row>
    <row r="28" spans="1:6">
      <c r="A28" s="1773"/>
      <c r="B28" s="441" t="s">
        <v>92</v>
      </c>
      <c r="C28" s="15">
        <v>1971</v>
      </c>
      <c r="D28" s="15">
        <v>1522</v>
      </c>
      <c r="E28" s="15">
        <v>803</v>
      </c>
      <c r="F28" s="226">
        <v>188</v>
      </c>
    </row>
    <row r="29" spans="1:6">
      <c r="A29" s="1773"/>
      <c r="B29" s="441" t="s">
        <v>110</v>
      </c>
      <c r="C29" s="390">
        <v>0</v>
      </c>
      <c r="D29" s="390">
        <v>0</v>
      </c>
      <c r="E29" s="390">
        <v>0</v>
      </c>
      <c r="F29" s="397">
        <v>0</v>
      </c>
    </row>
    <row r="30" spans="1:6">
      <c r="A30" s="1773"/>
      <c r="B30" s="441" t="s">
        <v>121</v>
      </c>
      <c r="C30" s="45">
        <v>49.622689999999999</v>
      </c>
      <c r="D30" s="45">
        <v>28.955079999999999</v>
      </c>
      <c r="E30" s="45">
        <v>35.79072</v>
      </c>
      <c r="F30" s="792">
        <v>28.38916</v>
      </c>
    </row>
    <row r="31" spans="1:6">
      <c r="A31" s="1877"/>
      <c r="B31" s="452" t="s">
        <v>112</v>
      </c>
      <c r="C31" s="47">
        <f>1.14*1.64*C30/SQRT(C28)</f>
        <v>2.0897084099471974</v>
      </c>
      <c r="D31" s="47">
        <f>1.14*1.64*D30/SQRT(D28)</f>
        <v>1.3876059146577926</v>
      </c>
      <c r="E31" s="47">
        <f>1.14*1.64*E30/SQRT(E28)</f>
        <v>2.3613554306605291</v>
      </c>
      <c r="F31" s="203">
        <f>1.14*1.64*F30/SQRT(F28)</f>
        <v>3.8709923872838572</v>
      </c>
    </row>
    <row r="32" spans="1:6">
      <c r="A32" s="1824" t="s">
        <v>538</v>
      </c>
      <c r="B32" s="441" t="s">
        <v>109</v>
      </c>
      <c r="C32" s="390">
        <v>0.38929999999999998</v>
      </c>
      <c r="D32" s="397">
        <v>0.87949999999999995</v>
      </c>
      <c r="E32" s="397">
        <v>0.35549999999999998</v>
      </c>
      <c r="F32" s="397">
        <v>2.2484000000000002</v>
      </c>
    </row>
    <row r="33" spans="1:7">
      <c r="A33" s="1773"/>
      <c r="B33" s="441" t="s">
        <v>75</v>
      </c>
      <c r="C33" s="15">
        <v>2947.5624274093775</v>
      </c>
      <c r="D33" s="226">
        <v>2396.2497503649279</v>
      </c>
      <c r="E33" s="226">
        <v>1331.5231949923575</v>
      </c>
      <c r="F33" s="226">
        <v>354.86168597783336</v>
      </c>
    </row>
    <row r="34" spans="1:7">
      <c r="A34" s="1773"/>
      <c r="B34" s="441" t="s">
        <v>92</v>
      </c>
      <c r="C34" s="15">
        <v>1971</v>
      </c>
      <c r="D34" s="226">
        <v>1522</v>
      </c>
      <c r="E34" s="226">
        <v>803</v>
      </c>
      <c r="F34" s="226">
        <v>188</v>
      </c>
    </row>
    <row r="35" spans="1:7">
      <c r="A35" s="1773"/>
      <c r="B35" s="441" t="s">
        <v>110</v>
      </c>
      <c r="C35" s="390">
        <v>0</v>
      </c>
      <c r="D35" s="397">
        <v>0</v>
      </c>
      <c r="E35" s="397">
        <v>0</v>
      </c>
      <c r="F35" s="397">
        <v>0</v>
      </c>
    </row>
    <row r="36" spans="1:7">
      <c r="A36" s="1773"/>
      <c r="B36" s="441" t="s">
        <v>121</v>
      </c>
      <c r="C36" s="45">
        <v>4.5366600000000004</v>
      </c>
      <c r="D36" s="792">
        <v>12.75587</v>
      </c>
      <c r="E36" s="792">
        <v>4.5053900000000002</v>
      </c>
      <c r="F36" s="792">
        <v>28.76286</v>
      </c>
    </row>
    <row r="37" spans="1:7">
      <c r="A37" s="1877"/>
      <c r="B37" s="452" t="s">
        <v>112</v>
      </c>
      <c r="C37" s="47">
        <f>1.14*1.64*C36/SQRT(C34)</f>
        <v>0.19104761461079706</v>
      </c>
      <c r="D37" s="203">
        <f>1.14*1.64*D36/SQRT(D34)</f>
        <v>0.61129586444264339</v>
      </c>
      <c r="E37" s="203">
        <f>1.14*1.64*E36/SQRT(E34)</f>
        <v>0.29725099533464655</v>
      </c>
      <c r="F37" s="203">
        <f>1.14*1.64*F36/SQRT(F34)</f>
        <v>3.9219480990811766</v>
      </c>
    </row>
    <row r="38" spans="1:7">
      <c r="A38" s="1824" t="s">
        <v>166</v>
      </c>
      <c r="B38" s="448" t="s">
        <v>109</v>
      </c>
      <c r="C38" s="813">
        <v>38.0627</v>
      </c>
      <c r="D38" s="813">
        <v>39.753900000000002</v>
      </c>
      <c r="E38" s="813">
        <v>43.385800000000003</v>
      </c>
      <c r="F38" s="813">
        <v>36.6768</v>
      </c>
    </row>
    <row r="39" spans="1:7">
      <c r="A39" s="1773"/>
      <c r="B39" s="441" t="s">
        <v>75</v>
      </c>
      <c r="C39" s="15">
        <v>2947.5624274093775</v>
      </c>
      <c r="D39" s="15">
        <v>2396.2497503649279</v>
      </c>
      <c r="E39" s="15">
        <v>1331.5231949923575</v>
      </c>
      <c r="F39" s="15">
        <v>354.86168597783336</v>
      </c>
    </row>
    <row r="40" spans="1:7">
      <c r="A40" s="1773"/>
      <c r="B40" s="441" t="s">
        <v>92</v>
      </c>
      <c r="C40" s="15">
        <v>1971</v>
      </c>
      <c r="D40" s="15">
        <v>1522</v>
      </c>
      <c r="E40" s="15">
        <v>803</v>
      </c>
      <c r="F40" s="15">
        <v>188</v>
      </c>
    </row>
    <row r="41" spans="1:7">
      <c r="A41" s="1773"/>
      <c r="B41" s="441" t="s">
        <v>110</v>
      </c>
      <c r="C41" s="45">
        <v>12.574299999999999</v>
      </c>
      <c r="D41" s="45">
        <v>17.048999999999999</v>
      </c>
      <c r="E41" s="45">
        <v>22.164400000000001</v>
      </c>
      <c r="F41" s="45">
        <v>19.791</v>
      </c>
    </row>
    <row r="42" spans="1:7">
      <c r="A42" s="1773"/>
      <c r="B42" s="441" t="s">
        <v>121</v>
      </c>
      <c r="C42" s="45">
        <v>64.240269999999995</v>
      </c>
      <c r="D42" s="45">
        <v>61.412460000000003</v>
      </c>
      <c r="E42" s="45">
        <v>62.19032</v>
      </c>
      <c r="F42" s="45">
        <v>60.58643</v>
      </c>
    </row>
    <row r="43" spans="1:7" ht="13.5" thickBot="1">
      <c r="A43" s="1821"/>
      <c r="B43" s="449" t="s">
        <v>112</v>
      </c>
      <c r="C43" s="793">
        <f>1.14*1.64*C42/SQRT(C40)</f>
        <v>2.7052832580474506</v>
      </c>
      <c r="D43" s="793">
        <f>1.14*1.64*D42/SQRT(D40)</f>
        <v>2.9430515380957365</v>
      </c>
      <c r="E43" s="793">
        <f>1.14*1.64*E42/SQRT(E40)</f>
        <v>4.1031152730796174</v>
      </c>
      <c r="F43" s="793">
        <f>1.14*1.64*F42/SQRT(F40)</f>
        <v>8.2612380677239585</v>
      </c>
    </row>
    <row r="44" spans="1:7" ht="52.5" customHeight="1">
      <c r="A44" s="1773" t="s">
        <v>854</v>
      </c>
      <c r="B44" s="1774"/>
      <c r="C44" s="1774"/>
      <c r="D44" s="1774"/>
      <c r="E44" s="1774"/>
      <c r="F44" s="1774"/>
      <c r="G44" s="1774"/>
    </row>
    <row r="45" spans="1:7" s="20" customFormat="1">
      <c r="A45" s="504" t="s">
        <v>347</v>
      </c>
      <c r="D45" s="492"/>
      <c r="E45" s="492"/>
      <c r="F45" s="492"/>
      <c r="G45" s="492"/>
    </row>
    <row r="46" spans="1:7" s="20" customFormat="1">
      <c r="A46" s="505" t="s">
        <v>348</v>
      </c>
      <c r="D46" s="506"/>
      <c r="E46" s="492"/>
      <c r="F46" s="506"/>
      <c r="G46" s="492"/>
    </row>
  </sheetData>
  <mergeCells count="9">
    <mergeCell ref="A32:A37"/>
    <mergeCell ref="A38:A43"/>
    <mergeCell ref="A44:G44"/>
    <mergeCell ref="A5:F5"/>
    <mergeCell ref="C6:F6"/>
    <mergeCell ref="A8:A13"/>
    <mergeCell ref="A14:A19"/>
    <mergeCell ref="A20:A25"/>
    <mergeCell ref="A26:A31"/>
  </mergeCells>
  <hyperlinks>
    <hyperlink ref="A3" location="Übersicht!A1" display="&lt;&lt; Zurück zur Übersicht"/>
  </hyperlinks>
  <pageMargins left="0.7" right="0.7" top="0.78740157499999996" bottom="0.78740157499999996"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zoomScaleNormal="100" workbookViewId="0">
      <selection activeCell="A3" sqref="A3"/>
    </sheetView>
  </sheetViews>
  <sheetFormatPr baseColWidth="10" defaultRowHeight="12.75"/>
  <cols>
    <col min="1" max="1" width="42.85546875" bestFit="1" customWidth="1"/>
    <col min="2" max="5" width="18.5703125" customWidth="1"/>
    <col min="6" max="6" width="15.7109375" bestFit="1" customWidth="1"/>
  </cols>
  <sheetData>
    <row r="1" spans="1:8" ht="25.5">
      <c r="A1" s="8" t="s">
        <v>848</v>
      </c>
    </row>
    <row r="2" spans="1:8" ht="15">
      <c r="A2" s="28"/>
    </row>
    <row r="3" spans="1:8" ht="15.75">
      <c r="A3" s="26" t="s">
        <v>69</v>
      </c>
    </row>
    <row r="4" spans="1:8">
      <c r="H4" s="814"/>
    </row>
    <row r="5" spans="1:8" ht="13.5" customHeight="1" thickBot="1">
      <c r="B5" s="2056" t="s">
        <v>855</v>
      </c>
      <c r="C5" s="2056"/>
      <c r="D5" s="2056"/>
      <c r="E5" s="2056"/>
      <c r="H5" s="814"/>
    </row>
    <row r="6" spans="1:8" ht="13.5" customHeight="1">
      <c r="B6" s="1823" t="s">
        <v>404</v>
      </c>
      <c r="C6" s="1823"/>
      <c r="D6" s="1823"/>
      <c r="E6" s="1823"/>
      <c r="H6" s="814"/>
    </row>
    <row r="7" spans="1:8" ht="37.5" customHeight="1" thickBot="1">
      <c r="A7" s="579"/>
      <c r="B7" s="1411" t="s">
        <v>395</v>
      </c>
      <c r="C7" s="1411" t="s">
        <v>397</v>
      </c>
      <c r="D7" s="1411" t="s">
        <v>400</v>
      </c>
      <c r="E7" s="1411" t="s">
        <v>152</v>
      </c>
      <c r="H7" s="814"/>
    </row>
    <row r="8" spans="1:8">
      <c r="A8" s="761" t="s">
        <v>810</v>
      </c>
      <c r="B8" s="185">
        <v>1.22</v>
      </c>
      <c r="C8" s="185">
        <v>1.1299999999999999</v>
      </c>
      <c r="D8" s="185">
        <v>1.08</v>
      </c>
      <c r="E8" s="45">
        <v>1.1004531361136451</v>
      </c>
      <c r="H8" s="814"/>
    </row>
    <row r="9" spans="1:8">
      <c r="A9" s="762" t="s">
        <v>583</v>
      </c>
      <c r="B9" s="45">
        <v>1.46</v>
      </c>
      <c r="C9" s="45">
        <v>2.46</v>
      </c>
      <c r="D9" s="45">
        <v>1.07</v>
      </c>
      <c r="E9" s="815" t="s">
        <v>83</v>
      </c>
      <c r="H9" s="814"/>
    </row>
    <row r="10" spans="1:8" ht="12.75" customHeight="1">
      <c r="A10" s="762" t="s">
        <v>811</v>
      </c>
      <c r="B10" s="45">
        <v>1.65</v>
      </c>
      <c r="C10" s="45">
        <v>1.87</v>
      </c>
      <c r="D10" s="45">
        <v>1.5</v>
      </c>
      <c r="E10" s="45">
        <v>1.39</v>
      </c>
      <c r="H10" s="814"/>
    </row>
    <row r="11" spans="1:8">
      <c r="A11" s="762" t="s">
        <v>812</v>
      </c>
      <c r="B11" s="45">
        <v>1.31</v>
      </c>
      <c r="C11" s="45">
        <v>1.07</v>
      </c>
      <c r="D11" s="45">
        <v>1.17</v>
      </c>
      <c r="E11" s="45">
        <v>1.06</v>
      </c>
      <c r="H11" s="814"/>
    </row>
    <row r="12" spans="1:8">
      <c r="A12" s="762" t="s">
        <v>585</v>
      </c>
      <c r="B12" s="45">
        <v>1.81</v>
      </c>
      <c r="C12" s="45">
        <v>1.92</v>
      </c>
      <c r="D12" s="45">
        <v>1.93</v>
      </c>
      <c r="E12" s="45">
        <v>1.78</v>
      </c>
      <c r="H12" s="814"/>
    </row>
    <row r="13" spans="1:8" ht="12.75" customHeight="1">
      <c r="A13" s="762" t="s">
        <v>682</v>
      </c>
      <c r="B13" s="45">
        <v>2.12</v>
      </c>
      <c r="C13" s="45">
        <v>2.0499999999999998</v>
      </c>
      <c r="D13" s="45">
        <v>2.08</v>
      </c>
      <c r="E13" s="45">
        <v>1.66</v>
      </c>
      <c r="H13" s="814"/>
    </row>
    <row r="14" spans="1:8">
      <c r="A14" s="762" t="s">
        <v>538</v>
      </c>
      <c r="B14" s="45">
        <v>1.31</v>
      </c>
      <c r="C14" s="45">
        <v>2.78</v>
      </c>
      <c r="D14" s="45">
        <v>1</v>
      </c>
      <c r="E14" s="815" t="s">
        <v>83</v>
      </c>
    </row>
    <row r="15" spans="1:8" ht="13.5" thickBot="1">
      <c r="A15" s="763" t="s">
        <v>696</v>
      </c>
      <c r="B15" s="459">
        <v>1.5964240966884422</v>
      </c>
      <c r="C15" s="459">
        <v>1.6561561602253312</v>
      </c>
      <c r="D15" s="459">
        <v>1.607081560631159</v>
      </c>
      <c r="E15" s="459">
        <v>1.3742181537282661</v>
      </c>
    </row>
    <row r="16" spans="1:8" ht="54.75" customHeight="1">
      <c r="A16" s="2068" t="s">
        <v>856</v>
      </c>
      <c r="B16" s="2068"/>
      <c r="C16" s="2068"/>
      <c r="D16" s="2068"/>
      <c r="E16" s="2068"/>
    </row>
    <row r="17" spans="1:10">
      <c r="H17" s="814"/>
    </row>
    <row r="18" spans="1:10">
      <c r="H18" s="814"/>
    </row>
    <row r="22" spans="1:10" ht="12.75" customHeight="1"/>
    <row r="24" spans="1:10" ht="13.5" thickBot="1">
      <c r="C24" s="2056" t="s">
        <v>855</v>
      </c>
      <c r="D24" s="2056"/>
      <c r="E24" s="2056"/>
      <c r="F24" s="2056"/>
    </row>
    <row r="25" spans="1:10">
      <c r="A25" s="454" t="s">
        <v>71</v>
      </c>
      <c r="B25" s="454"/>
      <c r="C25" s="1823" t="s">
        <v>404</v>
      </c>
      <c r="D25" s="1823"/>
      <c r="E25" s="1823"/>
      <c r="F25" s="1823"/>
      <c r="G25" s="808"/>
    </row>
    <row r="26" spans="1:10" ht="36.75" thickBot="1">
      <c r="A26" s="791"/>
      <c r="B26" s="791"/>
      <c r="C26" s="1411" t="s">
        <v>395</v>
      </c>
      <c r="D26" s="1411" t="s">
        <v>397</v>
      </c>
      <c r="E26" s="1411" t="s">
        <v>400</v>
      </c>
      <c r="F26" s="1411" t="s">
        <v>152</v>
      </c>
      <c r="G26" s="46"/>
    </row>
    <row r="27" spans="1:10">
      <c r="A27" s="1773" t="s">
        <v>810</v>
      </c>
      <c r="B27" s="456" t="s">
        <v>109</v>
      </c>
      <c r="C27" s="45">
        <v>1.1399999999999999</v>
      </c>
      <c r="D27" s="45">
        <v>1.1100000000000001</v>
      </c>
      <c r="E27" s="45">
        <v>1.06</v>
      </c>
      <c r="F27" s="45">
        <v>1.1499999999999999</v>
      </c>
      <c r="G27" s="441"/>
      <c r="H27" s="441"/>
      <c r="I27" s="441"/>
      <c r="J27" s="441"/>
    </row>
    <row r="28" spans="1:10">
      <c r="A28" s="1774"/>
      <c r="B28" s="441" t="s">
        <v>75</v>
      </c>
      <c r="C28" s="15">
        <v>724.46723709102275</v>
      </c>
      <c r="D28" s="15">
        <v>818.36483965867546</v>
      </c>
      <c r="E28" s="15">
        <v>582.28556926709007</v>
      </c>
      <c r="F28" s="15">
        <v>176.96135806942146</v>
      </c>
    </row>
    <row r="29" spans="1:10">
      <c r="A29" s="1774"/>
      <c r="B29" s="441" t="s">
        <v>92</v>
      </c>
      <c r="C29" s="15">
        <v>466</v>
      </c>
      <c r="D29" s="15">
        <v>503</v>
      </c>
      <c r="E29" s="15">
        <v>331</v>
      </c>
      <c r="F29" s="15">
        <v>89</v>
      </c>
    </row>
    <row r="30" spans="1:10">
      <c r="A30" s="1774"/>
      <c r="B30" s="441" t="s">
        <v>110</v>
      </c>
      <c r="C30" s="45">
        <v>1</v>
      </c>
      <c r="D30" s="45">
        <v>1</v>
      </c>
      <c r="E30" s="45">
        <v>1</v>
      </c>
      <c r="F30" s="45">
        <v>1</v>
      </c>
    </row>
    <row r="31" spans="1:10">
      <c r="A31" s="1774"/>
      <c r="B31" s="441" t="s">
        <v>121</v>
      </c>
      <c r="C31" s="45">
        <v>1.038</v>
      </c>
      <c r="D31" s="390">
        <v>0.46600000000000003</v>
      </c>
      <c r="E31" s="390">
        <v>0.255</v>
      </c>
      <c r="F31" s="390">
        <v>0.52300000000000002</v>
      </c>
    </row>
    <row r="32" spans="1:10" ht="13.5" thickBot="1">
      <c r="A32" s="1775"/>
      <c r="B32" s="452" t="s">
        <v>112</v>
      </c>
      <c r="C32" s="47">
        <f>1.14*1.64*C31/SQRT(C29)</f>
        <v>8.9898634377944805E-2</v>
      </c>
      <c r="D32" s="47">
        <f>1.14*1.64*D31/SQRT(D29)</f>
        <v>3.8846386205291426E-2</v>
      </c>
      <c r="E32" s="47">
        <f>1.14*1.64*E31/SQRT(E29)</f>
        <v>2.6204439990937994E-2</v>
      </c>
      <c r="F32" s="47">
        <f>1.14*1.64*F31/SQRT(F29)</f>
        <v>0.10364667750685227</v>
      </c>
    </row>
    <row r="33" spans="1:10">
      <c r="A33" s="1773" t="s">
        <v>583</v>
      </c>
      <c r="B33" s="456" t="s">
        <v>109</v>
      </c>
      <c r="C33" s="185">
        <v>1.39</v>
      </c>
      <c r="D33" s="185">
        <v>1.83</v>
      </c>
      <c r="E33" s="185">
        <v>1.58</v>
      </c>
      <c r="F33" s="185" t="s">
        <v>83</v>
      </c>
      <c r="G33" s="441"/>
      <c r="H33" s="441"/>
      <c r="I33" s="441"/>
      <c r="J33" s="441"/>
    </row>
    <row r="34" spans="1:10">
      <c r="A34" s="1774"/>
      <c r="B34" s="441" t="s">
        <v>75</v>
      </c>
      <c r="C34" s="15">
        <v>32.977585872795501</v>
      </c>
      <c r="D34" s="15">
        <v>27.279014266103896</v>
      </c>
      <c r="E34" s="15">
        <v>27.083362347776351</v>
      </c>
      <c r="F34" s="15" t="s">
        <v>83</v>
      </c>
    </row>
    <row r="35" spans="1:10" ht="12.75" customHeight="1">
      <c r="A35" s="1774"/>
      <c r="B35" s="441" t="s">
        <v>92</v>
      </c>
      <c r="C35" s="15">
        <v>24</v>
      </c>
      <c r="D35" s="15">
        <v>20</v>
      </c>
      <c r="E35" s="15">
        <v>13</v>
      </c>
      <c r="F35" s="15" t="s">
        <v>83</v>
      </c>
    </row>
    <row r="36" spans="1:10">
      <c r="A36" s="1774"/>
      <c r="B36" s="441" t="s">
        <v>110</v>
      </c>
      <c r="C36" s="45">
        <v>1</v>
      </c>
      <c r="D36" s="45">
        <v>2</v>
      </c>
      <c r="E36" s="45">
        <v>1</v>
      </c>
      <c r="F36" s="45" t="s">
        <v>83</v>
      </c>
    </row>
    <row r="37" spans="1:10">
      <c r="A37" s="1774"/>
      <c r="B37" s="441" t="s">
        <v>121</v>
      </c>
      <c r="C37" s="390">
        <v>0.70399999999999996</v>
      </c>
      <c r="D37" s="390">
        <v>0.96099999999999997</v>
      </c>
      <c r="E37" s="390">
        <v>0.80200000000000005</v>
      </c>
      <c r="F37" s="390" t="s">
        <v>83</v>
      </c>
    </row>
    <row r="38" spans="1:10">
      <c r="A38" s="1775"/>
      <c r="B38" s="452" t="s">
        <v>112</v>
      </c>
      <c r="C38" s="47">
        <f>1.14*1.64*C37/SQRT(C35)</f>
        <v>0.26866787335563586</v>
      </c>
      <c r="D38" s="47">
        <f>1.14*1.64*D37/SQRT(D35)</f>
        <v>0.4017511135794995</v>
      </c>
      <c r="E38" s="47">
        <f>1.14*1.64*E37/SQRT(E35)</f>
        <v>0.41586406223193806</v>
      </c>
      <c r="F38" s="47" t="s">
        <v>83</v>
      </c>
    </row>
    <row r="39" spans="1:10">
      <c r="A39" s="1773" t="s">
        <v>811</v>
      </c>
      <c r="B39" s="441" t="s">
        <v>109</v>
      </c>
      <c r="C39" s="45">
        <v>1.45</v>
      </c>
      <c r="D39" s="45">
        <v>1.45</v>
      </c>
      <c r="E39" s="45">
        <v>1.3</v>
      </c>
      <c r="F39" s="45">
        <v>1.33</v>
      </c>
      <c r="G39" s="441"/>
      <c r="H39" s="441"/>
      <c r="I39" s="441"/>
      <c r="J39" s="441"/>
    </row>
    <row r="40" spans="1:10">
      <c r="A40" s="1774"/>
      <c r="B40" s="441" t="s">
        <v>75</v>
      </c>
      <c r="C40" s="15">
        <v>690.85132780127026</v>
      </c>
      <c r="D40" s="15">
        <v>824.3893071009727</v>
      </c>
      <c r="E40" s="15">
        <v>591.68250060913363</v>
      </c>
      <c r="F40" s="15">
        <v>149.0118139123631</v>
      </c>
    </row>
    <row r="41" spans="1:10">
      <c r="A41" s="1774"/>
      <c r="B41" s="441" t="s">
        <v>92</v>
      </c>
      <c r="C41" s="15">
        <v>467</v>
      </c>
      <c r="D41" s="15">
        <v>489</v>
      </c>
      <c r="E41" s="15">
        <v>328</v>
      </c>
      <c r="F41" s="15">
        <v>77</v>
      </c>
    </row>
    <row r="42" spans="1:10">
      <c r="A42" s="1774"/>
      <c r="B42" s="441" t="s">
        <v>110</v>
      </c>
      <c r="C42" s="45">
        <v>1</v>
      </c>
      <c r="D42" s="45">
        <v>1</v>
      </c>
      <c r="E42" s="45">
        <v>1</v>
      </c>
      <c r="F42" s="45">
        <v>1</v>
      </c>
    </row>
    <row r="43" spans="1:10">
      <c r="A43" s="1774"/>
      <c r="B43" s="441" t="s">
        <v>121</v>
      </c>
      <c r="C43" s="390">
        <v>0.72399999999999998</v>
      </c>
      <c r="D43" s="390">
        <v>0.73799999999999999</v>
      </c>
      <c r="E43" s="390">
        <v>0.54400000000000004</v>
      </c>
      <c r="F43" s="390">
        <v>0.55000000000000004</v>
      </c>
    </row>
    <row r="44" spans="1:10">
      <c r="A44" s="1775"/>
      <c r="B44" s="452" t="s">
        <v>112</v>
      </c>
      <c r="C44" s="47">
        <f>1.14*1.64*C43/SQRT(C41)</f>
        <v>6.2636693704467838E-2</v>
      </c>
      <c r="D44" s="47">
        <f>1.14*1.64*D43/SQRT(D41)</f>
        <v>6.239512105551024E-2</v>
      </c>
      <c r="E44" s="47">
        <f>1.14*1.64*E43/SQRT(E41)</f>
        <v>5.6157876472672993E-2</v>
      </c>
      <c r="F44" s="47">
        <f>1.14*1.64*F43/SQRT(F41)</f>
        <v>0.11718338156191649</v>
      </c>
    </row>
    <row r="45" spans="1:10">
      <c r="A45" s="1773" t="s">
        <v>812</v>
      </c>
      <c r="B45" s="441" t="s">
        <v>109</v>
      </c>
      <c r="C45" s="45">
        <v>1.1299999999999999</v>
      </c>
      <c r="D45" s="45">
        <v>1.18</v>
      </c>
      <c r="E45" s="45">
        <v>1.77</v>
      </c>
      <c r="F45" s="45">
        <v>1.48</v>
      </c>
      <c r="G45" s="441"/>
      <c r="H45" s="441"/>
      <c r="I45" s="441"/>
      <c r="J45" s="441"/>
    </row>
    <row r="46" spans="1:10">
      <c r="A46" s="1774"/>
      <c r="B46" s="441" t="s">
        <v>75</v>
      </c>
      <c r="C46" s="15">
        <v>182.81750273478011</v>
      </c>
      <c r="D46" s="15">
        <v>224.92509348556206</v>
      </c>
      <c r="E46" s="15">
        <v>195.21110336511808</v>
      </c>
      <c r="F46" s="15">
        <v>17.701980556169119</v>
      </c>
    </row>
    <row r="47" spans="1:10">
      <c r="A47" s="1774"/>
      <c r="B47" s="441" t="s">
        <v>92</v>
      </c>
      <c r="C47" s="15">
        <v>108</v>
      </c>
      <c r="D47" s="15">
        <v>162</v>
      </c>
      <c r="E47" s="15">
        <v>110</v>
      </c>
      <c r="F47" s="15">
        <v>10</v>
      </c>
    </row>
    <row r="48" spans="1:10">
      <c r="A48" s="1774"/>
      <c r="B48" s="441" t="s">
        <v>110</v>
      </c>
      <c r="C48" s="45">
        <v>1</v>
      </c>
      <c r="D48" s="45">
        <v>1</v>
      </c>
      <c r="E48" s="45">
        <v>1</v>
      </c>
      <c r="F48" s="45">
        <v>1</v>
      </c>
    </row>
    <row r="49" spans="1:10">
      <c r="A49" s="1774"/>
      <c r="B49" s="441" t="s">
        <v>121</v>
      </c>
      <c r="C49" s="390">
        <v>0.38300000000000001</v>
      </c>
      <c r="D49" s="390">
        <v>0.51200000000000001</v>
      </c>
      <c r="E49" s="390">
        <v>1.9970000000000001</v>
      </c>
      <c r="F49" s="390">
        <v>0.81899999999999995</v>
      </c>
    </row>
    <row r="50" spans="1:10">
      <c r="A50" s="1775"/>
      <c r="B50" s="452" t="s">
        <v>112</v>
      </c>
      <c r="C50" s="47">
        <f>1.14*1.64*C49/SQRT(C47)</f>
        <v>6.8902597705843657E-2</v>
      </c>
      <c r="D50" s="47">
        <f>1.14*1.64*D49/SQRT(D47)</f>
        <v>7.5207500123384549E-2</v>
      </c>
      <c r="E50" s="47">
        <f>1.14*1.64*E49/SQRT(E47)</f>
        <v>0.35598395327365578</v>
      </c>
      <c r="F50" s="47">
        <f>1.14*1.64*F49/SQRT(F47)</f>
        <v>0.4842087142716206</v>
      </c>
    </row>
    <row r="51" spans="1:10">
      <c r="A51" s="1773" t="s">
        <v>585</v>
      </c>
      <c r="B51" s="441" t="s">
        <v>109</v>
      </c>
      <c r="C51" s="45">
        <v>1.59</v>
      </c>
      <c r="D51" s="45">
        <v>1.63</v>
      </c>
      <c r="E51" s="45">
        <v>1.67</v>
      </c>
      <c r="F51" s="45">
        <v>1.71</v>
      </c>
      <c r="G51" s="441"/>
      <c r="H51" s="441"/>
      <c r="I51" s="441"/>
      <c r="J51" s="441"/>
    </row>
    <row r="52" spans="1:10">
      <c r="A52" s="1774"/>
      <c r="B52" s="441" t="s">
        <v>75</v>
      </c>
      <c r="C52" s="15">
        <v>846.73178458650978</v>
      </c>
      <c r="D52" s="15">
        <v>1059.0654963359261</v>
      </c>
      <c r="E52" s="15">
        <v>697.27987109937658</v>
      </c>
      <c r="F52" s="15">
        <v>158.38696962164701</v>
      </c>
    </row>
    <row r="53" spans="1:10">
      <c r="A53" s="1774"/>
      <c r="B53" s="441" t="s">
        <v>92</v>
      </c>
      <c r="C53" s="15">
        <v>573</v>
      </c>
      <c r="D53" s="15">
        <v>657</v>
      </c>
      <c r="E53" s="15">
        <v>404</v>
      </c>
      <c r="F53" s="15">
        <v>78</v>
      </c>
    </row>
    <row r="54" spans="1:10">
      <c r="A54" s="1774"/>
      <c r="B54" s="441" t="s">
        <v>110</v>
      </c>
      <c r="C54" s="45">
        <v>1</v>
      </c>
      <c r="D54" s="45">
        <v>1</v>
      </c>
      <c r="E54" s="45">
        <v>1</v>
      </c>
      <c r="F54" s="45">
        <v>1</v>
      </c>
    </row>
    <row r="55" spans="1:10">
      <c r="A55" s="1774"/>
      <c r="B55" s="441" t="s">
        <v>121</v>
      </c>
      <c r="C55" s="390">
        <v>0.93</v>
      </c>
      <c r="D55" s="390">
        <v>0.879</v>
      </c>
      <c r="E55" s="390">
        <v>0.84799999999999998</v>
      </c>
      <c r="F55" s="390">
        <v>1.083</v>
      </c>
    </row>
    <row r="56" spans="1:10">
      <c r="A56" s="1775"/>
      <c r="B56" s="452" t="s">
        <v>112</v>
      </c>
      <c r="C56" s="47">
        <f>1.14*1.64*C55/SQRT(C53)</f>
        <v>7.263640424479012E-2</v>
      </c>
      <c r="D56" s="47">
        <f>1.14*1.64*D55/SQRT(D53)</f>
        <v>6.4114297737780504E-2</v>
      </c>
      <c r="E56" s="47">
        <f>1.14*1.64*E55/SQRT(E53)</f>
        <v>7.887763290662364E-2</v>
      </c>
      <c r="F56" s="47">
        <f>1.14*1.64*F55/SQRT(F53)</f>
        <v>0.22926082699087846</v>
      </c>
    </row>
    <row r="57" spans="1:10">
      <c r="A57" s="1773" t="s">
        <v>682</v>
      </c>
      <c r="B57" s="441" t="s">
        <v>109</v>
      </c>
      <c r="C57" s="45">
        <v>2.0099999999999998</v>
      </c>
      <c r="D57" s="45">
        <v>1.9</v>
      </c>
      <c r="E57" s="45">
        <v>1.92</v>
      </c>
      <c r="F57" s="45">
        <v>1.66</v>
      </c>
      <c r="G57" s="441"/>
      <c r="H57" s="441"/>
      <c r="I57" s="441"/>
      <c r="J57" s="441"/>
    </row>
    <row r="58" spans="1:10">
      <c r="A58" s="1774"/>
      <c r="B58" s="441" t="s">
        <v>75</v>
      </c>
      <c r="C58" s="15">
        <v>251.60546846994117</v>
      </c>
      <c r="D58" s="15">
        <v>372.23791357313866</v>
      </c>
      <c r="E58" s="15">
        <v>216.16910041141645</v>
      </c>
      <c r="F58" s="15">
        <v>44.634220514544772</v>
      </c>
    </row>
    <row r="59" spans="1:10">
      <c r="A59" s="1774"/>
      <c r="B59" s="441" t="s">
        <v>92</v>
      </c>
      <c r="C59" s="15">
        <v>173</v>
      </c>
      <c r="D59" s="15">
        <v>243</v>
      </c>
      <c r="E59" s="15">
        <v>121</v>
      </c>
      <c r="F59" s="15">
        <v>19</v>
      </c>
    </row>
    <row r="60" spans="1:10">
      <c r="A60" s="1774"/>
      <c r="B60" s="441" t="s">
        <v>110</v>
      </c>
      <c r="C60" s="45">
        <v>2</v>
      </c>
      <c r="D60" s="45">
        <v>2</v>
      </c>
      <c r="E60" s="45">
        <v>2</v>
      </c>
      <c r="F60" s="45">
        <v>2</v>
      </c>
    </row>
    <row r="61" spans="1:10">
      <c r="A61" s="1774"/>
      <c r="B61" s="441" t="s">
        <v>121</v>
      </c>
      <c r="C61" s="390">
        <v>0.86</v>
      </c>
      <c r="D61" s="390">
        <v>0.93300000000000005</v>
      </c>
      <c r="E61" s="390">
        <v>0.95299999999999996</v>
      </c>
      <c r="F61" s="390">
        <v>0.72599999999999998</v>
      </c>
    </row>
    <row r="62" spans="1:10">
      <c r="A62" s="1775"/>
      <c r="B62" s="452" t="s">
        <v>112</v>
      </c>
      <c r="C62" s="47">
        <f>1.14*1.64*C61/SQRT(C59)</f>
        <v>0.12224302802290235</v>
      </c>
      <c r="D62" s="47">
        <f>1.14*1.64*D61/SQRT(D59)</f>
        <v>0.11189925789304114</v>
      </c>
      <c r="E62" s="47">
        <f>1.14*1.64*E61/SQRT(E59)</f>
        <v>0.16197534545454542</v>
      </c>
      <c r="F62" s="47">
        <f>1.14*1.64*F61/SQRT(F59)</f>
        <v>0.31139276628823598</v>
      </c>
    </row>
    <row r="63" spans="1:10">
      <c r="A63" s="1773" t="s">
        <v>538</v>
      </c>
      <c r="B63" s="448" t="s">
        <v>109</v>
      </c>
      <c r="C63" s="813">
        <v>1.2900193855492972</v>
      </c>
      <c r="D63" s="813">
        <v>1.323850763874729</v>
      </c>
      <c r="E63" s="813">
        <v>2.2670667393425381</v>
      </c>
      <c r="F63" s="816">
        <v>1</v>
      </c>
      <c r="G63" s="441"/>
      <c r="H63" s="441"/>
      <c r="I63" s="441"/>
      <c r="J63" s="441"/>
    </row>
    <row r="64" spans="1:10">
      <c r="A64" s="1774"/>
      <c r="B64" s="441" t="s">
        <v>75</v>
      </c>
      <c r="C64" s="15">
        <v>21.851589207715552</v>
      </c>
      <c r="D64" s="15">
        <v>39.811453057428395</v>
      </c>
      <c r="E64" s="15">
        <v>32.67891394130227</v>
      </c>
      <c r="F64" s="811">
        <v>1.8649357731876499</v>
      </c>
    </row>
    <row r="65" spans="1:8">
      <c r="A65" s="1774"/>
      <c r="B65" s="441" t="s">
        <v>92</v>
      </c>
      <c r="C65" s="15">
        <v>17</v>
      </c>
      <c r="D65" s="15">
        <v>22</v>
      </c>
      <c r="E65" s="15">
        <v>19</v>
      </c>
      <c r="F65" s="811">
        <v>1</v>
      </c>
    </row>
    <row r="66" spans="1:8">
      <c r="A66" s="1774"/>
      <c r="B66" s="441" t="s">
        <v>110</v>
      </c>
      <c r="C66" s="45">
        <v>1</v>
      </c>
      <c r="D66" s="45">
        <v>1</v>
      </c>
      <c r="E66" s="45">
        <v>2</v>
      </c>
      <c r="F66" s="797">
        <v>1</v>
      </c>
    </row>
    <row r="67" spans="1:8">
      <c r="A67" s="1774"/>
      <c r="B67" s="441" t="s">
        <v>121</v>
      </c>
      <c r="C67" s="390">
        <v>0.46452457321415658</v>
      </c>
      <c r="D67" s="390">
        <v>0.7461959160906666</v>
      </c>
      <c r="E67" s="390">
        <v>1.4829674563186475</v>
      </c>
      <c r="F67" s="800" t="s">
        <v>83</v>
      </c>
    </row>
    <row r="68" spans="1:8" ht="13.5" thickBot="1">
      <c r="A68" s="1775"/>
      <c r="B68" s="449" t="s">
        <v>112</v>
      </c>
      <c r="C68" s="793">
        <f>1.14*1.64*C67/SQRT(C65)</f>
        <v>0.21063616141317879</v>
      </c>
      <c r="D68" s="793">
        <f>1.14*1.64*D67/SQRT(D65)</f>
        <v>0.29743373640200033</v>
      </c>
      <c r="E68" s="793">
        <f>1.14*1.64*E67/SQRT(E65)</f>
        <v>0.63606795941941097</v>
      </c>
      <c r="F68" s="817" t="s">
        <v>83</v>
      </c>
    </row>
    <row r="69" spans="1:8" ht="49.5" customHeight="1">
      <c r="A69" s="1784" t="s">
        <v>847</v>
      </c>
      <c r="B69" s="1784"/>
      <c r="C69" s="1784"/>
      <c r="D69" s="1784"/>
      <c r="E69" s="1784"/>
      <c r="F69" s="1784"/>
      <c r="G69" s="105"/>
      <c r="H69" s="105"/>
    </row>
    <row r="70" spans="1:8" s="20" customFormat="1">
      <c r="A70" s="504" t="s">
        <v>347</v>
      </c>
      <c r="D70" s="492"/>
      <c r="E70" s="492"/>
      <c r="F70" s="492"/>
      <c r="G70" s="492"/>
    </row>
    <row r="71" spans="1:8" s="20" customFormat="1">
      <c r="A71" s="505" t="s">
        <v>348</v>
      </c>
      <c r="D71" s="506"/>
      <c r="E71" s="492"/>
      <c r="F71" s="506"/>
      <c r="G71" s="492"/>
    </row>
    <row r="79" spans="1:8" ht="63" customHeight="1"/>
  </sheetData>
  <mergeCells count="13">
    <mergeCell ref="A69:F69"/>
    <mergeCell ref="B5:E5"/>
    <mergeCell ref="A16:E16"/>
    <mergeCell ref="C24:F24"/>
    <mergeCell ref="C25:F25"/>
    <mergeCell ref="A27:A32"/>
    <mergeCell ref="A33:A38"/>
    <mergeCell ref="A39:A44"/>
    <mergeCell ref="A45:A50"/>
    <mergeCell ref="A51:A56"/>
    <mergeCell ref="A57:A62"/>
    <mergeCell ref="A63:A68"/>
    <mergeCell ref="B6:E6"/>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zoomScaleNormal="100" workbookViewId="0">
      <selection activeCell="A5" sqref="A5"/>
    </sheetView>
  </sheetViews>
  <sheetFormatPr baseColWidth="10" defaultColWidth="12.5703125" defaultRowHeight="12.75"/>
  <cols>
    <col min="1" max="1" width="15.42578125" customWidth="1"/>
    <col min="2" max="2" width="21.7109375" customWidth="1"/>
    <col min="3" max="3" width="20.140625" bestFit="1" customWidth="1"/>
    <col min="4" max="4" width="18.140625" customWidth="1"/>
    <col min="5" max="5" width="12.140625" customWidth="1"/>
    <col min="6" max="6" width="12.5703125" customWidth="1"/>
    <col min="7" max="7" width="11.85546875" customWidth="1"/>
    <col min="8" max="8" width="9" customWidth="1"/>
    <col min="9" max="9" width="7.5703125" customWidth="1"/>
    <col min="10" max="10" width="7.42578125" customWidth="1"/>
    <col min="12" max="12" width="14.85546875" customWidth="1"/>
    <col min="13" max="13" width="14.5703125" customWidth="1"/>
    <col min="17" max="17" width="16.140625" customWidth="1"/>
    <col min="257" max="257" width="15.42578125" customWidth="1"/>
    <col min="258" max="258" width="11.28515625" customWidth="1"/>
    <col min="259" max="259" width="12" customWidth="1"/>
    <col min="260" max="260" width="11.42578125" customWidth="1"/>
    <col min="261" max="261" width="4.7109375" customWidth="1"/>
    <col min="262" max="262" width="12.5703125" customWidth="1"/>
    <col min="263" max="263" width="11.85546875" customWidth="1"/>
    <col min="264" max="264" width="9" customWidth="1"/>
    <col min="265" max="265" width="7.5703125" customWidth="1"/>
    <col min="266" max="266" width="7.42578125" customWidth="1"/>
    <col min="268" max="268" width="14.85546875" customWidth="1"/>
    <col min="269" max="269" width="14.5703125" customWidth="1"/>
    <col min="273" max="273" width="16.140625" customWidth="1"/>
    <col min="513" max="513" width="15.42578125" customWidth="1"/>
    <col min="514" max="514" width="11.28515625" customWidth="1"/>
    <col min="515" max="515" width="12" customWidth="1"/>
    <col min="516" max="516" width="11.42578125" customWidth="1"/>
    <col min="517" max="517" width="4.7109375" customWidth="1"/>
    <col min="518" max="518" width="12.5703125" customWidth="1"/>
    <col min="519" max="519" width="11.85546875" customWidth="1"/>
    <col min="520" max="520" width="9" customWidth="1"/>
    <col min="521" max="521" width="7.5703125" customWidth="1"/>
    <col min="522" max="522" width="7.42578125" customWidth="1"/>
    <col min="524" max="524" width="14.85546875" customWidth="1"/>
    <col min="525" max="525" width="14.5703125" customWidth="1"/>
    <col min="529" max="529" width="16.140625" customWidth="1"/>
    <col min="769" max="769" width="15.42578125" customWidth="1"/>
    <col min="770" max="770" width="11.28515625" customWidth="1"/>
    <col min="771" max="771" width="12" customWidth="1"/>
    <col min="772" max="772" width="11.42578125" customWidth="1"/>
    <col min="773" max="773" width="4.7109375" customWidth="1"/>
    <col min="774" max="774" width="12.5703125" customWidth="1"/>
    <col min="775" max="775" width="11.85546875" customWidth="1"/>
    <col min="776" max="776" width="9" customWidth="1"/>
    <col min="777" max="777" width="7.5703125" customWidth="1"/>
    <col min="778" max="778" width="7.42578125" customWidth="1"/>
    <col min="780" max="780" width="14.85546875" customWidth="1"/>
    <col min="781" max="781" width="14.5703125" customWidth="1"/>
    <col min="785" max="785" width="16.140625" customWidth="1"/>
    <col min="1025" max="1025" width="15.42578125" customWidth="1"/>
    <col min="1026" max="1026" width="11.28515625" customWidth="1"/>
    <col min="1027" max="1027" width="12" customWidth="1"/>
    <col min="1028" max="1028" width="11.42578125" customWidth="1"/>
    <col min="1029" max="1029" width="4.7109375" customWidth="1"/>
    <col min="1030" max="1030" width="12.5703125" customWidth="1"/>
    <col min="1031" max="1031" width="11.85546875" customWidth="1"/>
    <col min="1032" max="1032" width="9" customWidth="1"/>
    <col min="1033" max="1033" width="7.5703125" customWidth="1"/>
    <col min="1034" max="1034" width="7.42578125" customWidth="1"/>
    <col min="1036" max="1036" width="14.85546875" customWidth="1"/>
    <col min="1037" max="1037" width="14.5703125" customWidth="1"/>
    <col min="1041" max="1041" width="16.140625" customWidth="1"/>
    <col min="1281" max="1281" width="15.42578125" customWidth="1"/>
    <col min="1282" max="1282" width="11.28515625" customWidth="1"/>
    <col min="1283" max="1283" width="12" customWidth="1"/>
    <col min="1284" max="1284" width="11.42578125" customWidth="1"/>
    <col min="1285" max="1285" width="4.7109375" customWidth="1"/>
    <col min="1286" max="1286" width="12.5703125" customWidth="1"/>
    <col min="1287" max="1287" width="11.85546875" customWidth="1"/>
    <col min="1288" max="1288" width="9" customWidth="1"/>
    <col min="1289" max="1289" width="7.5703125" customWidth="1"/>
    <col min="1290" max="1290" width="7.42578125" customWidth="1"/>
    <col min="1292" max="1292" width="14.85546875" customWidth="1"/>
    <col min="1293" max="1293" width="14.5703125" customWidth="1"/>
    <col min="1297" max="1297" width="16.140625" customWidth="1"/>
    <col min="1537" max="1537" width="15.42578125" customWidth="1"/>
    <col min="1538" max="1538" width="11.28515625" customWidth="1"/>
    <col min="1539" max="1539" width="12" customWidth="1"/>
    <col min="1540" max="1540" width="11.42578125" customWidth="1"/>
    <col min="1541" max="1541" width="4.7109375" customWidth="1"/>
    <col min="1542" max="1542" width="12.5703125" customWidth="1"/>
    <col min="1543" max="1543" width="11.85546875" customWidth="1"/>
    <col min="1544" max="1544" width="9" customWidth="1"/>
    <col min="1545" max="1545" width="7.5703125" customWidth="1"/>
    <col min="1546" max="1546" width="7.42578125" customWidth="1"/>
    <col min="1548" max="1548" width="14.85546875" customWidth="1"/>
    <col min="1549" max="1549" width="14.5703125" customWidth="1"/>
    <col min="1553" max="1553" width="16.140625" customWidth="1"/>
    <col min="1793" max="1793" width="15.42578125" customWidth="1"/>
    <col min="1794" max="1794" width="11.28515625" customWidth="1"/>
    <col min="1795" max="1795" width="12" customWidth="1"/>
    <col min="1796" max="1796" width="11.42578125" customWidth="1"/>
    <col min="1797" max="1797" width="4.7109375" customWidth="1"/>
    <col min="1798" max="1798" width="12.5703125" customWidth="1"/>
    <col min="1799" max="1799" width="11.85546875" customWidth="1"/>
    <col min="1800" max="1800" width="9" customWidth="1"/>
    <col min="1801" max="1801" width="7.5703125" customWidth="1"/>
    <col min="1802" max="1802" width="7.42578125" customWidth="1"/>
    <col min="1804" max="1804" width="14.85546875" customWidth="1"/>
    <col min="1805" max="1805" width="14.5703125" customWidth="1"/>
    <col min="1809" max="1809" width="16.140625" customWidth="1"/>
    <col min="2049" max="2049" width="15.42578125" customWidth="1"/>
    <col min="2050" max="2050" width="11.28515625" customWidth="1"/>
    <col min="2051" max="2051" width="12" customWidth="1"/>
    <col min="2052" max="2052" width="11.42578125" customWidth="1"/>
    <col min="2053" max="2053" width="4.7109375" customWidth="1"/>
    <col min="2054" max="2054" width="12.5703125" customWidth="1"/>
    <col min="2055" max="2055" width="11.85546875" customWidth="1"/>
    <col min="2056" max="2056" width="9" customWidth="1"/>
    <col min="2057" max="2057" width="7.5703125" customWidth="1"/>
    <col min="2058" max="2058" width="7.42578125" customWidth="1"/>
    <col min="2060" max="2060" width="14.85546875" customWidth="1"/>
    <col min="2061" max="2061" width="14.5703125" customWidth="1"/>
    <col min="2065" max="2065" width="16.140625" customWidth="1"/>
    <col min="2305" max="2305" width="15.42578125" customWidth="1"/>
    <col min="2306" max="2306" width="11.28515625" customWidth="1"/>
    <col min="2307" max="2307" width="12" customWidth="1"/>
    <col min="2308" max="2308" width="11.42578125" customWidth="1"/>
    <col min="2309" max="2309" width="4.7109375" customWidth="1"/>
    <col min="2310" max="2310" width="12.5703125" customWidth="1"/>
    <col min="2311" max="2311" width="11.85546875" customWidth="1"/>
    <col min="2312" max="2312" width="9" customWidth="1"/>
    <col min="2313" max="2313" width="7.5703125" customWidth="1"/>
    <col min="2314" max="2314" width="7.42578125" customWidth="1"/>
    <col min="2316" max="2316" width="14.85546875" customWidth="1"/>
    <col min="2317" max="2317" width="14.5703125" customWidth="1"/>
    <col min="2321" max="2321" width="16.140625" customWidth="1"/>
    <col min="2561" max="2561" width="15.42578125" customWidth="1"/>
    <col min="2562" max="2562" width="11.28515625" customWidth="1"/>
    <col min="2563" max="2563" width="12" customWidth="1"/>
    <col min="2564" max="2564" width="11.42578125" customWidth="1"/>
    <col min="2565" max="2565" width="4.7109375" customWidth="1"/>
    <col min="2566" max="2566" width="12.5703125" customWidth="1"/>
    <col min="2567" max="2567" width="11.85546875" customWidth="1"/>
    <col min="2568" max="2568" width="9" customWidth="1"/>
    <col min="2569" max="2569" width="7.5703125" customWidth="1"/>
    <col min="2570" max="2570" width="7.42578125" customWidth="1"/>
    <col min="2572" max="2572" width="14.85546875" customWidth="1"/>
    <col min="2573" max="2573" width="14.5703125" customWidth="1"/>
    <col min="2577" max="2577" width="16.140625" customWidth="1"/>
    <col min="2817" max="2817" width="15.42578125" customWidth="1"/>
    <col min="2818" max="2818" width="11.28515625" customWidth="1"/>
    <col min="2819" max="2819" width="12" customWidth="1"/>
    <col min="2820" max="2820" width="11.42578125" customWidth="1"/>
    <col min="2821" max="2821" width="4.7109375" customWidth="1"/>
    <col min="2822" max="2822" width="12.5703125" customWidth="1"/>
    <col min="2823" max="2823" width="11.85546875" customWidth="1"/>
    <col min="2824" max="2824" width="9" customWidth="1"/>
    <col min="2825" max="2825" width="7.5703125" customWidth="1"/>
    <col min="2826" max="2826" width="7.42578125" customWidth="1"/>
    <col min="2828" max="2828" width="14.85546875" customWidth="1"/>
    <col min="2829" max="2829" width="14.5703125" customWidth="1"/>
    <col min="2833" max="2833" width="16.140625" customWidth="1"/>
    <col min="3073" max="3073" width="15.42578125" customWidth="1"/>
    <col min="3074" max="3074" width="11.28515625" customWidth="1"/>
    <col min="3075" max="3075" width="12" customWidth="1"/>
    <col min="3076" max="3076" width="11.42578125" customWidth="1"/>
    <col min="3077" max="3077" width="4.7109375" customWidth="1"/>
    <col min="3078" max="3078" width="12.5703125" customWidth="1"/>
    <col min="3079" max="3079" width="11.85546875" customWidth="1"/>
    <col min="3080" max="3080" width="9" customWidth="1"/>
    <col min="3081" max="3081" width="7.5703125" customWidth="1"/>
    <col min="3082" max="3082" width="7.42578125" customWidth="1"/>
    <col min="3084" max="3084" width="14.85546875" customWidth="1"/>
    <col min="3085" max="3085" width="14.5703125" customWidth="1"/>
    <col min="3089" max="3089" width="16.140625" customWidth="1"/>
    <col min="3329" max="3329" width="15.42578125" customWidth="1"/>
    <col min="3330" max="3330" width="11.28515625" customWidth="1"/>
    <col min="3331" max="3331" width="12" customWidth="1"/>
    <col min="3332" max="3332" width="11.42578125" customWidth="1"/>
    <col min="3333" max="3333" width="4.7109375" customWidth="1"/>
    <col min="3334" max="3334" width="12.5703125" customWidth="1"/>
    <col min="3335" max="3335" width="11.85546875" customWidth="1"/>
    <col min="3336" max="3336" width="9" customWidth="1"/>
    <col min="3337" max="3337" width="7.5703125" customWidth="1"/>
    <col min="3338" max="3338" width="7.42578125" customWidth="1"/>
    <col min="3340" max="3340" width="14.85546875" customWidth="1"/>
    <col min="3341" max="3341" width="14.5703125" customWidth="1"/>
    <col min="3345" max="3345" width="16.140625" customWidth="1"/>
    <col min="3585" max="3585" width="15.42578125" customWidth="1"/>
    <col min="3586" max="3586" width="11.28515625" customWidth="1"/>
    <col min="3587" max="3587" width="12" customWidth="1"/>
    <col min="3588" max="3588" width="11.42578125" customWidth="1"/>
    <col min="3589" max="3589" width="4.7109375" customWidth="1"/>
    <col min="3590" max="3590" width="12.5703125" customWidth="1"/>
    <col min="3591" max="3591" width="11.85546875" customWidth="1"/>
    <col min="3592" max="3592" width="9" customWidth="1"/>
    <col min="3593" max="3593" width="7.5703125" customWidth="1"/>
    <col min="3594" max="3594" width="7.42578125" customWidth="1"/>
    <col min="3596" max="3596" width="14.85546875" customWidth="1"/>
    <col min="3597" max="3597" width="14.5703125" customWidth="1"/>
    <col min="3601" max="3601" width="16.140625" customWidth="1"/>
    <col min="3841" max="3841" width="15.42578125" customWidth="1"/>
    <col min="3842" max="3842" width="11.28515625" customWidth="1"/>
    <col min="3843" max="3843" width="12" customWidth="1"/>
    <col min="3844" max="3844" width="11.42578125" customWidth="1"/>
    <col min="3845" max="3845" width="4.7109375" customWidth="1"/>
    <col min="3846" max="3846" width="12.5703125" customWidth="1"/>
    <col min="3847" max="3847" width="11.85546875" customWidth="1"/>
    <col min="3848" max="3848" width="9" customWidth="1"/>
    <col min="3849" max="3849" width="7.5703125" customWidth="1"/>
    <col min="3850" max="3850" width="7.42578125" customWidth="1"/>
    <col min="3852" max="3852" width="14.85546875" customWidth="1"/>
    <col min="3853" max="3853" width="14.5703125" customWidth="1"/>
    <col min="3857" max="3857" width="16.140625" customWidth="1"/>
    <col min="4097" max="4097" width="15.42578125" customWidth="1"/>
    <col min="4098" max="4098" width="11.28515625" customWidth="1"/>
    <col min="4099" max="4099" width="12" customWidth="1"/>
    <col min="4100" max="4100" width="11.42578125" customWidth="1"/>
    <col min="4101" max="4101" width="4.7109375" customWidth="1"/>
    <col min="4102" max="4102" width="12.5703125" customWidth="1"/>
    <col min="4103" max="4103" width="11.85546875" customWidth="1"/>
    <col min="4104" max="4104" width="9" customWidth="1"/>
    <col min="4105" max="4105" width="7.5703125" customWidth="1"/>
    <col min="4106" max="4106" width="7.42578125" customWidth="1"/>
    <col min="4108" max="4108" width="14.85546875" customWidth="1"/>
    <col min="4109" max="4109" width="14.5703125" customWidth="1"/>
    <col min="4113" max="4113" width="16.140625" customWidth="1"/>
    <col min="4353" max="4353" width="15.42578125" customWidth="1"/>
    <col min="4354" max="4354" width="11.28515625" customWidth="1"/>
    <col min="4355" max="4355" width="12" customWidth="1"/>
    <col min="4356" max="4356" width="11.42578125" customWidth="1"/>
    <col min="4357" max="4357" width="4.7109375" customWidth="1"/>
    <col min="4358" max="4358" width="12.5703125" customWidth="1"/>
    <col min="4359" max="4359" width="11.85546875" customWidth="1"/>
    <col min="4360" max="4360" width="9" customWidth="1"/>
    <col min="4361" max="4361" width="7.5703125" customWidth="1"/>
    <col min="4362" max="4362" width="7.42578125" customWidth="1"/>
    <col min="4364" max="4364" width="14.85546875" customWidth="1"/>
    <col min="4365" max="4365" width="14.5703125" customWidth="1"/>
    <col min="4369" max="4369" width="16.140625" customWidth="1"/>
    <col min="4609" max="4609" width="15.42578125" customWidth="1"/>
    <col min="4610" max="4610" width="11.28515625" customWidth="1"/>
    <col min="4611" max="4611" width="12" customWidth="1"/>
    <col min="4612" max="4612" width="11.42578125" customWidth="1"/>
    <col min="4613" max="4613" width="4.7109375" customWidth="1"/>
    <col min="4614" max="4614" width="12.5703125" customWidth="1"/>
    <col min="4615" max="4615" width="11.85546875" customWidth="1"/>
    <col min="4616" max="4616" width="9" customWidth="1"/>
    <col min="4617" max="4617" width="7.5703125" customWidth="1"/>
    <col min="4618" max="4618" width="7.42578125" customWidth="1"/>
    <col min="4620" max="4620" width="14.85546875" customWidth="1"/>
    <col min="4621" max="4621" width="14.5703125" customWidth="1"/>
    <col min="4625" max="4625" width="16.140625" customWidth="1"/>
    <col min="4865" max="4865" width="15.42578125" customWidth="1"/>
    <col min="4866" max="4866" width="11.28515625" customWidth="1"/>
    <col min="4867" max="4867" width="12" customWidth="1"/>
    <col min="4868" max="4868" width="11.42578125" customWidth="1"/>
    <col min="4869" max="4869" width="4.7109375" customWidth="1"/>
    <col min="4870" max="4870" width="12.5703125" customWidth="1"/>
    <col min="4871" max="4871" width="11.85546875" customWidth="1"/>
    <col min="4872" max="4872" width="9" customWidth="1"/>
    <col min="4873" max="4873" width="7.5703125" customWidth="1"/>
    <col min="4874" max="4874" width="7.42578125" customWidth="1"/>
    <col min="4876" max="4876" width="14.85546875" customWidth="1"/>
    <col min="4877" max="4877" width="14.5703125" customWidth="1"/>
    <col min="4881" max="4881" width="16.140625" customWidth="1"/>
    <col min="5121" max="5121" width="15.42578125" customWidth="1"/>
    <col min="5122" max="5122" width="11.28515625" customWidth="1"/>
    <col min="5123" max="5123" width="12" customWidth="1"/>
    <col min="5124" max="5124" width="11.42578125" customWidth="1"/>
    <col min="5125" max="5125" width="4.7109375" customWidth="1"/>
    <col min="5126" max="5126" width="12.5703125" customWidth="1"/>
    <col min="5127" max="5127" width="11.85546875" customWidth="1"/>
    <col min="5128" max="5128" width="9" customWidth="1"/>
    <col min="5129" max="5129" width="7.5703125" customWidth="1"/>
    <col min="5130" max="5130" width="7.42578125" customWidth="1"/>
    <col min="5132" max="5132" width="14.85546875" customWidth="1"/>
    <col min="5133" max="5133" width="14.5703125" customWidth="1"/>
    <col min="5137" max="5137" width="16.140625" customWidth="1"/>
    <col min="5377" max="5377" width="15.42578125" customWidth="1"/>
    <col min="5378" max="5378" width="11.28515625" customWidth="1"/>
    <col min="5379" max="5379" width="12" customWidth="1"/>
    <col min="5380" max="5380" width="11.42578125" customWidth="1"/>
    <col min="5381" max="5381" width="4.7109375" customWidth="1"/>
    <col min="5382" max="5382" width="12.5703125" customWidth="1"/>
    <col min="5383" max="5383" width="11.85546875" customWidth="1"/>
    <col min="5384" max="5384" width="9" customWidth="1"/>
    <col min="5385" max="5385" width="7.5703125" customWidth="1"/>
    <col min="5386" max="5386" width="7.42578125" customWidth="1"/>
    <col min="5388" max="5388" width="14.85546875" customWidth="1"/>
    <col min="5389" max="5389" width="14.5703125" customWidth="1"/>
    <col min="5393" max="5393" width="16.140625" customWidth="1"/>
    <col min="5633" max="5633" width="15.42578125" customWidth="1"/>
    <col min="5634" max="5634" width="11.28515625" customWidth="1"/>
    <col min="5635" max="5635" width="12" customWidth="1"/>
    <col min="5636" max="5636" width="11.42578125" customWidth="1"/>
    <col min="5637" max="5637" width="4.7109375" customWidth="1"/>
    <col min="5638" max="5638" width="12.5703125" customWidth="1"/>
    <col min="5639" max="5639" width="11.85546875" customWidth="1"/>
    <col min="5640" max="5640" width="9" customWidth="1"/>
    <col min="5641" max="5641" width="7.5703125" customWidth="1"/>
    <col min="5642" max="5642" width="7.42578125" customWidth="1"/>
    <col min="5644" max="5644" width="14.85546875" customWidth="1"/>
    <col min="5645" max="5645" width="14.5703125" customWidth="1"/>
    <col min="5649" max="5649" width="16.140625" customWidth="1"/>
    <col min="5889" max="5889" width="15.42578125" customWidth="1"/>
    <col min="5890" max="5890" width="11.28515625" customWidth="1"/>
    <col min="5891" max="5891" width="12" customWidth="1"/>
    <col min="5892" max="5892" width="11.42578125" customWidth="1"/>
    <col min="5893" max="5893" width="4.7109375" customWidth="1"/>
    <col min="5894" max="5894" width="12.5703125" customWidth="1"/>
    <col min="5895" max="5895" width="11.85546875" customWidth="1"/>
    <col min="5896" max="5896" width="9" customWidth="1"/>
    <col min="5897" max="5897" width="7.5703125" customWidth="1"/>
    <col min="5898" max="5898" width="7.42578125" customWidth="1"/>
    <col min="5900" max="5900" width="14.85546875" customWidth="1"/>
    <col min="5901" max="5901" width="14.5703125" customWidth="1"/>
    <col min="5905" max="5905" width="16.140625" customWidth="1"/>
    <col min="6145" max="6145" width="15.42578125" customWidth="1"/>
    <col min="6146" max="6146" width="11.28515625" customWidth="1"/>
    <col min="6147" max="6147" width="12" customWidth="1"/>
    <col min="6148" max="6148" width="11.42578125" customWidth="1"/>
    <col min="6149" max="6149" width="4.7109375" customWidth="1"/>
    <col min="6150" max="6150" width="12.5703125" customWidth="1"/>
    <col min="6151" max="6151" width="11.85546875" customWidth="1"/>
    <col min="6152" max="6152" width="9" customWidth="1"/>
    <col min="6153" max="6153" width="7.5703125" customWidth="1"/>
    <col min="6154" max="6154" width="7.42578125" customWidth="1"/>
    <col min="6156" max="6156" width="14.85546875" customWidth="1"/>
    <col min="6157" max="6157" width="14.5703125" customWidth="1"/>
    <col min="6161" max="6161" width="16.140625" customWidth="1"/>
    <col min="6401" max="6401" width="15.42578125" customWidth="1"/>
    <col min="6402" max="6402" width="11.28515625" customWidth="1"/>
    <col min="6403" max="6403" width="12" customWidth="1"/>
    <col min="6404" max="6404" width="11.42578125" customWidth="1"/>
    <col min="6405" max="6405" width="4.7109375" customWidth="1"/>
    <col min="6406" max="6406" width="12.5703125" customWidth="1"/>
    <col min="6407" max="6407" width="11.85546875" customWidth="1"/>
    <col min="6408" max="6408" width="9" customWidth="1"/>
    <col min="6409" max="6409" width="7.5703125" customWidth="1"/>
    <col min="6410" max="6410" width="7.42578125" customWidth="1"/>
    <col min="6412" max="6412" width="14.85546875" customWidth="1"/>
    <col min="6413" max="6413" width="14.5703125" customWidth="1"/>
    <col min="6417" max="6417" width="16.140625" customWidth="1"/>
    <col min="6657" max="6657" width="15.42578125" customWidth="1"/>
    <col min="6658" max="6658" width="11.28515625" customWidth="1"/>
    <col min="6659" max="6659" width="12" customWidth="1"/>
    <col min="6660" max="6660" width="11.42578125" customWidth="1"/>
    <col min="6661" max="6661" width="4.7109375" customWidth="1"/>
    <col min="6662" max="6662" width="12.5703125" customWidth="1"/>
    <col min="6663" max="6663" width="11.85546875" customWidth="1"/>
    <col min="6664" max="6664" width="9" customWidth="1"/>
    <col min="6665" max="6665" width="7.5703125" customWidth="1"/>
    <col min="6666" max="6666" width="7.42578125" customWidth="1"/>
    <col min="6668" max="6668" width="14.85546875" customWidth="1"/>
    <col min="6669" max="6669" width="14.5703125" customWidth="1"/>
    <col min="6673" max="6673" width="16.140625" customWidth="1"/>
    <col min="6913" max="6913" width="15.42578125" customWidth="1"/>
    <col min="6914" max="6914" width="11.28515625" customWidth="1"/>
    <col min="6915" max="6915" width="12" customWidth="1"/>
    <col min="6916" max="6916" width="11.42578125" customWidth="1"/>
    <col min="6917" max="6917" width="4.7109375" customWidth="1"/>
    <col min="6918" max="6918" width="12.5703125" customWidth="1"/>
    <col min="6919" max="6919" width="11.85546875" customWidth="1"/>
    <col min="6920" max="6920" width="9" customWidth="1"/>
    <col min="6921" max="6921" width="7.5703125" customWidth="1"/>
    <col min="6922" max="6922" width="7.42578125" customWidth="1"/>
    <col min="6924" max="6924" width="14.85546875" customWidth="1"/>
    <col min="6925" max="6925" width="14.5703125" customWidth="1"/>
    <col min="6929" max="6929" width="16.140625" customWidth="1"/>
    <col min="7169" max="7169" width="15.42578125" customWidth="1"/>
    <col min="7170" max="7170" width="11.28515625" customWidth="1"/>
    <col min="7171" max="7171" width="12" customWidth="1"/>
    <col min="7172" max="7172" width="11.42578125" customWidth="1"/>
    <col min="7173" max="7173" width="4.7109375" customWidth="1"/>
    <col min="7174" max="7174" width="12.5703125" customWidth="1"/>
    <col min="7175" max="7175" width="11.85546875" customWidth="1"/>
    <col min="7176" max="7176" width="9" customWidth="1"/>
    <col min="7177" max="7177" width="7.5703125" customWidth="1"/>
    <col min="7178" max="7178" width="7.42578125" customWidth="1"/>
    <col min="7180" max="7180" width="14.85546875" customWidth="1"/>
    <col min="7181" max="7181" width="14.5703125" customWidth="1"/>
    <col min="7185" max="7185" width="16.140625" customWidth="1"/>
    <col min="7425" max="7425" width="15.42578125" customWidth="1"/>
    <col min="7426" max="7426" width="11.28515625" customWidth="1"/>
    <col min="7427" max="7427" width="12" customWidth="1"/>
    <col min="7428" max="7428" width="11.42578125" customWidth="1"/>
    <col min="7429" max="7429" width="4.7109375" customWidth="1"/>
    <col min="7430" max="7430" width="12.5703125" customWidth="1"/>
    <col min="7431" max="7431" width="11.85546875" customWidth="1"/>
    <col min="7432" max="7432" width="9" customWidth="1"/>
    <col min="7433" max="7433" width="7.5703125" customWidth="1"/>
    <col min="7434" max="7434" width="7.42578125" customWidth="1"/>
    <col min="7436" max="7436" width="14.85546875" customWidth="1"/>
    <col min="7437" max="7437" width="14.5703125" customWidth="1"/>
    <col min="7441" max="7441" width="16.140625" customWidth="1"/>
    <col min="7681" max="7681" width="15.42578125" customWidth="1"/>
    <col min="7682" max="7682" width="11.28515625" customWidth="1"/>
    <col min="7683" max="7683" width="12" customWidth="1"/>
    <col min="7684" max="7684" width="11.42578125" customWidth="1"/>
    <col min="7685" max="7685" width="4.7109375" customWidth="1"/>
    <col min="7686" max="7686" width="12.5703125" customWidth="1"/>
    <col min="7687" max="7687" width="11.85546875" customWidth="1"/>
    <col min="7688" max="7688" width="9" customWidth="1"/>
    <col min="7689" max="7689" width="7.5703125" customWidth="1"/>
    <col min="7690" max="7690" width="7.42578125" customWidth="1"/>
    <col min="7692" max="7692" width="14.85546875" customWidth="1"/>
    <col min="7693" max="7693" width="14.5703125" customWidth="1"/>
    <col min="7697" max="7697" width="16.140625" customWidth="1"/>
    <col min="7937" max="7937" width="15.42578125" customWidth="1"/>
    <col min="7938" max="7938" width="11.28515625" customWidth="1"/>
    <col min="7939" max="7939" width="12" customWidth="1"/>
    <col min="7940" max="7940" width="11.42578125" customWidth="1"/>
    <col min="7941" max="7941" width="4.7109375" customWidth="1"/>
    <col min="7942" max="7942" width="12.5703125" customWidth="1"/>
    <col min="7943" max="7943" width="11.85546875" customWidth="1"/>
    <col min="7944" max="7944" width="9" customWidth="1"/>
    <col min="7945" max="7945" width="7.5703125" customWidth="1"/>
    <col min="7946" max="7946" width="7.42578125" customWidth="1"/>
    <col min="7948" max="7948" width="14.85546875" customWidth="1"/>
    <col min="7949" max="7949" width="14.5703125" customWidth="1"/>
    <col min="7953" max="7953" width="16.140625" customWidth="1"/>
    <col min="8193" max="8193" width="15.42578125" customWidth="1"/>
    <col min="8194" max="8194" width="11.28515625" customWidth="1"/>
    <col min="8195" max="8195" width="12" customWidth="1"/>
    <col min="8196" max="8196" width="11.42578125" customWidth="1"/>
    <col min="8197" max="8197" width="4.7109375" customWidth="1"/>
    <col min="8198" max="8198" width="12.5703125" customWidth="1"/>
    <col min="8199" max="8199" width="11.85546875" customWidth="1"/>
    <col min="8200" max="8200" width="9" customWidth="1"/>
    <col min="8201" max="8201" width="7.5703125" customWidth="1"/>
    <col min="8202" max="8202" width="7.42578125" customWidth="1"/>
    <col min="8204" max="8204" width="14.85546875" customWidth="1"/>
    <col min="8205" max="8205" width="14.5703125" customWidth="1"/>
    <col min="8209" max="8209" width="16.140625" customWidth="1"/>
    <col min="8449" max="8449" width="15.42578125" customWidth="1"/>
    <col min="8450" max="8450" width="11.28515625" customWidth="1"/>
    <col min="8451" max="8451" width="12" customWidth="1"/>
    <col min="8452" max="8452" width="11.42578125" customWidth="1"/>
    <col min="8453" max="8453" width="4.7109375" customWidth="1"/>
    <col min="8454" max="8454" width="12.5703125" customWidth="1"/>
    <col min="8455" max="8455" width="11.85546875" customWidth="1"/>
    <col min="8456" max="8456" width="9" customWidth="1"/>
    <col min="8457" max="8457" width="7.5703125" customWidth="1"/>
    <col min="8458" max="8458" width="7.42578125" customWidth="1"/>
    <col min="8460" max="8460" width="14.85546875" customWidth="1"/>
    <col min="8461" max="8461" width="14.5703125" customWidth="1"/>
    <col min="8465" max="8465" width="16.140625" customWidth="1"/>
    <col min="8705" max="8705" width="15.42578125" customWidth="1"/>
    <col min="8706" max="8706" width="11.28515625" customWidth="1"/>
    <col min="8707" max="8707" width="12" customWidth="1"/>
    <col min="8708" max="8708" width="11.42578125" customWidth="1"/>
    <col min="8709" max="8709" width="4.7109375" customWidth="1"/>
    <col min="8710" max="8710" width="12.5703125" customWidth="1"/>
    <col min="8711" max="8711" width="11.85546875" customWidth="1"/>
    <col min="8712" max="8712" width="9" customWidth="1"/>
    <col min="8713" max="8713" width="7.5703125" customWidth="1"/>
    <col min="8714" max="8714" width="7.42578125" customWidth="1"/>
    <col min="8716" max="8716" width="14.85546875" customWidth="1"/>
    <col min="8717" max="8717" width="14.5703125" customWidth="1"/>
    <col min="8721" max="8721" width="16.140625" customWidth="1"/>
    <col min="8961" max="8961" width="15.42578125" customWidth="1"/>
    <col min="8962" max="8962" width="11.28515625" customWidth="1"/>
    <col min="8963" max="8963" width="12" customWidth="1"/>
    <col min="8964" max="8964" width="11.42578125" customWidth="1"/>
    <col min="8965" max="8965" width="4.7109375" customWidth="1"/>
    <col min="8966" max="8966" width="12.5703125" customWidth="1"/>
    <col min="8967" max="8967" width="11.85546875" customWidth="1"/>
    <col min="8968" max="8968" width="9" customWidth="1"/>
    <col min="8969" max="8969" width="7.5703125" customWidth="1"/>
    <col min="8970" max="8970" width="7.42578125" customWidth="1"/>
    <col min="8972" max="8972" width="14.85546875" customWidth="1"/>
    <col min="8973" max="8973" width="14.5703125" customWidth="1"/>
    <col min="8977" max="8977" width="16.140625" customWidth="1"/>
    <col min="9217" max="9217" width="15.42578125" customWidth="1"/>
    <col min="9218" max="9218" width="11.28515625" customWidth="1"/>
    <col min="9219" max="9219" width="12" customWidth="1"/>
    <col min="9220" max="9220" width="11.42578125" customWidth="1"/>
    <col min="9221" max="9221" width="4.7109375" customWidth="1"/>
    <col min="9222" max="9222" width="12.5703125" customWidth="1"/>
    <col min="9223" max="9223" width="11.85546875" customWidth="1"/>
    <col min="9224" max="9224" width="9" customWidth="1"/>
    <col min="9225" max="9225" width="7.5703125" customWidth="1"/>
    <col min="9226" max="9226" width="7.42578125" customWidth="1"/>
    <col min="9228" max="9228" width="14.85546875" customWidth="1"/>
    <col min="9229" max="9229" width="14.5703125" customWidth="1"/>
    <col min="9233" max="9233" width="16.140625" customWidth="1"/>
    <col min="9473" max="9473" width="15.42578125" customWidth="1"/>
    <col min="9474" max="9474" width="11.28515625" customWidth="1"/>
    <col min="9475" max="9475" width="12" customWidth="1"/>
    <col min="9476" max="9476" width="11.42578125" customWidth="1"/>
    <col min="9477" max="9477" width="4.7109375" customWidth="1"/>
    <col min="9478" max="9478" width="12.5703125" customWidth="1"/>
    <col min="9479" max="9479" width="11.85546875" customWidth="1"/>
    <col min="9480" max="9480" width="9" customWidth="1"/>
    <col min="9481" max="9481" width="7.5703125" customWidth="1"/>
    <col min="9482" max="9482" width="7.42578125" customWidth="1"/>
    <col min="9484" max="9484" width="14.85546875" customWidth="1"/>
    <col min="9485" max="9485" width="14.5703125" customWidth="1"/>
    <col min="9489" max="9489" width="16.140625" customWidth="1"/>
    <col min="9729" max="9729" width="15.42578125" customWidth="1"/>
    <col min="9730" max="9730" width="11.28515625" customWidth="1"/>
    <col min="9731" max="9731" width="12" customWidth="1"/>
    <col min="9732" max="9732" width="11.42578125" customWidth="1"/>
    <col min="9733" max="9733" width="4.7109375" customWidth="1"/>
    <col min="9734" max="9734" width="12.5703125" customWidth="1"/>
    <col min="9735" max="9735" width="11.85546875" customWidth="1"/>
    <col min="9736" max="9736" width="9" customWidth="1"/>
    <col min="9737" max="9737" width="7.5703125" customWidth="1"/>
    <col min="9738" max="9738" width="7.42578125" customWidth="1"/>
    <col min="9740" max="9740" width="14.85546875" customWidth="1"/>
    <col min="9741" max="9741" width="14.5703125" customWidth="1"/>
    <col min="9745" max="9745" width="16.140625" customWidth="1"/>
    <col min="9985" max="9985" width="15.42578125" customWidth="1"/>
    <col min="9986" max="9986" width="11.28515625" customWidth="1"/>
    <col min="9987" max="9987" width="12" customWidth="1"/>
    <col min="9988" max="9988" width="11.42578125" customWidth="1"/>
    <col min="9989" max="9989" width="4.7109375" customWidth="1"/>
    <col min="9990" max="9990" width="12.5703125" customWidth="1"/>
    <col min="9991" max="9991" width="11.85546875" customWidth="1"/>
    <col min="9992" max="9992" width="9" customWidth="1"/>
    <col min="9993" max="9993" width="7.5703125" customWidth="1"/>
    <col min="9994" max="9994" width="7.42578125" customWidth="1"/>
    <col min="9996" max="9996" width="14.85546875" customWidth="1"/>
    <col min="9997" max="9997" width="14.5703125" customWidth="1"/>
    <col min="10001" max="10001" width="16.140625" customWidth="1"/>
    <col min="10241" max="10241" width="15.42578125" customWidth="1"/>
    <col min="10242" max="10242" width="11.28515625" customWidth="1"/>
    <col min="10243" max="10243" width="12" customWidth="1"/>
    <col min="10244" max="10244" width="11.42578125" customWidth="1"/>
    <col min="10245" max="10245" width="4.7109375" customWidth="1"/>
    <col min="10246" max="10246" width="12.5703125" customWidth="1"/>
    <col min="10247" max="10247" width="11.85546875" customWidth="1"/>
    <col min="10248" max="10248" width="9" customWidth="1"/>
    <col min="10249" max="10249" width="7.5703125" customWidth="1"/>
    <col min="10250" max="10250" width="7.42578125" customWidth="1"/>
    <col min="10252" max="10252" width="14.85546875" customWidth="1"/>
    <col min="10253" max="10253" width="14.5703125" customWidth="1"/>
    <col min="10257" max="10257" width="16.140625" customWidth="1"/>
    <col min="10497" max="10497" width="15.42578125" customWidth="1"/>
    <col min="10498" max="10498" width="11.28515625" customWidth="1"/>
    <col min="10499" max="10499" width="12" customWidth="1"/>
    <col min="10500" max="10500" width="11.42578125" customWidth="1"/>
    <col min="10501" max="10501" width="4.7109375" customWidth="1"/>
    <col min="10502" max="10502" width="12.5703125" customWidth="1"/>
    <col min="10503" max="10503" width="11.85546875" customWidth="1"/>
    <col min="10504" max="10504" width="9" customWidth="1"/>
    <col min="10505" max="10505" width="7.5703125" customWidth="1"/>
    <col min="10506" max="10506" width="7.42578125" customWidth="1"/>
    <col min="10508" max="10508" width="14.85546875" customWidth="1"/>
    <col min="10509" max="10509" width="14.5703125" customWidth="1"/>
    <col min="10513" max="10513" width="16.140625" customWidth="1"/>
    <col min="10753" max="10753" width="15.42578125" customWidth="1"/>
    <col min="10754" max="10754" width="11.28515625" customWidth="1"/>
    <col min="10755" max="10755" width="12" customWidth="1"/>
    <col min="10756" max="10756" width="11.42578125" customWidth="1"/>
    <col min="10757" max="10757" width="4.7109375" customWidth="1"/>
    <col min="10758" max="10758" width="12.5703125" customWidth="1"/>
    <col min="10759" max="10759" width="11.85546875" customWidth="1"/>
    <col min="10760" max="10760" width="9" customWidth="1"/>
    <col min="10761" max="10761" width="7.5703125" customWidth="1"/>
    <col min="10762" max="10762" width="7.42578125" customWidth="1"/>
    <col min="10764" max="10764" width="14.85546875" customWidth="1"/>
    <col min="10765" max="10765" width="14.5703125" customWidth="1"/>
    <col min="10769" max="10769" width="16.140625" customWidth="1"/>
    <col min="11009" max="11009" width="15.42578125" customWidth="1"/>
    <col min="11010" max="11010" width="11.28515625" customWidth="1"/>
    <col min="11011" max="11011" width="12" customWidth="1"/>
    <col min="11012" max="11012" width="11.42578125" customWidth="1"/>
    <col min="11013" max="11013" width="4.7109375" customWidth="1"/>
    <col min="11014" max="11014" width="12.5703125" customWidth="1"/>
    <col min="11015" max="11015" width="11.85546875" customWidth="1"/>
    <col min="11016" max="11016" width="9" customWidth="1"/>
    <col min="11017" max="11017" width="7.5703125" customWidth="1"/>
    <col min="11018" max="11018" width="7.42578125" customWidth="1"/>
    <col min="11020" max="11020" width="14.85546875" customWidth="1"/>
    <col min="11021" max="11021" width="14.5703125" customWidth="1"/>
    <col min="11025" max="11025" width="16.140625" customWidth="1"/>
    <col min="11265" max="11265" width="15.42578125" customWidth="1"/>
    <col min="11266" max="11266" width="11.28515625" customWidth="1"/>
    <col min="11267" max="11267" width="12" customWidth="1"/>
    <col min="11268" max="11268" width="11.42578125" customWidth="1"/>
    <col min="11269" max="11269" width="4.7109375" customWidth="1"/>
    <col min="11270" max="11270" width="12.5703125" customWidth="1"/>
    <col min="11271" max="11271" width="11.85546875" customWidth="1"/>
    <col min="11272" max="11272" width="9" customWidth="1"/>
    <col min="11273" max="11273" width="7.5703125" customWidth="1"/>
    <col min="11274" max="11274" width="7.42578125" customWidth="1"/>
    <col min="11276" max="11276" width="14.85546875" customWidth="1"/>
    <col min="11277" max="11277" width="14.5703125" customWidth="1"/>
    <col min="11281" max="11281" width="16.140625" customWidth="1"/>
    <col min="11521" max="11521" width="15.42578125" customWidth="1"/>
    <col min="11522" max="11522" width="11.28515625" customWidth="1"/>
    <col min="11523" max="11523" width="12" customWidth="1"/>
    <col min="11524" max="11524" width="11.42578125" customWidth="1"/>
    <col min="11525" max="11525" width="4.7109375" customWidth="1"/>
    <col min="11526" max="11526" width="12.5703125" customWidth="1"/>
    <col min="11527" max="11527" width="11.85546875" customWidth="1"/>
    <col min="11528" max="11528" width="9" customWidth="1"/>
    <col min="11529" max="11529" width="7.5703125" customWidth="1"/>
    <col min="11530" max="11530" width="7.42578125" customWidth="1"/>
    <col min="11532" max="11532" width="14.85546875" customWidth="1"/>
    <col min="11533" max="11533" width="14.5703125" customWidth="1"/>
    <col min="11537" max="11537" width="16.140625" customWidth="1"/>
    <col min="11777" max="11777" width="15.42578125" customWidth="1"/>
    <col min="11778" max="11778" width="11.28515625" customWidth="1"/>
    <col min="11779" max="11779" width="12" customWidth="1"/>
    <col min="11780" max="11780" width="11.42578125" customWidth="1"/>
    <col min="11781" max="11781" width="4.7109375" customWidth="1"/>
    <col min="11782" max="11782" width="12.5703125" customWidth="1"/>
    <col min="11783" max="11783" width="11.85546875" customWidth="1"/>
    <col min="11784" max="11784" width="9" customWidth="1"/>
    <col min="11785" max="11785" width="7.5703125" customWidth="1"/>
    <col min="11786" max="11786" width="7.42578125" customWidth="1"/>
    <col min="11788" max="11788" width="14.85546875" customWidth="1"/>
    <col min="11789" max="11789" width="14.5703125" customWidth="1"/>
    <col min="11793" max="11793" width="16.140625" customWidth="1"/>
    <col min="12033" max="12033" width="15.42578125" customWidth="1"/>
    <col min="12034" max="12034" width="11.28515625" customWidth="1"/>
    <col min="12035" max="12035" width="12" customWidth="1"/>
    <col min="12036" max="12036" width="11.42578125" customWidth="1"/>
    <col min="12037" max="12037" width="4.7109375" customWidth="1"/>
    <col min="12038" max="12038" width="12.5703125" customWidth="1"/>
    <col min="12039" max="12039" width="11.85546875" customWidth="1"/>
    <col min="12040" max="12040" width="9" customWidth="1"/>
    <col min="12041" max="12041" width="7.5703125" customWidth="1"/>
    <col min="12042" max="12042" width="7.42578125" customWidth="1"/>
    <col min="12044" max="12044" width="14.85546875" customWidth="1"/>
    <col min="12045" max="12045" width="14.5703125" customWidth="1"/>
    <col min="12049" max="12049" width="16.140625" customWidth="1"/>
    <col min="12289" max="12289" width="15.42578125" customWidth="1"/>
    <col min="12290" max="12290" width="11.28515625" customWidth="1"/>
    <col min="12291" max="12291" width="12" customWidth="1"/>
    <col min="12292" max="12292" width="11.42578125" customWidth="1"/>
    <col min="12293" max="12293" width="4.7109375" customWidth="1"/>
    <col min="12294" max="12294" width="12.5703125" customWidth="1"/>
    <col min="12295" max="12295" width="11.85546875" customWidth="1"/>
    <col min="12296" max="12296" width="9" customWidth="1"/>
    <col min="12297" max="12297" width="7.5703125" customWidth="1"/>
    <col min="12298" max="12298" width="7.42578125" customWidth="1"/>
    <col min="12300" max="12300" width="14.85546875" customWidth="1"/>
    <col min="12301" max="12301" width="14.5703125" customWidth="1"/>
    <col min="12305" max="12305" width="16.140625" customWidth="1"/>
    <col min="12545" max="12545" width="15.42578125" customWidth="1"/>
    <col min="12546" max="12546" width="11.28515625" customWidth="1"/>
    <col min="12547" max="12547" width="12" customWidth="1"/>
    <col min="12548" max="12548" width="11.42578125" customWidth="1"/>
    <col min="12549" max="12549" width="4.7109375" customWidth="1"/>
    <col min="12550" max="12550" width="12.5703125" customWidth="1"/>
    <col min="12551" max="12551" width="11.85546875" customWidth="1"/>
    <col min="12552" max="12552" width="9" customWidth="1"/>
    <col min="12553" max="12553" width="7.5703125" customWidth="1"/>
    <col min="12554" max="12554" width="7.42578125" customWidth="1"/>
    <col min="12556" max="12556" width="14.85546875" customWidth="1"/>
    <col min="12557" max="12557" width="14.5703125" customWidth="1"/>
    <col min="12561" max="12561" width="16.140625" customWidth="1"/>
    <col min="12801" max="12801" width="15.42578125" customWidth="1"/>
    <col min="12802" max="12802" width="11.28515625" customWidth="1"/>
    <col min="12803" max="12803" width="12" customWidth="1"/>
    <col min="12804" max="12804" width="11.42578125" customWidth="1"/>
    <col min="12805" max="12805" width="4.7109375" customWidth="1"/>
    <col min="12806" max="12806" width="12.5703125" customWidth="1"/>
    <col min="12807" max="12807" width="11.85546875" customWidth="1"/>
    <col min="12808" max="12808" width="9" customWidth="1"/>
    <col min="12809" max="12809" width="7.5703125" customWidth="1"/>
    <col min="12810" max="12810" width="7.42578125" customWidth="1"/>
    <col min="12812" max="12812" width="14.85546875" customWidth="1"/>
    <col min="12813" max="12813" width="14.5703125" customWidth="1"/>
    <col min="12817" max="12817" width="16.140625" customWidth="1"/>
    <col min="13057" max="13057" width="15.42578125" customWidth="1"/>
    <col min="13058" max="13058" width="11.28515625" customWidth="1"/>
    <col min="13059" max="13059" width="12" customWidth="1"/>
    <col min="13060" max="13060" width="11.42578125" customWidth="1"/>
    <col min="13061" max="13061" width="4.7109375" customWidth="1"/>
    <col min="13062" max="13062" width="12.5703125" customWidth="1"/>
    <col min="13063" max="13063" width="11.85546875" customWidth="1"/>
    <col min="13064" max="13064" width="9" customWidth="1"/>
    <col min="13065" max="13065" width="7.5703125" customWidth="1"/>
    <col min="13066" max="13066" width="7.42578125" customWidth="1"/>
    <col min="13068" max="13068" width="14.85546875" customWidth="1"/>
    <col min="13069" max="13069" width="14.5703125" customWidth="1"/>
    <col min="13073" max="13073" width="16.140625" customWidth="1"/>
    <col min="13313" max="13313" width="15.42578125" customWidth="1"/>
    <col min="13314" max="13314" width="11.28515625" customWidth="1"/>
    <col min="13315" max="13315" width="12" customWidth="1"/>
    <col min="13316" max="13316" width="11.42578125" customWidth="1"/>
    <col min="13317" max="13317" width="4.7109375" customWidth="1"/>
    <col min="13318" max="13318" width="12.5703125" customWidth="1"/>
    <col min="13319" max="13319" width="11.85546875" customWidth="1"/>
    <col min="13320" max="13320" width="9" customWidth="1"/>
    <col min="13321" max="13321" width="7.5703125" customWidth="1"/>
    <col min="13322" max="13322" width="7.42578125" customWidth="1"/>
    <col min="13324" max="13324" width="14.85546875" customWidth="1"/>
    <col min="13325" max="13325" width="14.5703125" customWidth="1"/>
    <col min="13329" max="13329" width="16.140625" customWidth="1"/>
    <col min="13569" max="13569" width="15.42578125" customWidth="1"/>
    <col min="13570" max="13570" width="11.28515625" customWidth="1"/>
    <col min="13571" max="13571" width="12" customWidth="1"/>
    <col min="13572" max="13572" width="11.42578125" customWidth="1"/>
    <col min="13573" max="13573" width="4.7109375" customWidth="1"/>
    <col min="13574" max="13574" width="12.5703125" customWidth="1"/>
    <col min="13575" max="13575" width="11.85546875" customWidth="1"/>
    <col min="13576" max="13576" width="9" customWidth="1"/>
    <col min="13577" max="13577" width="7.5703125" customWidth="1"/>
    <col min="13578" max="13578" width="7.42578125" customWidth="1"/>
    <col min="13580" max="13580" width="14.85546875" customWidth="1"/>
    <col min="13581" max="13581" width="14.5703125" customWidth="1"/>
    <col min="13585" max="13585" width="16.140625" customWidth="1"/>
    <col min="13825" max="13825" width="15.42578125" customWidth="1"/>
    <col min="13826" max="13826" width="11.28515625" customWidth="1"/>
    <col min="13827" max="13827" width="12" customWidth="1"/>
    <col min="13828" max="13828" width="11.42578125" customWidth="1"/>
    <col min="13829" max="13829" width="4.7109375" customWidth="1"/>
    <col min="13830" max="13830" width="12.5703125" customWidth="1"/>
    <col min="13831" max="13831" width="11.85546875" customWidth="1"/>
    <col min="13832" max="13832" width="9" customWidth="1"/>
    <col min="13833" max="13833" width="7.5703125" customWidth="1"/>
    <col min="13834" max="13834" width="7.42578125" customWidth="1"/>
    <col min="13836" max="13836" width="14.85546875" customWidth="1"/>
    <col min="13837" max="13837" width="14.5703125" customWidth="1"/>
    <col min="13841" max="13841" width="16.140625" customWidth="1"/>
    <col min="14081" max="14081" width="15.42578125" customWidth="1"/>
    <col min="14082" max="14082" width="11.28515625" customWidth="1"/>
    <col min="14083" max="14083" width="12" customWidth="1"/>
    <col min="14084" max="14084" width="11.42578125" customWidth="1"/>
    <col min="14085" max="14085" width="4.7109375" customWidth="1"/>
    <col min="14086" max="14086" width="12.5703125" customWidth="1"/>
    <col min="14087" max="14087" width="11.85546875" customWidth="1"/>
    <col min="14088" max="14088" width="9" customWidth="1"/>
    <col min="14089" max="14089" width="7.5703125" customWidth="1"/>
    <col min="14090" max="14090" width="7.42578125" customWidth="1"/>
    <col min="14092" max="14092" width="14.85546875" customWidth="1"/>
    <col min="14093" max="14093" width="14.5703125" customWidth="1"/>
    <col min="14097" max="14097" width="16.140625" customWidth="1"/>
    <col min="14337" max="14337" width="15.42578125" customWidth="1"/>
    <col min="14338" max="14338" width="11.28515625" customWidth="1"/>
    <col min="14339" max="14339" width="12" customWidth="1"/>
    <col min="14340" max="14340" width="11.42578125" customWidth="1"/>
    <col min="14341" max="14341" width="4.7109375" customWidth="1"/>
    <col min="14342" max="14342" width="12.5703125" customWidth="1"/>
    <col min="14343" max="14343" width="11.85546875" customWidth="1"/>
    <col min="14344" max="14344" width="9" customWidth="1"/>
    <col min="14345" max="14345" width="7.5703125" customWidth="1"/>
    <col min="14346" max="14346" width="7.42578125" customWidth="1"/>
    <col min="14348" max="14348" width="14.85546875" customWidth="1"/>
    <col min="14349" max="14349" width="14.5703125" customWidth="1"/>
    <col min="14353" max="14353" width="16.140625" customWidth="1"/>
    <col min="14593" max="14593" width="15.42578125" customWidth="1"/>
    <col min="14594" max="14594" width="11.28515625" customWidth="1"/>
    <col min="14595" max="14595" width="12" customWidth="1"/>
    <col min="14596" max="14596" width="11.42578125" customWidth="1"/>
    <col min="14597" max="14597" width="4.7109375" customWidth="1"/>
    <col min="14598" max="14598" width="12.5703125" customWidth="1"/>
    <col min="14599" max="14599" width="11.85546875" customWidth="1"/>
    <col min="14600" max="14600" width="9" customWidth="1"/>
    <col min="14601" max="14601" width="7.5703125" customWidth="1"/>
    <col min="14602" max="14602" width="7.42578125" customWidth="1"/>
    <col min="14604" max="14604" width="14.85546875" customWidth="1"/>
    <col min="14605" max="14605" width="14.5703125" customWidth="1"/>
    <col min="14609" max="14609" width="16.140625" customWidth="1"/>
    <col min="14849" max="14849" width="15.42578125" customWidth="1"/>
    <col min="14850" max="14850" width="11.28515625" customWidth="1"/>
    <col min="14851" max="14851" width="12" customWidth="1"/>
    <col min="14852" max="14852" width="11.42578125" customWidth="1"/>
    <col min="14853" max="14853" width="4.7109375" customWidth="1"/>
    <col min="14854" max="14854" width="12.5703125" customWidth="1"/>
    <col min="14855" max="14855" width="11.85546875" customWidth="1"/>
    <col min="14856" max="14856" width="9" customWidth="1"/>
    <col min="14857" max="14857" width="7.5703125" customWidth="1"/>
    <col min="14858" max="14858" width="7.42578125" customWidth="1"/>
    <col min="14860" max="14860" width="14.85546875" customWidth="1"/>
    <col min="14861" max="14861" width="14.5703125" customWidth="1"/>
    <col min="14865" max="14865" width="16.140625" customWidth="1"/>
    <col min="15105" max="15105" width="15.42578125" customWidth="1"/>
    <col min="15106" max="15106" width="11.28515625" customWidth="1"/>
    <col min="15107" max="15107" width="12" customWidth="1"/>
    <col min="15108" max="15108" width="11.42578125" customWidth="1"/>
    <col min="15109" max="15109" width="4.7109375" customWidth="1"/>
    <col min="15110" max="15110" width="12.5703125" customWidth="1"/>
    <col min="15111" max="15111" width="11.85546875" customWidth="1"/>
    <col min="15112" max="15112" width="9" customWidth="1"/>
    <col min="15113" max="15113" width="7.5703125" customWidth="1"/>
    <col min="15114" max="15114" width="7.42578125" customWidth="1"/>
    <col min="15116" max="15116" width="14.85546875" customWidth="1"/>
    <col min="15117" max="15117" width="14.5703125" customWidth="1"/>
    <col min="15121" max="15121" width="16.140625" customWidth="1"/>
    <col min="15361" max="15361" width="15.42578125" customWidth="1"/>
    <col min="15362" max="15362" width="11.28515625" customWidth="1"/>
    <col min="15363" max="15363" width="12" customWidth="1"/>
    <col min="15364" max="15364" width="11.42578125" customWidth="1"/>
    <col min="15365" max="15365" width="4.7109375" customWidth="1"/>
    <col min="15366" max="15366" width="12.5703125" customWidth="1"/>
    <col min="15367" max="15367" width="11.85546875" customWidth="1"/>
    <col min="15368" max="15368" width="9" customWidth="1"/>
    <col min="15369" max="15369" width="7.5703125" customWidth="1"/>
    <col min="15370" max="15370" width="7.42578125" customWidth="1"/>
    <col min="15372" max="15372" width="14.85546875" customWidth="1"/>
    <col min="15373" max="15373" width="14.5703125" customWidth="1"/>
    <col min="15377" max="15377" width="16.140625" customWidth="1"/>
    <col min="15617" max="15617" width="15.42578125" customWidth="1"/>
    <col min="15618" max="15618" width="11.28515625" customWidth="1"/>
    <col min="15619" max="15619" width="12" customWidth="1"/>
    <col min="15620" max="15620" width="11.42578125" customWidth="1"/>
    <col min="15621" max="15621" width="4.7109375" customWidth="1"/>
    <col min="15622" max="15622" width="12.5703125" customWidth="1"/>
    <col min="15623" max="15623" width="11.85546875" customWidth="1"/>
    <col min="15624" max="15624" width="9" customWidth="1"/>
    <col min="15625" max="15625" width="7.5703125" customWidth="1"/>
    <col min="15626" max="15626" width="7.42578125" customWidth="1"/>
    <col min="15628" max="15628" width="14.85546875" customWidth="1"/>
    <col min="15629" max="15629" width="14.5703125" customWidth="1"/>
    <col min="15633" max="15633" width="16.140625" customWidth="1"/>
    <col min="15873" max="15873" width="15.42578125" customWidth="1"/>
    <col min="15874" max="15874" width="11.28515625" customWidth="1"/>
    <col min="15875" max="15875" width="12" customWidth="1"/>
    <col min="15876" max="15876" width="11.42578125" customWidth="1"/>
    <col min="15877" max="15877" width="4.7109375" customWidth="1"/>
    <col min="15878" max="15878" width="12.5703125" customWidth="1"/>
    <col min="15879" max="15879" width="11.85546875" customWidth="1"/>
    <col min="15880" max="15880" width="9" customWidth="1"/>
    <col min="15881" max="15881" width="7.5703125" customWidth="1"/>
    <col min="15882" max="15882" width="7.42578125" customWidth="1"/>
    <col min="15884" max="15884" width="14.85546875" customWidth="1"/>
    <col min="15885" max="15885" width="14.5703125" customWidth="1"/>
    <col min="15889" max="15889" width="16.140625" customWidth="1"/>
    <col min="16129" max="16129" width="15.42578125" customWidth="1"/>
    <col min="16130" max="16130" width="11.28515625" customWidth="1"/>
    <col min="16131" max="16131" width="12" customWidth="1"/>
    <col min="16132" max="16132" width="11.42578125" customWidth="1"/>
    <col min="16133" max="16133" width="4.7109375" customWidth="1"/>
    <col min="16134" max="16134" width="12.5703125" customWidth="1"/>
    <col min="16135" max="16135" width="11.85546875" customWidth="1"/>
    <col min="16136" max="16136" width="9" customWidth="1"/>
    <col min="16137" max="16137" width="7.5703125" customWidth="1"/>
    <col min="16138" max="16138" width="7.42578125" customWidth="1"/>
    <col min="16140" max="16140" width="14.85546875" customWidth="1"/>
    <col min="16141" max="16141" width="14.5703125" customWidth="1"/>
    <col min="16145" max="16145" width="16.140625" customWidth="1"/>
  </cols>
  <sheetData>
    <row r="1" spans="1:5" ht="25.5">
      <c r="A1" s="8" t="s">
        <v>1255</v>
      </c>
    </row>
    <row r="2" spans="1:5" ht="12.75" hidden="1" customHeight="1">
      <c r="A2" s="1492" t="s">
        <v>1246</v>
      </c>
    </row>
    <row r="3" spans="1:5" ht="15" hidden="1">
      <c r="A3" s="1491" t="s">
        <v>69</v>
      </c>
    </row>
    <row r="4" spans="1:5">
      <c r="A4" s="1493"/>
      <c r="B4" s="1643"/>
      <c r="C4" s="1643"/>
      <c r="D4" s="1643"/>
      <c r="E4" s="1643"/>
    </row>
    <row r="5" spans="1:5" ht="15.75">
      <c r="A5" s="26" t="s">
        <v>69</v>
      </c>
    </row>
    <row r="6" spans="1:5" s="50" customFormat="1">
      <c r="A6" s="1495"/>
      <c r="B6" s="1495"/>
      <c r="C6" s="1495"/>
    </row>
    <row r="7" spans="1:5" s="50" customFormat="1" ht="12">
      <c r="A7" s="2074" t="s">
        <v>1245</v>
      </c>
      <c r="B7" s="2074"/>
      <c r="C7" s="2074"/>
      <c r="D7" s="2074"/>
    </row>
    <row r="8" spans="1:5" s="50" customFormat="1" ht="12">
      <c r="A8" s="2075" t="s">
        <v>1239</v>
      </c>
      <c r="B8" s="2075"/>
      <c r="C8" s="50" t="s">
        <v>1238</v>
      </c>
      <c r="D8" s="1584">
        <v>7030</v>
      </c>
    </row>
    <row r="9" spans="1:5" s="50" customFormat="1" ht="12">
      <c r="A9" s="2075"/>
      <c r="B9" s="2075"/>
      <c r="C9" s="1533" t="s">
        <v>1244</v>
      </c>
      <c r="D9" s="1533">
        <v>924</v>
      </c>
    </row>
    <row r="10" spans="1:5" s="50" customFormat="1" ht="12">
      <c r="A10" s="2075"/>
      <c r="B10" s="2075"/>
      <c r="C10" s="50" t="s">
        <v>1236</v>
      </c>
      <c r="D10" s="1534">
        <f>D9/D8</f>
        <v>0.1314366998577525</v>
      </c>
    </row>
    <row r="11" spans="1:5" s="50" customFormat="1" ht="36.75" thickBot="1">
      <c r="A11" s="2076"/>
      <c r="B11" s="2076"/>
      <c r="C11" s="1535" t="s">
        <v>1242</v>
      </c>
      <c r="D11" s="1536">
        <v>9.8041</v>
      </c>
    </row>
    <row r="12" spans="1:5" s="50" customFormat="1" ht="13.5" customHeight="1"/>
    <row r="13" spans="1:5" s="50" customFormat="1" ht="12"/>
    <row r="14" spans="1:5">
      <c r="A14" s="2074" t="s">
        <v>1243</v>
      </c>
      <c r="B14" s="2074"/>
      <c r="C14" s="2074"/>
      <c r="D14" s="2074"/>
      <c r="E14" s="1494"/>
    </row>
    <row r="15" spans="1:5" s="50" customFormat="1" ht="12">
      <c r="A15" s="2075" t="s">
        <v>1239</v>
      </c>
      <c r="B15" s="2075"/>
      <c r="C15" s="50" t="s">
        <v>1238</v>
      </c>
      <c r="D15" s="1584">
        <v>7837.3388026065459</v>
      </c>
    </row>
    <row r="16" spans="1:5" s="50" customFormat="1" ht="12">
      <c r="A16" s="2075"/>
      <c r="B16" s="2075"/>
      <c r="C16" s="1533" t="s">
        <v>1237</v>
      </c>
      <c r="D16" s="1533">
        <v>986</v>
      </c>
    </row>
    <row r="17" spans="1:5" s="50" customFormat="1" ht="12">
      <c r="A17" s="2075"/>
      <c r="B17" s="2075"/>
      <c r="C17" s="50" t="s">
        <v>1236</v>
      </c>
      <c r="D17" s="1534">
        <f>D16/D15</f>
        <v>0.12580801019755272</v>
      </c>
    </row>
    <row r="18" spans="1:5" s="50" customFormat="1" ht="47.25" customHeight="1" thickBot="1">
      <c r="A18" s="2076"/>
      <c r="B18" s="2076"/>
      <c r="C18" s="1535" t="s">
        <v>1242</v>
      </c>
      <c r="D18" s="1536">
        <v>9.5645690043734835</v>
      </c>
    </row>
    <row r="19" spans="1:5">
      <c r="A19" s="1643"/>
      <c r="B19" s="1643"/>
      <c r="C19" s="1643"/>
      <c r="D19" s="1643"/>
      <c r="E19" s="1643"/>
    </row>
    <row r="20" spans="1:5">
      <c r="A20" s="50"/>
      <c r="B20" s="50"/>
      <c r="C20" s="50"/>
      <c r="D20" s="50"/>
      <c r="E20" s="1643"/>
    </row>
    <row r="21" spans="1:5">
      <c r="A21" s="2074" t="s">
        <v>1241</v>
      </c>
      <c r="B21" s="2074"/>
      <c r="C21" s="2074"/>
      <c r="D21" s="2074"/>
      <c r="E21" s="1643"/>
    </row>
    <row r="22" spans="1:5">
      <c r="A22" s="2075" t="s">
        <v>1239</v>
      </c>
      <c r="B22" s="2075"/>
      <c r="C22" s="50" t="s">
        <v>1238</v>
      </c>
      <c r="D22" s="1584">
        <v>4297.524321377804</v>
      </c>
      <c r="E22" s="1643"/>
    </row>
    <row r="23" spans="1:5">
      <c r="A23" s="2075"/>
      <c r="B23" s="2075"/>
      <c r="C23" s="1533" t="s">
        <v>1237</v>
      </c>
      <c r="D23" s="1537">
        <v>566.82933272769571</v>
      </c>
      <c r="E23" s="1643"/>
    </row>
    <row r="24" spans="1:5">
      <c r="A24" s="2075"/>
      <c r="B24" s="2075"/>
      <c r="C24" s="50" t="s">
        <v>1236</v>
      </c>
      <c r="D24" s="1534">
        <f>D23/D22</f>
        <v>0.13189671316297935</v>
      </c>
      <c r="E24" s="1643"/>
    </row>
    <row r="25" spans="1:5" ht="13.5" thickBot="1">
      <c r="A25" s="2076"/>
      <c r="B25" s="2076"/>
      <c r="C25" s="1538" t="s">
        <v>109</v>
      </c>
      <c r="D25" s="1536">
        <v>8.3340519685832479</v>
      </c>
      <c r="E25" s="1643"/>
    </row>
    <row r="26" spans="1:5">
      <c r="A26" s="1643"/>
      <c r="B26" s="1643"/>
      <c r="C26" s="1643"/>
      <c r="D26" s="1643"/>
      <c r="E26" s="1643"/>
    </row>
    <row r="27" spans="1:5">
      <c r="A27" s="50"/>
      <c r="B27" s="50"/>
      <c r="C27" s="50"/>
      <c r="D27" s="50"/>
      <c r="E27" s="1643"/>
    </row>
    <row r="28" spans="1:5">
      <c r="A28" s="2074" t="s">
        <v>1240</v>
      </c>
      <c r="B28" s="2074"/>
      <c r="C28" s="2074"/>
      <c r="D28" s="2074"/>
      <c r="E28" s="1643"/>
    </row>
    <row r="29" spans="1:5">
      <c r="A29" s="2075" t="s">
        <v>1239</v>
      </c>
      <c r="B29" s="2075"/>
      <c r="C29" s="50" t="s">
        <v>1238</v>
      </c>
      <c r="D29" s="1584">
        <v>3845.3509999999978</v>
      </c>
      <c r="E29" s="1643"/>
    </row>
    <row r="30" spans="1:5">
      <c r="A30" s="2075"/>
      <c r="B30" s="2075"/>
      <c r="C30" s="1533" t="s">
        <v>1237</v>
      </c>
      <c r="D30" s="1537">
        <v>524.23400000000004</v>
      </c>
      <c r="E30" s="1643"/>
    </row>
    <row r="31" spans="1:5">
      <c r="A31" s="2075"/>
      <c r="B31" s="2075"/>
      <c r="C31" s="50" t="s">
        <v>1236</v>
      </c>
      <c r="D31" s="1534">
        <f>D30/D29</f>
        <v>0.13632929737753469</v>
      </c>
      <c r="E31" s="1643"/>
    </row>
    <row r="32" spans="1:5" ht="13.5" thickBot="1">
      <c r="A32" s="2076"/>
      <c r="B32" s="2076"/>
      <c r="C32" s="1538" t="s">
        <v>109</v>
      </c>
      <c r="D32" s="1536">
        <v>9.6385528218314693</v>
      </c>
      <c r="E32" s="1643"/>
    </row>
    <row r="33" spans="1:5">
      <c r="A33" s="1104"/>
      <c r="B33" s="1104"/>
      <c r="C33" s="1104"/>
      <c r="D33" s="1104"/>
      <c r="E33" s="1643"/>
    </row>
    <row r="34" spans="1:5">
      <c r="A34" s="1104"/>
      <c r="B34" s="1104"/>
      <c r="C34" s="1104"/>
      <c r="D34" s="1104"/>
      <c r="E34" s="1643"/>
    </row>
    <row r="35" spans="1:5">
      <c r="A35" s="1643"/>
      <c r="B35" s="1643"/>
      <c r="C35" s="1643"/>
      <c r="D35" s="1643"/>
      <c r="E35" s="1643"/>
    </row>
    <row r="36" spans="1:5">
      <c r="A36" s="1643"/>
      <c r="B36" s="1643"/>
      <c r="C36" s="1643"/>
      <c r="D36" s="1643"/>
      <c r="E36" s="1643"/>
    </row>
    <row r="37" spans="1:5">
      <c r="A37" s="1643"/>
      <c r="B37" s="1643"/>
      <c r="C37" s="1643"/>
      <c r="D37" s="1643"/>
      <c r="E37" s="1643"/>
    </row>
    <row r="38" spans="1:5">
      <c r="A38" s="1643"/>
      <c r="B38" s="1643"/>
      <c r="C38" s="1643"/>
      <c r="D38" s="1643"/>
      <c r="E38" s="1643"/>
    </row>
    <row r="39" spans="1:5">
      <c r="A39" s="1643"/>
      <c r="B39" s="1643"/>
      <c r="C39" s="1643"/>
      <c r="D39" s="1643"/>
      <c r="E39" s="1643"/>
    </row>
    <row r="52" spans="1:1">
      <c r="A52" s="50"/>
    </row>
  </sheetData>
  <mergeCells count="8">
    <mergeCell ref="A28:D28"/>
    <mergeCell ref="A29:B32"/>
    <mergeCell ref="A7:D7"/>
    <mergeCell ref="A8:B11"/>
    <mergeCell ref="A14:D14"/>
    <mergeCell ref="A15:B18"/>
    <mergeCell ref="A21:D21"/>
    <mergeCell ref="A22:B25"/>
  </mergeCells>
  <hyperlinks>
    <hyperlink ref="A3" location="HT_4f" display="&lt;&lt; Zurück zur Übersicht"/>
    <hyperlink ref="A5" location="Übersicht!A1" display="&lt;&lt; Zurück zur Übersicht"/>
  </hyperlinks>
  <pageMargins left="0.7" right="0.7" top="0.78740157499999996" bottom="0.78740157499999996"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
  <sheetViews>
    <sheetView workbookViewId="0">
      <selection activeCell="I100" sqref="I100"/>
    </sheetView>
  </sheetViews>
  <sheetFormatPr baseColWidth="10" defaultRowHeight="12.75"/>
  <cols>
    <col min="2" max="2" width="18.7109375" style="807" bestFit="1" customWidth="1"/>
    <col min="5" max="5" width="18.28515625" bestFit="1" customWidth="1"/>
  </cols>
  <sheetData>
    <row r="1" spans="1:6" ht="25.5">
      <c r="A1" s="8" t="s">
        <v>1235</v>
      </c>
    </row>
    <row r="2" spans="1:6" ht="13.5" customHeight="1">
      <c r="A2" s="8"/>
    </row>
    <row r="3" spans="1:6" ht="15.75">
      <c r="A3" s="26" t="s">
        <v>69</v>
      </c>
      <c r="B3"/>
    </row>
    <row r="5" spans="1:6" ht="13.5" thickBot="1">
      <c r="A5" s="2078" t="s">
        <v>1234</v>
      </c>
      <c r="B5" s="2078"/>
      <c r="C5" s="2078"/>
      <c r="D5" s="2078"/>
      <c r="E5" s="2078"/>
      <c r="F5" s="2078"/>
    </row>
    <row r="6" spans="1:6">
      <c r="A6" s="2079"/>
      <c r="B6" s="2079"/>
      <c r="C6" s="2079"/>
      <c r="D6" s="1019" t="s">
        <v>1233</v>
      </c>
      <c r="E6" s="1019" t="s">
        <v>1232</v>
      </c>
      <c r="F6" s="1019" t="s">
        <v>881</v>
      </c>
    </row>
    <row r="7" spans="1:6">
      <c r="A7" s="2080">
        <v>2000</v>
      </c>
      <c r="B7" s="2082" t="s">
        <v>810</v>
      </c>
      <c r="C7" s="288" t="s">
        <v>744</v>
      </c>
      <c r="D7" s="775">
        <v>3845.3509999999965</v>
      </c>
      <c r="E7" s="288">
        <v>4544</v>
      </c>
      <c r="F7" s="774">
        <v>2.6493108995910643E-2</v>
      </c>
    </row>
    <row r="8" spans="1:6">
      <c r="A8" s="2080"/>
      <c r="B8" s="2082"/>
      <c r="C8" s="288" t="s">
        <v>590</v>
      </c>
      <c r="D8" s="775">
        <v>3845.3509999999965</v>
      </c>
      <c r="E8" s="288">
        <v>4544</v>
      </c>
      <c r="F8" s="774">
        <v>3.6632890986997881E-2</v>
      </c>
    </row>
    <row r="9" spans="1:6">
      <c r="A9" s="2080"/>
      <c r="B9" s="2082"/>
      <c r="C9" s="288" t="s">
        <v>591</v>
      </c>
      <c r="D9" s="775">
        <v>3845.3509999999965</v>
      </c>
      <c r="E9" s="288">
        <v>4544</v>
      </c>
      <c r="F9" s="774">
        <v>0.69623052712412414</v>
      </c>
    </row>
    <row r="10" spans="1:6">
      <c r="A10" s="2080"/>
      <c r="B10" s="2082"/>
      <c r="C10" s="288" t="s">
        <v>592</v>
      </c>
      <c r="D10" s="775">
        <v>3845.3509999999965</v>
      </c>
      <c r="E10" s="288">
        <v>4544</v>
      </c>
      <c r="F10" s="774">
        <v>0.21546574218313816</v>
      </c>
    </row>
    <row r="11" spans="1:6">
      <c r="A11" s="2080"/>
      <c r="B11" s="2082"/>
      <c r="C11" s="288" t="s">
        <v>1230</v>
      </c>
      <c r="D11" s="775">
        <v>3845.3509999999965</v>
      </c>
      <c r="E11" s="288">
        <v>4544</v>
      </c>
      <c r="F11" s="774">
        <v>2.5177730709829364E-2</v>
      </c>
    </row>
    <row r="12" spans="1:6">
      <c r="A12" s="2080"/>
      <c r="B12" s="2082" t="s">
        <v>583</v>
      </c>
      <c r="C12" s="288" t="s">
        <v>744</v>
      </c>
      <c r="D12" s="775">
        <v>3845.3509999999965</v>
      </c>
      <c r="E12" s="288">
        <v>4544</v>
      </c>
      <c r="F12" s="774">
        <v>0.12001045640594518</v>
      </c>
    </row>
    <row r="13" spans="1:6">
      <c r="A13" s="2080"/>
      <c r="B13" s="2082"/>
      <c r="C13" s="288" t="s">
        <v>590</v>
      </c>
      <c r="D13" s="775">
        <v>3845.3509999999965</v>
      </c>
      <c r="E13" s="288">
        <v>4544</v>
      </c>
      <c r="F13" s="774">
        <v>0.14287767597618431</v>
      </c>
    </row>
    <row r="14" spans="1:6">
      <c r="A14" s="2080"/>
      <c r="B14" s="2082"/>
      <c r="C14" s="288" t="s">
        <v>591</v>
      </c>
      <c r="D14" s="775">
        <v>3845.3509999999965</v>
      </c>
      <c r="E14" s="288">
        <v>4544</v>
      </c>
      <c r="F14" s="774">
        <v>0.25536383049320655</v>
      </c>
    </row>
    <row r="15" spans="1:6">
      <c r="A15" s="2080"/>
      <c r="B15" s="2082"/>
      <c r="C15" s="288" t="s">
        <v>592</v>
      </c>
      <c r="D15" s="775">
        <v>3845.3509999999965</v>
      </c>
      <c r="E15" s="288">
        <v>4544</v>
      </c>
      <c r="F15" s="774">
        <v>0.46457865511592633</v>
      </c>
    </row>
    <row r="16" spans="1:6">
      <c r="A16" s="2080"/>
      <c r="B16" s="2082"/>
      <c r="C16" s="288" t="s">
        <v>1230</v>
      </c>
      <c r="D16" s="775">
        <v>3845.3509999999965</v>
      </c>
      <c r="E16" s="288">
        <v>4544</v>
      </c>
      <c r="F16" s="774">
        <v>1.7169382008737737E-2</v>
      </c>
    </row>
    <row r="17" spans="1:6">
      <c r="A17" s="2080"/>
      <c r="B17" s="2082" t="s">
        <v>1231</v>
      </c>
      <c r="C17" s="288" t="s">
        <v>744</v>
      </c>
      <c r="D17" s="775">
        <v>3845.3509999999965</v>
      </c>
      <c r="E17" s="288">
        <v>4544</v>
      </c>
      <c r="F17" s="774">
        <v>7.5375376785889486E-2</v>
      </c>
    </row>
    <row r="18" spans="1:6">
      <c r="A18" s="2080"/>
      <c r="B18" s="2082"/>
      <c r="C18" s="288" t="s">
        <v>590</v>
      </c>
      <c r="D18" s="775">
        <v>3845.3509999999965</v>
      </c>
      <c r="E18" s="288">
        <v>4544</v>
      </c>
      <c r="F18" s="774">
        <v>2.2741084354869455E-2</v>
      </c>
    </row>
    <row r="19" spans="1:6">
      <c r="A19" s="2080"/>
      <c r="B19" s="2082"/>
      <c r="C19" s="288" t="s">
        <v>591</v>
      </c>
      <c r="D19" s="775">
        <v>3845.3509999999965</v>
      </c>
      <c r="E19" s="288">
        <v>4544</v>
      </c>
      <c r="F19" s="774">
        <v>0.67763605128900806</v>
      </c>
    </row>
    <row r="20" spans="1:6">
      <c r="A20" s="2080"/>
      <c r="B20" s="2082"/>
      <c r="C20" s="288" t="s">
        <v>592</v>
      </c>
      <c r="D20" s="775">
        <v>3845.3509999999965</v>
      </c>
      <c r="E20" s="288">
        <v>4544</v>
      </c>
      <c r="F20" s="774">
        <v>0.22202631402857684</v>
      </c>
    </row>
    <row r="21" spans="1:6">
      <c r="A21" s="2080"/>
      <c r="B21" s="2082"/>
      <c r="C21" s="288" t="s">
        <v>1230</v>
      </c>
      <c r="D21" s="775">
        <v>3845.3509999999965</v>
      </c>
      <c r="E21" s="288">
        <v>4544</v>
      </c>
      <c r="F21" s="774">
        <v>2.2211735416559743E-3</v>
      </c>
    </row>
    <row r="22" spans="1:6">
      <c r="A22" s="2080"/>
      <c r="B22" s="2082" t="s">
        <v>585</v>
      </c>
      <c r="C22" s="288" t="s">
        <v>744</v>
      </c>
      <c r="D22" s="775">
        <v>3845.3509999999965</v>
      </c>
      <c r="E22" s="288">
        <v>4544</v>
      </c>
      <c r="F22" s="774">
        <v>6.0590845245594688E-2</v>
      </c>
    </row>
    <row r="23" spans="1:6">
      <c r="A23" s="2080"/>
      <c r="B23" s="2082"/>
      <c r="C23" s="288" t="s">
        <v>590</v>
      </c>
      <c r="D23" s="775">
        <v>3845.3509999999965</v>
      </c>
      <c r="E23" s="288">
        <v>4544</v>
      </c>
      <c r="F23" s="774">
        <v>3.5737535233499047E-2</v>
      </c>
    </row>
    <row r="24" spans="1:6">
      <c r="A24" s="2080"/>
      <c r="B24" s="2082"/>
      <c r="C24" s="288" t="s">
        <v>591</v>
      </c>
      <c r="D24" s="775">
        <v>3845.3509999999965</v>
      </c>
      <c r="E24" s="288">
        <v>4544</v>
      </c>
      <c r="F24" s="774">
        <v>0.65465251267792268</v>
      </c>
    </row>
    <row r="25" spans="1:6">
      <c r="A25" s="2080"/>
      <c r="B25" s="2082"/>
      <c r="C25" s="288" t="s">
        <v>592</v>
      </c>
      <c r="D25" s="775">
        <v>3845.3509999999965</v>
      </c>
      <c r="E25" s="288">
        <v>4544</v>
      </c>
      <c r="F25" s="774">
        <v>0.20029101106057182</v>
      </c>
    </row>
    <row r="26" spans="1:6">
      <c r="A26" s="2081"/>
      <c r="B26" s="2087"/>
      <c r="C26" s="366" t="s">
        <v>1230</v>
      </c>
      <c r="D26" s="1460">
        <v>3845.3509999999965</v>
      </c>
      <c r="E26" s="366">
        <v>4544</v>
      </c>
      <c r="F26" s="1726">
        <v>4.8728095782411898E-2</v>
      </c>
    </row>
    <row r="27" spans="1:6">
      <c r="A27" s="2080">
        <v>2005</v>
      </c>
      <c r="B27" s="2082" t="s">
        <v>810</v>
      </c>
      <c r="C27" s="288" t="s">
        <v>744</v>
      </c>
      <c r="D27" s="775">
        <v>4298.5243213778003</v>
      </c>
      <c r="E27" s="288">
        <v>4606</v>
      </c>
      <c r="F27" s="774">
        <v>2.960351666866504E-2</v>
      </c>
    </row>
    <row r="28" spans="1:6">
      <c r="A28" s="2080"/>
      <c r="B28" s="2082"/>
      <c r="C28" s="288" t="s">
        <v>590</v>
      </c>
      <c r="D28" s="775">
        <v>4298.5243213778003</v>
      </c>
      <c r="E28" s="288">
        <v>4606</v>
      </c>
      <c r="F28" s="774">
        <v>3.6923054554265769E-2</v>
      </c>
    </row>
    <row r="29" spans="1:6">
      <c r="A29" s="2080"/>
      <c r="B29" s="2082"/>
      <c r="C29" s="288" t="s">
        <v>591</v>
      </c>
      <c r="D29" s="775">
        <v>4298.5243213778003</v>
      </c>
      <c r="E29" s="288">
        <v>4606</v>
      </c>
      <c r="F29" s="774">
        <v>0.63813504141492072</v>
      </c>
    </row>
    <row r="30" spans="1:6">
      <c r="A30" s="2080"/>
      <c r="B30" s="2082"/>
      <c r="C30" s="288" t="s">
        <v>592</v>
      </c>
      <c r="D30" s="775">
        <v>4298.5243213778003</v>
      </c>
      <c r="E30" s="288">
        <v>4606</v>
      </c>
      <c r="F30" s="774">
        <v>0.28327348228804189</v>
      </c>
    </row>
    <row r="31" spans="1:6">
      <c r="A31" s="2080"/>
      <c r="B31" s="2082"/>
      <c r="C31" s="288" t="s">
        <v>1230</v>
      </c>
      <c r="D31" s="775">
        <v>4298.5243213778003</v>
      </c>
      <c r="E31" s="288">
        <v>4606</v>
      </c>
      <c r="F31" s="774">
        <v>1.2064905074106496E-2</v>
      </c>
    </row>
    <row r="32" spans="1:6">
      <c r="A32" s="2080"/>
      <c r="B32" s="2082" t="s">
        <v>583</v>
      </c>
      <c r="C32" s="288" t="s">
        <v>744</v>
      </c>
      <c r="D32" s="775">
        <v>4298.5243213778003</v>
      </c>
      <c r="E32" s="288">
        <v>4606</v>
      </c>
      <c r="F32" s="774">
        <v>0.13061884344522851</v>
      </c>
    </row>
    <row r="33" spans="1:6">
      <c r="A33" s="2080"/>
      <c r="B33" s="2082"/>
      <c r="C33" s="288" t="s">
        <v>590</v>
      </c>
      <c r="D33" s="775">
        <v>4298.5243213778003</v>
      </c>
      <c r="E33" s="288">
        <v>4606</v>
      </c>
      <c r="F33" s="774">
        <v>0.13340065724235844</v>
      </c>
    </row>
    <row r="34" spans="1:6">
      <c r="A34" s="2080"/>
      <c r="B34" s="2082"/>
      <c r="C34" s="288" t="s">
        <v>591</v>
      </c>
      <c r="D34" s="775">
        <v>4298.5243213778003</v>
      </c>
      <c r="E34" s="288">
        <v>4606</v>
      </c>
      <c r="F34" s="774">
        <v>0.18924036239699518</v>
      </c>
    </row>
    <row r="35" spans="1:6">
      <c r="A35" s="2080"/>
      <c r="B35" s="2082"/>
      <c r="C35" s="288" t="s">
        <v>592</v>
      </c>
      <c r="D35" s="775">
        <v>4298.5243213778003</v>
      </c>
      <c r="E35" s="288">
        <v>4606</v>
      </c>
      <c r="F35" s="774">
        <v>0.51795080057202236</v>
      </c>
    </row>
    <row r="36" spans="1:6">
      <c r="A36" s="2080"/>
      <c r="B36" s="2082"/>
      <c r="C36" s="288" t="s">
        <v>1230</v>
      </c>
      <c r="D36" s="775">
        <v>4298.5243213778003</v>
      </c>
      <c r="E36" s="288">
        <v>4606</v>
      </c>
      <c r="F36" s="774">
        <v>2.8789336343395561E-2</v>
      </c>
    </row>
    <row r="37" spans="1:6">
      <c r="A37" s="2080"/>
      <c r="B37" s="2082" t="s">
        <v>1231</v>
      </c>
      <c r="C37" s="288" t="s">
        <v>744</v>
      </c>
      <c r="D37" s="775">
        <v>4298.5243213778003</v>
      </c>
      <c r="E37" s="288">
        <v>4606</v>
      </c>
      <c r="F37" s="774">
        <v>6.8721181886338106E-2</v>
      </c>
    </row>
    <row r="38" spans="1:6">
      <c r="A38" s="2080"/>
      <c r="B38" s="2082"/>
      <c r="C38" s="288" t="s">
        <v>590</v>
      </c>
      <c r="D38" s="775">
        <v>4298.5243213778003</v>
      </c>
      <c r="E38" s="288">
        <v>4606</v>
      </c>
      <c r="F38" s="774">
        <v>2.7400884929271129E-2</v>
      </c>
    </row>
    <row r="39" spans="1:6">
      <c r="A39" s="2080"/>
      <c r="B39" s="2082"/>
      <c r="C39" s="288" t="s">
        <v>591</v>
      </c>
      <c r="D39" s="775">
        <v>4298.5243213778003</v>
      </c>
      <c r="E39" s="288">
        <v>4606</v>
      </c>
      <c r="F39" s="774">
        <v>0.77282408193757013</v>
      </c>
    </row>
    <row r="40" spans="1:6">
      <c r="A40" s="2080"/>
      <c r="B40" s="2082"/>
      <c r="C40" s="288" t="s">
        <v>592</v>
      </c>
      <c r="D40" s="775">
        <v>4298.5243213778003</v>
      </c>
      <c r="E40" s="288">
        <v>4606</v>
      </c>
      <c r="F40" s="774">
        <v>0.13067500039245905</v>
      </c>
    </row>
    <row r="41" spans="1:6">
      <c r="A41" s="2080"/>
      <c r="B41" s="2082"/>
      <c r="C41" s="288" t="s">
        <v>1230</v>
      </c>
      <c r="D41" s="775">
        <v>4298.5243213778003</v>
      </c>
      <c r="E41" s="288">
        <v>4606</v>
      </c>
      <c r="F41" s="774">
        <v>3.7885085436167545E-4</v>
      </c>
    </row>
    <row r="42" spans="1:6">
      <c r="A42" s="2080"/>
      <c r="B42" s="2082" t="s">
        <v>585</v>
      </c>
      <c r="C42" s="288" t="s">
        <v>744</v>
      </c>
      <c r="D42" s="775">
        <v>4298.5243213778003</v>
      </c>
      <c r="E42" s="288">
        <v>4606</v>
      </c>
      <c r="F42" s="774">
        <v>6.7109988693942343E-2</v>
      </c>
    </row>
    <row r="43" spans="1:6">
      <c r="A43" s="2080"/>
      <c r="B43" s="2082"/>
      <c r="C43" s="288" t="s">
        <v>590</v>
      </c>
      <c r="D43" s="775">
        <v>4298.5243213778003</v>
      </c>
      <c r="E43" s="288">
        <v>4606</v>
      </c>
      <c r="F43" s="774">
        <v>2.5369389101937773E-2</v>
      </c>
    </row>
    <row r="44" spans="1:6">
      <c r="A44" s="2080"/>
      <c r="B44" s="2082"/>
      <c r="C44" s="288" t="s">
        <v>591</v>
      </c>
      <c r="D44" s="775">
        <v>4298.5243213778003</v>
      </c>
      <c r="E44" s="288">
        <v>4606</v>
      </c>
      <c r="F44" s="774">
        <v>0.70322217415925992</v>
      </c>
    </row>
    <row r="45" spans="1:6">
      <c r="A45" s="2080"/>
      <c r="B45" s="2082"/>
      <c r="C45" s="288" t="s">
        <v>592</v>
      </c>
      <c r="D45" s="775">
        <v>4298.5243213778003</v>
      </c>
      <c r="E45" s="288">
        <v>4606</v>
      </c>
      <c r="F45" s="774">
        <v>0.16255199100406362</v>
      </c>
    </row>
    <row r="46" spans="1:6">
      <c r="A46" s="2081"/>
      <c r="B46" s="2087"/>
      <c r="C46" s="366" t="s">
        <v>1230</v>
      </c>
      <c r="D46" s="1460">
        <v>4298.5243213778003</v>
      </c>
      <c r="E46" s="366">
        <v>4606</v>
      </c>
      <c r="F46" s="1726">
        <v>4.174645704079652E-2</v>
      </c>
    </row>
    <row r="47" spans="1:6">
      <c r="A47" s="2083">
        <v>2010</v>
      </c>
      <c r="B47" s="2085" t="s">
        <v>810</v>
      </c>
      <c r="C47" s="1022" t="s">
        <v>744</v>
      </c>
      <c r="D47" s="1064">
        <v>7837.3388026065504</v>
      </c>
      <c r="E47" s="1064">
        <v>8336</v>
      </c>
      <c r="F47" s="1433">
        <v>2.86905928884921E-2</v>
      </c>
    </row>
    <row r="48" spans="1:6">
      <c r="A48" s="2080"/>
      <c r="B48" s="2082"/>
      <c r="C48" s="288" t="s">
        <v>590</v>
      </c>
      <c r="D48" s="775">
        <v>7837.3388026065504</v>
      </c>
      <c r="E48" s="775">
        <v>8336</v>
      </c>
      <c r="F48" s="774">
        <v>3.0072182009549298E-2</v>
      </c>
    </row>
    <row r="49" spans="1:6">
      <c r="A49" s="2080"/>
      <c r="B49" s="2082"/>
      <c r="C49" s="288" t="s">
        <v>591</v>
      </c>
      <c r="D49" s="775">
        <v>7837.3388026065504</v>
      </c>
      <c r="E49" s="775">
        <v>8336</v>
      </c>
      <c r="F49" s="774">
        <v>0.62535892468397003</v>
      </c>
    </row>
    <row r="50" spans="1:6">
      <c r="A50" s="2080"/>
      <c r="B50" s="2082"/>
      <c r="C50" s="288" t="s">
        <v>592</v>
      </c>
      <c r="D50" s="775">
        <v>7837.3388026065504</v>
      </c>
      <c r="E50" s="775">
        <v>8336</v>
      </c>
      <c r="F50" s="774">
        <v>0.31009124399980459</v>
      </c>
    </row>
    <row r="51" spans="1:6">
      <c r="A51" s="2080"/>
      <c r="B51" s="2082"/>
      <c r="C51" s="288" t="s">
        <v>1230</v>
      </c>
      <c r="D51" s="775">
        <v>7837.3388026065504</v>
      </c>
      <c r="E51" s="775">
        <v>8336</v>
      </c>
      <c r="F51" s="774">
        <v>5.7870564181788167E-3</v>
      </c>
    </row>
    <row r="52" spans="1:6">
      <c r="A52" s="2080"/>
      <c r="B52" s="2082" t="s">
        <v>583</v>
      </c>
      <c r="C52" s="288" t="s">
        <v>744</v>
      </c>
      <c r="D52" s="775">
        <v>7837.3388026065504</v>
      </c>
      <c r="E52" s="775">
        <v>8336</v>
      </c>
      <c r="F52" s="774">
        <v>6.4854919768368907E-2</v>
      </c>
    </row>
    <row r="53" spans="1:6">
      <c r="A53" s="2080"/>
      <c r="B53" s="2082"/>
      <c r="C53" s="288" t="s">
        <v>590</v>
      </c>
      <c r="D53" s="775">
        <v>7837.3388026065504</v>
      </c>
      <c r="E53" s="775">
        <v>8336</v>
      </c>
      <c r="F53" s="774">
        <v>6.2235259682762799E-2</v>
      </c>
    </row>
    <row r="54" spans="1:6">
      <c r="A54" s="2080"/>
      <c r="B54" s="2082"/>
      <c r="C54" s="288" t="s">
        <v>591</v>
      </c>
      <c r="D54" s="775">
        <v>7837.3388026065504</v>
      </c>
      <c r="E54" s="775">
        <v>8336</v>
      </c>
      <c r="F54" s="774">
        <v>0.31257311513216018</v>
      </c>
    </row>
    <row r="55" spans="1:6">
      <c r="A55" s="2080"/>
      <c r="B55" s="2082"/>
      <c r="C55" s="288" t="s">
        <v>592</v>
      </c>
      <c r="D55" s="775">
        <v>7837.3388026065504</v>
      </c>
      <c r="E55" s="775">
        <v>8336</v>
      </c>
      <c r="F55" s="774">
        <v>0.55303835531877543</v>
      </c>
    </row>
    <row r="56" spans="1:6">
      <c r="A56" s="2080"/>
      <c r="B56" s="2082"/>
      <c r="C56" s="288" t="s">
        <v>1230</v>
      </c>
      <c r="D56" s="775">
        <v>7837.3388026065504</v>
      </c>
      <c r="E56" s="775">
        <v>8336</v>
      </c>
      <c r="F56" s="774">
        <v>7.2983500979313829E-3</v>
      </c>
    </row>
    <row r="57" spans="1:6">
      <c r="A57" s="2080"/>
      <c r="B57" s="2082" t="s">
        <v>1231</v>
      </c>
      <c r="C57" s="288" t="s">
        <v>744</v>
      </c>
      <c r="D57" s="775">
        <v>7837.3388026065504</v>
      </c>
      <c r="E57" s="775">
        <v>8336</v>
      </c>
      <c r="F57" s="774">
        <v>6.4881862506938906E-2</v>
      </c>
    </row>
    <row r="58" spans="1:6">
      <c r="A58" s="2080"/>
      <c r="B58" s="2082"/>
      <c r="C58" s="288" t="s">
        <v>590</v>
      </c>
      <c r="D58" s="775">
        <v>7837.3388026065504</v>
      </c>
      <c r="E58" s="775">
        <v>8336</v>
      </c>
      <c r="F58" s="774">
        <v>1.9263953863708501E-2</v>
      </c>
    </row>
    <row r="59" spans="1:6">
      <c r="A59" s="2080"/>
      <c r="B59" s="2082"/>
      <c r="C59" s="288" t="s">
        <v>591</v>
      </c>
      <c r="D59" s="775">
        <v>7837.3388026065504</v>
      </c>
      <c r="E59" s="775">
        <v>8336</v>
      </c>
      <c r="F59" s="774">
        <v>0.70298219879309098</v>
      </c>
    </row>
    <row r="60" spans="1:6">
      <c r="A60" s="2080"/>
      <c r="B60" s="2082"/>
      <c r="C60" s="288" t="s">
        <v>592</v>
      </c>
      <c r="D60" s="775">
        <v>7837.3388026065504</v>
      </c>
      <c r="E60" s="775">
        <v>8336</v>
      </c>
      <c r="F60" s="774">
        <v>0.20887621199583031</v>
      </c>
    </row>
    <row r="61" spans="1:6">
      <c r="A61" s="2080"/>
      <c r="B61" s="2082"/>
      <c r="C61" s="288" t="s">
        <v>1230</v>
      </c>
      <c r="D61" s="775">
        <v>7837.3388026065504</v>
      </c>
      <c r="E61" s="775">
        <v>8336</v>
      </c>
      <c r="F61" s="774">
        <v>3.995772840431999E-3</v>
      </c>
    </row>
    <row r="62" spans="1:6">
      <c r="A62" s="2080"/>
      <c r="B62" s="2082" t="s">
        <v>585</v>
      </c>
      <c r="C62" s="288" t="s">
        <v>744</v>
      </c>
      <c r="D62" s="775">
        <v>7837.3388026065504</v>
      </c>
      <c r="E62" s="775">
        <v>8336</v>
      </c>
      <c r="F62" s="774">
        <v>7.3947462842317901E-2</v>
      </c>
    </row>
    <row r="63" spans="1:6">
      <c r="A63" s="2080"/>
      <c r="B63" s="2082"/>
      <c r="C63" s="288" t="s">
        <v>590</v>
      </c>
      <c r="D63" s="775">
        <v>7837.3388026065504</v>
      </c>
      <c r="E63" s="775">
        <v>8336</v>
      </c>
      <c r="F63" s="774">
        <v>3.76200227568863E-2</v>
      </c>
    </row>
    <row r="64" spans="1:6">
      <c r="A64" s="2080"/>
      <c r="B64" s="2082"/>
      <c r="C64" s="288" t="s">
        <v>591</v>
      </c>
      <c r="D64" s="775">
        <v>7837.3388026065504</v>
      </c>
      <c r="E64" s="775">
        <v>8336</v>
      </c>
      <c r="F64" s="774">
        <v>0.62193569638291324</v>
      </c>
    </row>
    <row r="65" spans="1:6">
      <c r="A65" s="2080"/>
      <c r="B65" s="2082"/>
      <c r="C65" s="288" t="s">
        <v>592</v>
      </c>
      <c r="D65" s="775">
        <v>7837.3388026065504</v>
      </c>
      <c r="E65" s="775">
        <v>8336</v>
      </c>
      <c r="F65" s="774">
        <v>0.23900923051015138</v>
      </c>
    </row>
    <row r="66" spans="1:6">
      <c r="A66" s="2081"/>
      <c r="B66" s="2087"/>
      <c r="C66" s="366" t="s">
        <v>1230</v>
      </c>
      <c r="D66" s="1460">
        <v>7837.3388026065504</v>
      </c>
      <c r="E66" s="1460">
        <v>8336</v>
      </c>
      <c r="F66" s="1726">
        <v>2.7487587507739848E-2</v>
      </c>
    </row>
    <row r="67" spans="1:6">
      <c r="A67" s="2083">
        <v>2015</v>
      </c>
      <c r="B67" s="2085" t="s">
        <v>810</v>
      </c>
      <c r="C67" s="1022" t="s">
        <v>744</v>
      </c>
      <c r="D67" s="1064">
        <v>7030.1970587444903</v>
      </c>
      <c r="E67" s="1064">
        <v>4484</v>
      </c>
      <c r="F67" s="1433">
        <v>2.6282683714389587E-2</v>
      </c>
    </row>
    <row r="68" spans="1:6">
      <c r="A68" s="2080"/>
      <c r="B68" s="2082"/>
      <c r="C68" s="288" t="s">
        <v>590</v>
      </c>
      <c r="D68" s="775">
        <v>7030.1970587444903</v>
      </c>
      <c r="E68" s="775">
        <v>4484</v>
      </c>
      <c r="F68" s="774">
        <v>4.6904961748047674E-2</v>
      </c>
    </row>
    <row r="69" spans="1:6">
      <c r="A69" s="2080"/>
      <c r="B69" s="2082"/>
      <c r="C69" s="288" t="s">
        <v>591</v>
      </c>
      <c r="D69" s="775">
        <v>7030.1970587444903</v>
      </c>
      <c r="E69" s="775">
        <v>4484</v>
      </c>
      <c r="F69" s="774">
        <v>0.54761477502681311</v>
      </c>
    </row>
    <row r="70" spans="1:6">
      <c r="A70" s="2080"/>
      <c r="B70" s="2082"/>
      <c r="C70" s="288" t="s">
        <v>592</v>
      </c>
      <c r="D70" s="775">
        <v>7030.1970587444903</v>
      </c>
      <c r="E70" s="775">
        <v>4484</v>
      </c>
      <c r="F70" s="774">
        <v>0.37651563213826489</v>
      </c>
    </row>
    <row r="71" spans="1:6">
      <c r="A71" s="2080"/>
      <c r="B71" s="2082"/>
      <c r="C71" s="288" t="s">
        <v>1230</v>
      </c>
      <c r="D71" s="775">
        <v>7030.1970587444903</v>
      </c>
      <c r="E71" s="775">
        <v>4484</v>
      </c>
      <c r="F71" s="774">
        <v>2.6819473724847783E-3</v>
      </c>
    </row>
    <row r="72" spans="1:6">
      <c r="A72" s="2080"/>
      <c r="B72" s="2082" t="s">
        <v>583</v>
      </c>
      <c r="C72" s="288" t="s">
        <v>744</v>
      </c>
      <c r="D72" s="775">
        <v>7030.1970587444903</v>
      </c>
      <c r="E72" s="775">
        <v>4484</v>
      </c>
      <c r="F72" s="774">
        <v>6.4067921630625482E-2</v>
      </c>
    </row>
    <row r="73" spans="1:6">
      <c r="A73" s="2080"/>
      <c r="B73" s="2082"/>
      <c r="C73" s="288" t="s">
        <v>590</v>
      </c>
      <c r="D73" s="775">
        <v>7030.1970587444903</v>
      </c>
      <c r="E73" s="775">
        <v>4484</v>
      </c>
      <c r="F73" s="774">
        <v>7.646578941249095E-2</v>
      </c>
    </row>
    <row r="74" spans="1:6">
      <c r="A74" s="2080"/>
      <c r="B74" s="2082"/>
      <c r="C74" s="288" t="s">
        <v>591</v>
      </c>
      <c r="D74" s="775">
        <v>7030.1970587444903</v>
      </c>
      <c r="E74" s="775">
        <v>4484</v>
      </c>
      <c r="F74" s="774">
        <v>0.28610450722045228</v>
      </c>
    </row>
    <row r="75" spans="1:6">
      <c r="A75" s="2080"/>
      <c r="B75" s="2082"/>
      <c r="C75" s="288" t="s">
        <v>592</v>
      </c>
      <c r="D75" s="775">
        <v>7030.1970587444903</v>
      </c>
      <c r="E75" s="775">
        <v>4484</v>
      </c>
      <c r="F75" s="774">
        <v>0.56360745062821782</v>
      </c>
    </row>
    <row r="76" spans="1:6">
      <c r="A76" s="2080"/>
      <c r="B76" s="2082"/>
      <c r="C76" s="288" t="s">
        <v>1230</v>
      </c>
      <c r="D76" s="775">
        <v>7030.1970587444903</v>
      </c>
      <c r="E76" s="775">
        <v>4484</v>
      </c>
      <c r="F76" s="774">
        <v>9.7543311082134172E-3</v>
      </c>
    </row>
    <row r="77" spans="1:6">
      <c r="A77" s="2080"/>
      <c r="B77" s="2082" t="s">
        <v>1231</v>
      </c>
      <c r="C77" s="288" t="s">
        <v>744</v>
      </c>
      <c r="D77" s="775">
        <v>7030.1970587444903</v>
      </c>
      <c r="E77" s="775">
        <v>4484</v>
      </c>
      <c r="F77" s="774">
        <v>5.2616411006901849E-2</v>
      </c>
    </row>
    <row r="78" spans="1:6">
      <c r="A78" s="2080"/>
      <c r="B78" s="2082"/>
      <c r="C78" s="288" t="s">
        <v>590</v>
      </c>
      <c r="D78" s="775">
        <v>7030.1970587444903</v>
      </c>
      <c r="E78" s="775">
        <v>4484</v>
      </c>
      <c r="F78" s="774">
        <v>4.4791800834220373E-2</v>
      </c>
    </row>
    <row r="79" spans="1:6">
      <c r="A79" s="2080"/>
      <c r="B79" s="2082"/>
      <c r="C79" s="288" t="s">
        <v>591</v>
      </c>
      <c r="D79" s="775">
        <v>7030.1970587444903</v>
      </c>
      <c r="E79" s="775">
        <v>4484</v>
      </c>
      <c r="F79" s="774">
        <v>0.72598245946388429</v>
      </c>
    </row>
    <row r="80" spans="1:6">
      <c r="A80" s="2080"/>
      <c r="B80" s="2082"/>
      <c r="C80" s="288" t="s">
        <v>592</v>
      </c>
      <c r="D80" s="775">
        <v>7030.1970587444903</v>
      </c>
      <c r="E80" s="775">
        <v>4484</v>
      </c>
      <c r="F80" s="774">
        <v>0.17625476388505124</v>
      </c>
    </row>
    <row r="81" spans="1:7">
      <c r="A81" s="2080"/>
      <c r="B81" s="2082"/>
      <c r="C81" s="288" t="s">
        <v>1230</v>
      </c>
      <c r="D81" s="775">
        <v>7030.1970587444903</v>
      </c>
      <c r="E81" s="775">
        <v>4484</v>
      </c>
      <c r="F81" s="774">
        <v>3.5456480994218664E-4</v>
      </c>
    </row>
    <row r="82" spans="1:7">
      <c r="A82" s="2080"/>
      <c r="B82" s="2082" t="s">
        <v>585</v>
      </c>
      <c r="C82" s="288" t="s">
        <v>744</v>
      </c>
      <c r="D82" s="775">
        <v>7030.1970587444903</v>
      </c>
      <c r="E82" s="775">
        <v>4484</v>
      </c>
      <c r="F82" s="774">
        <v>6.3028112125282379E-2</v>
      </c>
    </row>
    <row r="83" spans="1:7">
      <c r="A83" s="2080"/>
      <c r="B83" s="2082"/>
      <c r="C83" s="288" t="s">
        <v>590</v>
      </c>
      <c r="D83" s="775">
        <v>7030.1970587444903</v>
      </c>
      <c r="E83" s="775">
        <v>4484</v>
      </c>
      <c r="F83" s="774">
        <v>2.6351729274663165E-2</v>
      </c>
    </row>
    <row r="84" spans="1:7">
      <c r="A84" s="2080"/>
      <c r="B84" s="2082"/>
      <c r="C84" s="288" t="s">
        <v>591</v>
      </c>
      <c r="D84" s="775">
        <v>7030.1970587444903</v>
      </c>
      <c r="E84" s="775">
        <v>4484</v>
      </c>
      <c r="F84" s="774">
        <v>0.63158941905241595</v>
      </c>
    </row>
    <row r="85" spans="1:7">
      <c r="A85" s="2080"/>
      <c r="B85" s="2082"/>
      <c r="C85" s="288" t="s">
        <v>592</v>
      </c>
      <c r="D85" s="775">
        <v>7030.1970587444903</v>
      </c>
      <c r="E85" s="775">
        <v>4484</v>
      </c>
      <c r="F85" s="774">
        <v>0.25479274359019249</v>
      </c>
    </row>
    <row r="86" spans="1:7" ht="13.5" thickBot="1">
      <c r="A86" s="2084"/>
      <c r="B86" s="2086"/>
      <c r="C86" s="320" t="s">
        <v>1230</v>
      </c>
      <c r="D86" s="1093">
        <v>7030.1970587444903</v>
      </c>
      <c r="E86" s="1093">
        <v>4484</v>
      </c>
      <c r="F86" s="1727">
        <v>2.4237995957445971E-2</v>
      </c>
    </row>
    <row r="87" spans="1:7">
      <c r="A87" s="1670"/>
      <c r="B87" s="1671"/>
      <c r="C87" s="288"/>
      <c r="D87" s="775"/>
      <c r="E87" s="775"/>
      <c r="F87" s="774"/>
    </row>
    <row r="88" spans="1:7" ht="13.5" thickBot="1">
      <c r="A88" s="1670"/>
      <c r="B88" s="2077" t="s">
        <v>1613</v>
      </c>
      <c r="C88" s="2077"/>
      <c r="D88" s="2077"/>
      <c r="E88" s="2077"/>
      <c r="F88" s="2077"/>
      <c r="G88" s="2077"/>
    </row>
    <row r="89" spans="1:7" ht="36.75" thickBot="1">
      <c r="A89" s="1670"/>
      <c r="B89" s="1728"/>
      <c r="C89" s="1729" t="s">
        <v>1614</v>
      </c>
      <c r="D89" s="1729" t="s">
        <v>933</v>
      </c>
      <c r="E89" s="1730" t="s">
        <v>1615</v>
      </c>
      <c r="F89" s="1731" t="s">
        <v>508</v>
      </c>
      <c r="G89" s="1732" t="s">
        <v>1616</v>
      </c>
    </row>
    <row r="90" spans="1:7">
      <c r="A90" s="1670"/>
      <c r="B90" s="1733" t="s">
        <v>677</v>
      </c>
      <c r="C90" s="1734">
        <v>4.1042975955784051</v>
      </c>
      <c r="D90" s="1735">
        <v>627.35439812744949</v>
      </c>
      <c r="E90" s="1736">
        <v>0.26857970330091147</v>
      </c>
      <c r="F90" s="284">
        <v>8.9267496769958682E-2</v>
      </c>
      <c r="G90" s="284">
        <v>0.36638037235624449</v>
      </c>
    </row>
    <row r="91" spans="1:7">
      <c r="A91" s="1670"/>
      <c r="B91" s="1733" t="s">
        <v>701</v>
      </c>
      <c r="C91" s="1734">
        <v>2.2938179584378271</v>
      </c>
      <c r="D91" s="1735">
        <v>368.02285753766841</v>
      </c>
      <c r="E91" s="1736">
        <v>0.15755603241238483</v>
      </c>
      <c r="F91" s="284">
        <v>5.2366699499635412E-2</v>
      </c>
      <c r="G91" s="284">
        <v>0.12011967573638088</v>
      </c>
    </row>
    <row r="92" spans="1:7">
      <c r="A92" s="1670"/>
      <c r="B92" s="1733" t="s">
        <v>679</v>
      </c>
      <c r="C92" s="1734">
        <v>3.1038040299396168</v>
      </c>
      <c r="D92" s="1735">
        <v>452.99733630325085</v>
      </c>
      <c r="E92" s="1736">
        <v>0.19393486447785041</v>
      </c>
      <c r="F92" s="284">
        <v>6.445788596676931E-2</v>
      </c>
      <c r="G92" s="284">
        <v>0.20006464622504685</v>
      </c>
    </row>
    <row r="93" spans="1:7">
      <c r="A93" s="1670"/>
      <c r="B93" s="1733" t="s">
        <v>702</v>
      </c>
      <c r="C93" s="1734">
        <v>2.9188604063724575</v>
      </c>
      <c r="D93" s="1735">
        <v>41.827564207301222</v>
      </c>
      <c r="E93" s="1736">
        <v>1.7906999326263669E-2</v>
      </c>
      <c r="F93" s="284">
        <v>5.9517267495301073E-3</v>
      </c>
      <c r="G93" s="284">
        <v>1.7372259558751275E-2</v>
      </c>
    </row>
    <row r="94" spans="1:7">
      <c r="A94" s="1670"/>
      <c r="B94" s="1733" t="s">
        <v>681</v>
      </c>
      <c r="C94" s="1734">
        <v>4.4421700297128162</v>
      </c>
      <c r="D94" s="1735">
        <v>774.61573524995572</v>
      </c>
      <c r="E94" s="1736">
        <v>0.33162446133578416</v>
      </c>
      <c r="F94" s="284">
        <v>0.11022160337247992</v>
      </c>
      <c r="G94" s="284">
        <v>0.4896231031281234</v>
      </c>
    </row>
    <row r="95" spans="1:7">
      <c r="A95" s="1670"/>
      <c r="B95" s="1733" t="s">
        <v>682</v>
      </c>
      <c r="C95" s="1734">
        <v>1.4424886582143739</v>
      </c>
      <c r="D95" s="1735">
        <v>49.552770878950582</v>
      </c>
      <c r="E95" s="1736">
        <v>2.1214274643058844E-2</v>
      </c>
      <c r="F95" s="284">
        <v>7.0509616694845942E-3</v>
      </c>
      <c r="G95" s="284">
        <v>1.0170932237735814E-2</v>
      </c>
    </row>
    <row r="96" spans="1:7">
      <c r="A96" s="1670"/>
      <c r="B96" s="1737" t="s">
        <v>538</v>
      </c>
      <c r="C96" s="1738">
        <v>2.6280245366123562</v>
      </c>
      <c r="D96" s="1739">
        <v>21.451406217756194</v>
      </c>
      <c r="E96" s="1740">
        <v>9.1836645037464658E-3</v>
      </c>
      <c r="F96" s="1741">
        <v>3.0523629721419449E-3</v>
      </c>
      <c r="G96" s="1741">
        <v>8.0216847854360489E-3</v>
      </c>
    </row>
    <row r="97" spans="1:8">
      <c r="A97" s="1670"/>
      <c r="B97" s="1742" t="s">
        <v>166</v>
      </c>
      <c r="C97" s="1743">
        <v>3.6458080000000002</v>
      </c>
      <c r="D97" s="1744">
        <f>SUM(D90:D96)</f>
        <v>2335.8220685223328</v>
      </c>
      <c r="E97" s="1669">
        <v>1</v>
      </c>
      <c r="F97" s="284">
        <v>0.33236873700000003</v>
      </c>
      <c r="G97" s="284">
        <f>F97*C97</f>
        <v>1.2117526003044961</v>
      </c>
    </row>
    <row r="98" spans="1:8">
      <c r="A98" s="1516"/>
      <c r="B98" s="364"/>
      <c r="C98" s="1516"/>
      <c r="D98" s="1516"/>
      <c r="E98" s="1516"/>
      <c r="F98" s="1516"/>
    </row>
    <row r="99" spans="1:8" ht="54" customHeight="1">
      <c r="A99" s="1773" t="s">
        <v>903</v>
      </c>
      <c r="B99" s="1773"/>
      <c r="C99" s="1773"/>
      <c r="D99" s="1773"/>
      <c r="E99" s="1773"/>
      <c r="F99" s="1773"/>
      <c r="G99" s="1489"/>
      <c r="H99" s="1489"/>
    </row>
    <row r="100" spans="1:8" ht="54.75" customHeight="1">
      <c r="A100" s="1773" t="s">
        <v>745</v>
      </c>
      <c r="B100" s="1773"/>
      <c r="C100" s="1773"/>
      <c r="D100" s="1773"/>
      <c r="E100" s="1773"/>
      <c r="F100" s="1773"/>
      <c r="G100" s="1488"/>
      <c r="H100" s="1488"/>
    </row>
    <row r="101" spans="1:8" ht="56.25" customHeight="1">
      <c r="A101" s="1773" t="s">
        <v>906</v>
      </c>
      <c r="B101" s="1773"/>
      <c r="C101" s="1773"/>
      <c r="D101" s="1773"/>
      <c r="E101" s="1773"/>
      <c r="F101" s="1773"/>
      <c r="G101" s="1487"/>
      <c r="H101" s="1487"/>
    </row>
    <row r="102" spans="1:8" ht="55.5" customHeight="1">
      <c r="A102" s="1773" t="s">
        <v>909</v>
      </c>
      <c r="B102" s="1773"/>
      <c r="C102" s="1773"/>
      <c r="D102" s="1773"/>
      <c r="E102" s="1773"/>
      <c r="F102" s="1773"/>
      <c r="G102" s="1487"/>
      <c r="H102" s="1487"/>
    </row>
    <row r="104" spans="1:8">
      <c r="A104" s="104"/>
      <c r="B104" s="1664"/>
      <c r="C104" s="1664"/>
      <c r="D104" s="1664"/>
      <c r="E104" s="1664"/>
      <c r="F104" s="1664"/>
      <c r="G104" s="1664"/>
    </row>
    <row r="105" spans="1:8">
      <c r="A105" s="104"/>
      <c r="B105" s="1656"/>
      <c r="C105" s="1657"/>
      <c r="D105" s="1657"/>
      <c r="E105" s="1658"/>
      <c r="F105" s="1659"/>
      <c r="G105" s="1657"/>
    </row>
    <row r="106" spans="1:8">
      <c r="A106" s="1666"/>
      <c r="B106" s="1666"/>
      <c r="C106" s="1653"/>
      <c r="D106" s="1654"/>
      <c r="E106" s="1660"/>
      <c r="F106" s="1336"/>
      <c r="G106" s="1336"/>
    </row>
    <row r="107" spans="1:8">
      <c r="A107" s="1666"/>
      <c r="B107" s="1666"/>
      <c r="C107" s="1653"/>
      <c r="D107" s="1654"/>
      <c r="E107" s="1660"/>
      <c r="F107" s="1336"/>
      <c r="G107" s="1336"/>
    </row>
    <row r="108" spans="1:8">
      <c r="A108" s="1666"/>
      <c r="B108" s="1666"/>
      <c r="C108" s="1653"/>
      <c r="D108" s="1654"/>
      <c r="E108" s="1660"/>
      <c r="F108" s="1336"/>
      <c r="G108" s="1336"/>
    </row>
    <row r="109" spans="1:8">
      <c r="A109" s="1666"/>
      <c r="B109" s="1666"/>
      <c r="C109" s="1653"/>
      <c r="D109" s="1654"/>
      <c r="E109" s="1660"/>
      <c r="F109" s="1336"/>
      <c r="G109" s="1336"/>
    </row>
    <row r="110" spans="1:8">
      <c r="A110" s="1666"/>
      <c r="B110" s="1666"/>
      <c r="C110" s="1653"/>
      <c r="D110" s="1654"/>
      <c r="E110" s="1660"/>
      <c r="F110" s="1336"/>
      <c r="G110" s="1336"/>
    </row>
    <row r="111" spans="1:8">
      <c r="A111" s="1665"/>
      <c r="B111" s="1655"/>
      <c r="C111" s="1653"/>
      <c r="D111" s="1654"/>
      <c r="E111" s="1660"/>
      <c r="F111" s="1336"/>
      <c r="G111" s="1336"/>
    </row>
    <row r="112" spans="1:8">
      <c r="A112" s="1666"/>
      <c r="B112" s="1666"/>
      <c r="C112" s="1653"/>
      <c r="D112" s="1654"/>
      <c r="E112" s="1660"/>
      <c r="F112" s="1336"/>
      <c r="G112" s="1336"/>
    </row>
    <row r="113" spans="1:7">
      <c r="A113" s="1665"/>
      <c r="B113" s="1661"/>
      <c r="C113" s="1662"/>
      <c r="D113" s="1663"/>
      <c r="E113" s="287"/>
      <c r="F113" s="1336"/>
      <c r="G113" s="1336"/>
    </row>
    <row r="114" spans="1:7">
      <c r="A114" s="790"/>
      <c r="B114" s="790"/>
    </row>
  </sheetData>
  <mergeCells count="27">
    <mergeCell ref="A27:A46"/>
    <mergeCell ref="B22:B26"/>
    <mergeCell ref="A47:A66"/>
    <mergeCell ref="B47:B51"/>
    <mergeCell ref="B52:B56"/>
    <mergeCell ref="B57:B61"/>
    <mergeCell ref="B62:B66"/>
    <mergeCell ref="B27:B31"/>
    <mergeCell ref="B32:B36"/>
    <mergeCell ref="B37:B41"/>
    <mergeCell ref="B42:B46"/>
    <mergeCell ref="A67:A86"/>
    <mergeCell ref="B67:B71"/>
    <mergeCell ref="B72:B76"/>
    <mergeCell ref="B77:B81"/>
    <mergeCell ref="B82:B86"/>
    <mergeCell ref="A5:F5"/>
    <mergeCell ref="A6:C6"/>
    <mergeCell ref="A7:A26"/>
    <mergeCell ref="B7:B11"/>
    <mergeCell ref="B12:B16"/>
    <mergeCell ref="B17:B21"/>
    <mergeCell ref="B88:G88"/>
    <mergeCell ref="A99:F99"/>
    <mergeCell ref="A100:F100"/>
    <mergeCell ref="A101:F101"/>
    <mergeCell ref="A102:F102"/>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zoomScaleNormal="100" workbookViewId="0">
      <selection activeCell="A3" sqref="A3"/>
    </sheetView>
  </sheetViews>
  <sheetFormatPr baseColWidth="10" defaultRowHeight="12.75"/>
  <cols>
    <col min="2" max="2" width="18.140625" customWidth="1"/>
  </cols>
  <sheetData>
    <row r="1" spans="1:19" ht="25.5">
      <c r="A1" s="8" t="s">
        <v>734</v>
      </c>
      <c r="B1" s="8"/>
      <c r="C1" s="8"/>
      <c r="D1" s="8"/>
      <c r="E1" s="8"/>
      <c r="F1" s="8"/>
      <c r="G1" s="8"/>
      <c r="H1" s="8"/>
      <c r="I1" s="8"/>
      <c r="J1" s="8"/>
      <c r="K1" s="8"/>
      <c r="L1" s="8"/>
      <c r="M1" s="8"/>
      <c r="N1" s="8"/>
      <c r="O1" s="8"/>
      <c r="P1" s="8"/>
      <c r="Q1" s="8"/>
      <c r="R1" s="8"/>
      <c r="S1" s="28"/>
    </row>
    <row r="2" spans="1:19" ht="15" customHeight="1">
      <c r="A2" s="28"/>
      <c r="B2" s="28"/>
      <c r="C2" s="28"/>
      <c r="D2" s="28"/>
      <c r="E2" s="28"/>
      <c r="F2" s="28"/>
      <c r="G2" s="28"/>
      <c r="H2" s="28"/>
      <c r="I2" s="28"/>
      <c r="J2" s="28"/>
      <c r="K2" s="28"/>
      <c r="L2" s="28"/>
      <c r="M2" s="28"/>
      <c r="N2" s="28"/>
      <c r="O2" s="28"/>
      <c r="P2" s="28"/>
      <c r="Q2" s="28"/>
      <c r="R2" s="28"/>
      <c r="S2" s="28"/>
    </row>
    <row r="3" spans="1:19" ht="15.75">
      <c r="A3" s="26" t="s">
        <v>69</v>
      </c>
      <c r="B3" s="26"/>
      <c r="C3" s="26"/>
      <c r="D3" s="818"/>
      <c r="E3" s="26"/>
      <c r="F3" s="26"/>
      <c r="G3" s="26"/>
      <c r="H3" s="26"/>
      <c r="I3" s="26"/>
      <c r="J3" s="26"/>
      <c r="K3" s="26"/>
      <c r="L3" s="26"/>
      <c r="M3" s="26"/>
      <c r="N3" s="26"/>
      <c r="O3" s="26"/>
      <c r="P3" s="26"/>
      <c r="Q3" s="26"/>
      <c r="R3" s="26"/>
      <c r="S3" s="28"/>
    </row>
    <row r="4" spans="1:19" ht="15.75">
      <c r="A4" s="26"/>
      <c r="B4" s="26"/>
      <c r="C4" s="26"/>
      <c r="D4" s="818"/>
      <c r="E4" s="26"/>
      <c r="F4" s="26"/>
      <c r="G4" s="26"/>
      <c r="H4" s="26"/>
      <c r="I4" s="26"/>
      <c r="J4" s="26"/>
      <c r="K4" s="26"/>
      <c r="L4" s="26"/>
      <c r="M4" s="26"/>
      <c r="N4" s="26"/>
      <c r="O4" s="26"/>
      <c r="P4" s="26"/>
      <c r="Q4" s="26"/>
      <c r="R4" s="26"/>
      <c r="S4" s="28"/>
    </row>
    <row r="5" spans="1:19" ht="15.75" thickBot="1">
      <c r="A5" s="2092" t="s">
        <v>857</v>
      </c>
      <c r="B5" s="2092"/>
      <c r="C5" s="2092"/>
      <c r="D5" s="2092"/>
      <c r="E5" s="2092"/>
      <c r="F5" s="2092"/>
      <c r="G5" s="2092"/>
      <c r="H5" s="2092"/>
      <c r="I5" s="2092"/>
      <c r="J5" s="2092"/>
      <c r="K5" s="2092"/>
      <c r="L5" s="2092"/>
      <c r="M5" s="2092"/>
      <c r="N5" s="2092"/>
      <c r="O5" s="2092"/>
      <c r="P5" s="2092"/>
      <c r="Q5" s="2092"/>
      <c r="R5" s="2092"/>
      <c r="S5" s="28"/>
    </row>
    <row r="6" spans="1:19" ht="15">
      <c r="A6" s="2093"/>
      <c r="B6" s="2093"/>
      <c r="C6" s="2096" t="s">
        <v>82</v>
      </c>
      <c r="D6" s="2096"/>
      <c r="E6" s="2097"/>
      <c r="F6" s="2097"/>
      <c r="G6" s="2097"/>
      <c r="H6" s="2097"/>
      <c r="I6" s="2097"/>
      <c r="J6" s="2098"/>
      <c r="K6" s="2096" t="s">
        <v>102</v>
      </c>
      <c r="L6" s="2096"/>
      <c r="M6" s="2097"/>
      <c r="N6" s="2097"/>
      <c r="O6" s="2097"/>
      <c r="P6" s="2097"/>
      <c r="Q6" s="2097"/>
      <c r="R6" s="2097"/>
      <c r="S6" s="28"/>
    </row>
    <row r="7" spans="1:19" ht="15">
      <c r="A7" s="2094"/>
      <c r="B7" s="2094"/>
      <c r="C7" s="2099" t="s">
        <v>858</v>
      </c>
      <c r="D7" s="2099"/>
      <c r="E7" s="2099" t="s">
        <v>859</v>
      </c>
      <c r="F7" s="2099"/>
      <c r="G7" s="2099"/>
      <c r="H7" s="2099"/>
      <c r="I7" s="2099"/>
      <c r="J7" s="2100"/>
      <c r="K7" s="2099" t="s">
        <v>858</v>
      </c>
      <c r="L7" s="2099"/>
      <c r="M7" s="2099" t="s">
        <v>859</v>
      </c>
      <c r="N7" s="2099"/>
      <c r="O7" s="2099"/>
      <c r="P7" s="2099"/>
      <c r="Q7" s="2099"/>
      <c r="R7" s="2099"/>
      <c r="S7" s="28"/>
    </row>
    <row r="8" spans="1:19" ht="24.75" thickBot="1">
      <c r="A8" s="2095"/>
      <c r="B8" s="2095"/>
      <c r="C8" s="1416" t="s">
        <v>76</v>
      </c>
      <c r="D8" s="1416" t="s">
        <v>860</v>
      </c>
      <c r="E8" s="1416" t="s">
        <v>861</v>
      </c>
      <c r="F8" s="1416" t="s">
        <v>860</v>
      </c>
      <c r="G8" s="1416" t="s">
        <v>75</v>
      </c>
      <c r="H8" s="1416" t="s">
        <v>92</v>
      </c>
      <c r="I8" s="1416" t="s">
        <v>110</v>
      </c>
      <c r="J8" s="1417" t="s">
        <v>111</v>
      </c>
      <c r="K8" s="1416" t="s">
        <v>76</v>
      </c>
      <c r="L8" s="1416" t="s">
        <v>860</v>
      </c>
      <c r="M8" s="1416" t="s">
        <v>861</v>
      </c>
      <c r="N8" s="1416" t="s">
        <v>860</v>
      </c>
      <c r="O8" s="1416" t="s">
        <v>75</v>
      </c>
      <c r="P8" s="1416" t="s">
        <v>92</v>
      </c>
      <c r="Q8" s="1416" t="s">
        <v>110</v>
      </c>
      <c r="R8" s="1416" t="s">
        <v>111</v>
      </c>
      <c r="S8" s="28"/>
    </row>
    <row r="9" spans="1:19" ht="15">
      <c r="A9" s="2091" t="s">
        <v>677</v>
      </c>
      <c r="B9" s="455" t="s">
        <v>204</v>
      </c>
      <c r="C9" s="819">
        <v>0.92691415875124294</v>
      </c>
      <c r="D9" s="820">
        <f>1.14*1.64*SQRT(C9*(1-C9)/SUM($H$9:$H$12))</f>
        <v>1.305671605808062E-2</v>
      </c>
      <c r="E9" s="821">
        <v>12.819090865237655</v>
      </c>
      <c r="F9" s="822">
        <f>1.14*1.64*J9/SQRT(H9)</f>
        <v>0.78008255409586025</v>
      </c>
      <c r="G9" s="823">
        <v>2133.8296234514696</v>
      </c>
      <c r="H9" s="823">
        <v>1276</v>
      </c>
      <c r="I9" s="821">
        <v>7.6059999999999999</v>
      </c>
      <c r="J9" s="821">
        <v>14.904492855051599</v>
      </c>
      <c r="K9" s="824">
        <v>0.91646047332057201</v>
      </c>
      <c r="L9" s="825">
        <f>1.14*1.64*SQRT(K9*(1-K9)/SUM($P$9:$P$12))</f>
        <v>3.6732155945599122E-3</v>
      </c>
      <c r="M9" s="821">
        <v>13.963284225643871</v>
      </c>
      <c r="N9" s="821">
        <f>1.14*1.64*R9/SQRT(P9)</f>
        <v>0.25030937992233293</v>
      </c>
      <c r="O9" s="823">
        <v>18806.181808171357</v>
      </c>
      <c r="P9" s="823">
        <v>18196</v>
      </c>
      <c r="Q9" s="821">
        <v>8.0009127395378528</v>
      </c>
      <c r="R9" s="821">
        <v>18.059943573183897</v>
      </c>
      <c r="S9" s="28"/>
    </row>
    <row r="10" spans="1:19" ht="15">
      <c r="A10" s="1800"/>
      <c r="B10" s="447" t="s">
        <v>205</v>
      </c>
      <c r="C10" s="742">
        <v>5.7105231435198502E-2</v>
      </c>
      <c r="D10" s="131">
        <f>1.14*1.64*SQRT(C10*(1-C10)/SUM($H$9:$H$12))</f>
        <v>1.1640379450605995E-2</v>
      </c>
      <c r="E10" s="34">
        <v>15.319522076485093</v>
      </c>
      <c r="F10" s="34">
        <f t="shared" ref="F10:F40" si="0">1.14*1.64*J10/SQRT(H10)</f>
        <v>3.7975249309219414</v>
      </c>
      <c r="G10" s="35">
        <v>131.46075431045426</v>
      </c>
      <c r="H10" s="35">
        <v>90</v>
      </c>
      <c r="I10" s="34">
        <v>7.2383511271351493</v>
      </c>
      <c r="J10" s="34">
        <v>19.2696217153192</v>
      </c>
      <c r="K10" s="826">
        <v>6.6797281758406699E-2</v>
      </c>
      <c r="L10" s="827">
        <f>1.14*1.64*SQRT(K10*(1-K10)/SUM($P$9:$P$12))</f>
        <v>3.3144459206886513E-3</v>
      </c>
      <c r="M10" s="34">
        <v>12.41194020890328</v>
      </c>
      <c r="N10" s="34">
        <f t="shared" ref="N10:N40" si="1">1.14*1.64*R10/SQRT(P10)</f>
        <v>0.93796554345942174</v>
      </c>
      <c r="O10" s="35">
        <v>1370.7103160583708</v>
      </c>
      <c r="P10" s="35">
        <v>1306</v>
      </c>
      <c r="Q10" s="34">
        <v>6.2652418704864399</v>
      </c>
      <c r="R10" s="34">
        <v>18.13049969155994</v>
      </c>
      <c r="S10" s="28"/>
    </row>
    <row r="11" spans="1:19" ht="15">
      <c r="A11" s="1800"/>
      <c r="B11" s="447" t="s">
        <v>206</v>
      </c>
      <c r="C11" s="828">
        <v>1.0096775866972101E-2</v>
      </c>
      <c r="D11" s="829">
        <f>1.14*1.64*SQRT(C11*(1-C11)/SUM($H$9:$H$12))</f>
        <v>5.0151658980557758E-3</v>
      </c>
      <c r="E11" s="830">
        <v>17.453158427097996</v>
      </c>
      <c r="F11" s="830">
        <f t="shared" si="0"/>
        <v>9.9469970093899516</v>
      </c>
      <c r="G11" s="831">
        <v>23.243575732320757</v>
      </c>
      <c r="H11" s="831">
        <v>13</v>
      </c>
      <c r="I11" s="830">
        <v>10.842861201169143</v>
      </c>
      <c r="J11" s="830">
        <v>19.182930976809175</v>
      </c>
      <c r="K11" s="826">
        <v>1.1873375551696199E-2</v>
      </c>
      <c r="L11" s="827">
        <f>1.14*1.64*SQRT(K11*(1-K11)/SUM($P$9:$P$12))</f>
        <v>1.4379273619770168E-3</v>
      </c>
      <c r="M11" s="34">
        <v>9.747115790450124</v>
      </c>
      <c r="N11" s="34">
        <f t="shared" si="1"/>
        <v>2.4256968955168667</v>
      </c>
      <c r="O11" s="35">
        <v>243.6470156676248</v>
      </c>
      <c r="P11" s="35">
        <v>238</v>
      </c>
      <c r="Q11" s="34">
        <v>4.315522249868561</v>
      </c>
      <c r="R11" s="34">
        <v>20.015954795258033</v>
      </c>
      <c r="S11" s="28"/>
    </row>
    <row r="12" spans="1:19" ht="15">
      <c r="A12" s="2088"/>
      <c r="B12" s="832" t="s">
        <v>862</v>
      </c>
      <c r="C12" s="833">
        <v>5.8838339465864904E-3</v>
      </c>
      <c r="D12" s="834">
        <f>1.14*1.64*SQRT(C12*(1-C12)/SUM($H$9:$H$12))</f>
        <v>3.8365984625560608E-3</v>
      </c>
      <c r="E12" s="835">
        <v>13.2849505946356</v>
      </c>
      <c r="F12" s="835">
        <f t="shared" si="0"/>
        <v>7.1802061083369564</v>
      </c>
      <c r="G12" s="836">
        <v>13.545050591966477</v>
      </c>
      <c r="H12" s="836">
        <v>10</v>
      </c>
      <c r="I12" s="835">
        <v>9.2739531048438906</v>
      </c>
      <c r="J12" s="835">
        <v>12.144739715339378</v>
      </c>
      <c r="K12" s="837">
        <v>4.86886936932685E-3</v>
      </c>
      <c r="L12" s="838">
        <f>1.14*1.64*SQRT(K12*(1-K12)/SUM($P$9:$P$12))</f>
        <v>9.2405487487473375E-4</v>
      </c>
      <c r="M12" s="839">
        <v>15.186960439304379</v>
      </c>
      <c r="N12" s="839">
        <f t="shared" si="1"/>
        <v>6.5018102699343636</v>
      </c>
      <c r="O12" s="840">
        <v>99.911393044627872</v>
      </c>
      <c r="P12" s="840">
        <v>94</v>
      </c>
      <c r="Q12" s="839">
        <v>4.3448121241541644</v>
      </c>
      <c r="R12" s="839">
        <v>33.717046087188109</v>
      </c>
      <c r="S12" s="28"/>
    </row>
    <row r="13" spans="1:19" ht="15">
      <c r="A13" s="1799" t="s">
        <v>701</v>
      </c>
      <c r="B13" s="447" t="s">
        <v>204</v>
      </c>
      <c r="C13" s="827">
        <v>0.59107249581945298</v>
      </c>
      <c r="D13" s="131">
        <f>1.14*1.64*SQRT(C13*(1-C13)/SUM($H$13:$H$16))</f>
        <v>0.12174602991344431</v>
      </c>
      <c r="E13" s="34">
        <v>21.244004770388837</v>
      </c>
      <c r="F13" s="34">
        <f t="shared" si="0"/>
        <v>8.2971129140399764</v>
      </c>
      <c r="G13" s="35">
        <v>51.624249611776776</v>
      </c>
      <c r="H13" s="35">
        <v>36</v>
      </c>
      <c r="I13" s="34">
        <v>8.6679999999999993</v>
      </c>
      <c r="J13" s="841">
        <v>26.627448376251536</v>
      </c>
      <c r="K13" s="827">
        <v>0.76574799486204703</v>
      </c>
      <c r="L13" s="131">
        <f>1.14*1.64*SQRT(K13*(1-K13)/SUM($P$13:$P$16))</f>
        <v>2.5345938876114586E-2</v>
      </c>
      <c r="M13" s="34">
        <v>19.765852360371532</v>
      </c>
      <c r="N13" s="34">
        <f t="shared" si="1"/>
        <v>1.7968367477805527</v>
      </c>
      <c r="O13" s="35">
        <v>764.88685757698261</v>
      </c>
      <c r="P13" s="35">
        <v>731</v>
      </c>
      <c r="Q13" s="34">
        <v>11.648</v>
      </c>
      <c r="R13" s="34">
        <v>25.984754020846708</v>
      </c>
      <c r="S13" s="28"/>
    </row>
    <row r="14" spans="1:19" ht="15">
      <c r="A14" s="1800"/>
      <c r="B14" s="447" t="s">
        <v>205</v>
      </c>
      <c r="C14" s="829">
        <v>0.27046949496130801</v>
      </c>
      <c r="D14" s="842">
        <f>1.14*1.64*SQRT(C14*(1-C14)/SUM($H$13:$H$16))</f>
        <v>0.10999986314142349</v>
      </c>
      <c r="E14" s="830">
        <v>18.133102011214564</v>
      </c>
      <c r="F14" s="830">
        <f t="shared" si="0"/>
        <v>14.35714389835457</v>
      </c>
      <c r="G14" s="831">
        <v>23.622795543710787</v>
      </c>
      <c r="H14" s="831">
        <v>14</v>
      </c>
      <c r="I14" s="830">
        <v>4.0979999999999999</v>
      </c>
      <c r="J14" s="843">
        <v>28.733158707881262</v>
      </c>
      <c r="K14" s="827">
        <v>0.17176332395125701</v>
      </c>
      <c r="L14" s="131">
        <f>1.14*1.64*SQRT(K14*(1-K14)/SUM($P$13:$P$16))</f>
        <v>2.2571802289578318E-2</v>
      </c>
      <c r="M14" s="34">
        <v>21.463069939434074</v>
      </c>
      <c r="N14" s="34">
        <f t="shared" si="1"/>
        <v>4.2482040812434985</v>
      </c>
      <c r="O14" s="35">
        <v>171.57016405602613</v>
      </c>
      <c r="P14" s="35">
        <v>179</v>
      </c>
      <c r="Q14" s="34">
        <v>9.1609999999999996</v>
      </c>
      <c r="R14" s="34">
        <v>30.400672296604423</v>
      </c>
      <c r="S14" s="28"/>
    </row>
    <row r="15" spans="1:19" ht="15">
      <c r="A15" s="1800"/>
      <c r="B15" s="447" t="s">
        <v>206</v>
      </c>
      <c r="C15" s="829">
        <v>9.6947036484059501E-2</v>
      </c>
      <c r="D15" s="842">
        <f>1.14*1.64*SQRT(C15*(1-C15)/SUM($H$13:$H$16))</f>
        <v>7.3271511670929712E-2</v>
      </c>
      <c r="E15" s="830">
        <v>13.601659886064107</v>
      </c>
      <c r="F15" s="830">
        <f t="shared" si="0"/>
        <v>15.732018632072752</v>
      </c>
      <c r="G15" s="831">
        <v>8.4673505297121405</v>
      </c>
      <c r="H15" s="831">
        <v>4</v>
      </c>
      <c r="I15" s="844">
        <v>0.76300000000000001</v>
      </c>
      <c r="J15" s="843">
        <v>16.829288224296914</v>
      </c>
      <c r="K15" s="827">
        <v>4.1609971764922399E-2</v>
      </c>
      <c r="L15" s="131">
        <f>1.14*1.64*SQRT(K15*(1-K15)/SUM($P$13:$P$16))</f>
        <v>1.1950708252422485E-2</v>
      </c>
      <c r="M15" s="34">
        <v>30.816561522387957</v>
      </c>
      <c r="N15" s="34">
        <f t="shared" si="1"/>
        <v>10.589198381811171</v>
      </c>
      <c r="O15" s="35">
        <v>41.56317843557953</v>
      </c>
      <c r="P15" s="35">
        <v>38</v>
      </c>
      <c r="Q15" s="34">
        <v>19.462347250883031</v>
      </c>
      <c r="R15" s="34">
        <v>34.914528661239416</v>
      </c>
      <c r="S15" s="28"/>
    </row>
    <row r="16" spans="1:19" ht="15">
      <c r="A16" s="2088"/>
      <c r="B16" s="832" t="s">
        <v>862</v>
      </c>
      <c r="C16" s="845">
        <v>4.1510972735180202E-2</v>
      </c>
      <c r="D16" s="846">
        <f>1.14*1.64*SQRT(C16*(1-C16)/SUM($H$13:$H$16))</f>
        <v>4.9395376435881218E-2</v>
      </c>
      <c r="E16" s="847">
        <v>55.362570295157163</v>
      </c>
      <c r="F16" s="847">
        <f t="shared" si="0"/>
        <v>23.514013791982723</v>
      </c>
      <c r="G16" s="848">
        <v>3.6255668014760598</v>
      </c>
      <c r="H16" s="848">
        <v>3</v>
      </c>
      <c r="I16" s="847">
        <v>68.697544684538627</v>
      </c>
      <c r="J16" s="849">
        <v>21.784053582364887</v>
      </c>
      <c r="K16" s="838">
        <v>2.0878709421774399E-2</v>
      </c>
      <c r="L16" s="838">
        <f>1.14*1.64*SQRT(K16*(1-K16)/SUM($P$13:$P$16))</f>
        <v>8.5564548430908695E-3</v>
      </c>
      <c r="M16" s="839">
        <v>31.877065992585401</v>
      </c>
      <c r="N16" s="839">
        <f t="shared" si="1"/>
        <v>12.042978300422618</v>
      </c>
      <c r="O16" s="840">
        <v>20.855229849816329</v>
      </c>
      <c r="P16" s="840">
        <v>28</v>
      </c>
      <c r="Q16" s="839">
        <v>17.088053670435762</v>
      </c>
      <c r="R16" s="839">
        <v>34.085072344314895</v>
      </c>
      <c r="S16" s="28"/>
    </row>
    <row r="17" spans="1:19" ht="24" customHeight="1">
      <c r="A17" s="1799" t="s">
        <v>679</v>
      </c>
      <c r="B17" s="447" t="s">
        <v>204</v>
      </c>
      <c r="C17" s="827">
        <v>0.680960540290387</v>
      </c>
      <c r="D17" s="131">
        <f>1.14*1.64*SQRT(C17*(1-C17)/SUM($H$17:$H$20))</f>
        <v>2.3621246439933768E-2</v>
      </c>
      <c r="E17" s="34">
        <v>7.0773448707720448</v>
      </c>
      <c r="F17" s="42">
        <f t="shared" si="0"/>
        <v>0.84171021981135552</v>
      </c>
      <c r="G17" s="35">
        <v>1536.2026820195565</v>
      </c>
      <c r="H17" s="35">
        <v>926</v>
      </c>
      <c r="I17" s="34">
        <v>2.941935247468809</v>
      </c>
      <c r="J17" s="841">
        <v>13.699963000150895</v>
      </c>
      <c r="K17" s="827">
        <v>0.66918022881777295</v>
      </c>
      <c r="L17" s="827">
        <f>1.14*1.64*SQRT(K17*(1-K17)/SUM($P$17:$P$20))</f>
        <v>6.5258714523460893E-3</v>
      </c>
      <c r="M17" s="34">
        <v>6.9951949056837455</v>
      </c>
      <c r="N17" s="34">
        <f t="shared" si="1"/>
        <v>0.21363345749660806</v>
      </c>
      <c r="O17" s="35">
        <v>12358.265719329802</v>
      </c>
      <c r="P17" s="35">
        <v>12206</v>
      </c>
      <c r="Q17" s="34">
        <v>3.171533765645473</v>
      </c>
      <c r="R17" s="34">
        <v>12.62429843822026</v>
      </c>
      <c r="S17" s="28"/>
    </row>
    <row r="18" spans="1:19" ht="15">
      <c r="A18" s="1800"/>
      <c r="B18" s="447" t="s">
        <v>205</v>
      </c>
      <c r="C18" s="827">
        <v>0.252436279689288</v>
      </c>
      <c r="D18" s="131">
        <f>1.14*1.64*SQRT(C18*(1-C18)/SUM($H$17:$H$20))</f>
        <v>2.2015047693505638E-2</v>
      </c>
      <c r="E18" s="34">
        <v>10.593632057123896</v>
      </c>
      <c r="F18" s="34">
        <f t="shared" si="0"/>
        <v>2.0708953118862867</v>
      </c>
      <c r="G18" s="35">
        <v>569.47982585357204</v>
      </c>
      <c r="H18" s="35">
        <v>349</v>
      </c>
      <c r="I18" s="34">
        <v>4.6713412661610922</v>
      </c>
      <c r="J18" s="841">
        <v>20.692938120094631</v>
      </c>
      <c r="K18" s="827">
        <v>0.255147213867853</v>
      </c>
      <c r="L18" s="827">
        <f>1.14*1.64*SQRT(K18*(1-K18)/SUM($P$17:$P$20))</f>
        <v>6.0464696068001714E-3</v>
      </c>
      <c r="M18" s="34">
        <v>9.4190660257520911</v>
      </c>
      <c r="N18" s="34">
        <f t="shared" si="1"/>
        <v>0.46231761739049271</v>
      </c>
      <c r="O18" s="35">
        <v>4711.9997434715733</v>
      </c>
      <c r="P18" s="35">
        <v>4690</v>
      </c>
      <c r="Q18" s="34">
        <v>4.3230000000000004</v>
      </c>
      <c r="R18" s="34">
        <v>16.934725648925451</v>
      </c>
      <c r="S18" s="28"/>
    </row>
    <row r="19" spans="1:19" ht="15">
      <c r="A19" s="1800"/>
      <c r="B19" s="447" t="s">
        <v>206</v>
      </c>
      <c r="C19" s="827">
        <v>5.16132659135633E-2</v>
      </c>
      <c r="D19" s="131">
        <f>1.14*1.64*SQRT(C19*(1-C19)/SUM($H$17:$H$20))</f>
        <v>1.1212256962013088E-2</v>
      </c>
      <c r="E19" s="34">
        <v>14.30674574534881</v>
      </c>
      <c r="F19" s="34">
        <f t="shared" si="0"/>
        <v>5.2269893546019608</v>
      </c>
      <c r="G19" s="35">
        <v>116.4361704283084</v>
      </c>
      <c r="H19" s="35">
        <v>67</v>
      </c>
      <c r="I19" s="34">
        <v>6.2069999999999999</v>
      </c>
      <c r="J19" s="841">
        <v>22.884441486007145</v>
      </c>
      <c r="K19" s="827">
        <v>4.97802244046903E-2</v>
      </c>
      <c r="L19" s="827">
        <f>1.14*1.64*SQRT(K19*(1-K19)/SUM($P$17:$P$20))</f>
        <v>3.0165580903952923E-3</v>
      </c>
      <c r="M19" s="34">
        <v>12.488382138767582</v>
      </c>
      <c r="N19" s="34">
        <f t="shared" si="1"/>
        <v>1.3275367512081035</v>
      </c>
      <c r="O19" s="35">
        <v>919.32967273687268</v>
      </c>
      <c r="P19" s="35">
        <v>846</v>
      </c>
      <c r="Q19" s="34">
        <v>4.9323450385316452</v>
      </c>
      <c r="R19" s="34">
        <v>20.652994765120141</v>
      </c>
      <c r="S19" s="28"/>
    </row>
    <row r="20" spans="1:19" ht="15">
      <c r="A20" s="2088"/>
      <c r="B20" s="832" t="s">
        <v>862</v>
      </c>
      <c r="C20" s="834">
        <v>1.49899141067603E-2</v>
      </c>
      <c r="D20" s="834">
        <f>1.14*1.64*SQRT(C20*(1-C20)/SUM($H$17:$H$20))</f>
        <v>6.1579980586791436E-3</v>
      </c>
      <c r="E20" s="835">
        <v>29.346757654112348</v>
      </c>
      <c r="F20" s="835">
        <f t="shared" si="0"/>
        <v>19.914651092840337</v>
      </c>
      <c r="G20" s="836">
        <v>33.816271122300499</v>
      </c>
      <c r="H20" s="836">
        <v>19</v>
      </c>
      <c r="I20" s="835">
        <v>7.4749999999999996</v>
      </c>
      <c r="J20" s="850">
        <v>46.430226577643815</v>
      </c>
      <c r="K20" s="838">
        <v>2.5892332909690199E-2</v>
      </c>
      <c r="L20" s="838">
        <f>1.14*1.64*SQRT(K20*(1-K20)/SUM($P$17:$P$20))</f>
        <v>2.2027251360349849E-3</v>
      </c>
      <c r="M20" s="839">
        <v>16.572899345435303</v>
      </c>
      <c r="N20" s="839">
        <f t="shared" si="1"/>
        <v>2.6896174926101795</v>
      </c>
      <c r="O20" s="840">
        <v>478.17361663031915</v>
      </c>
      <c r="P20" s="840">
        <v>428</v>
      </c>
      <c r="Q20" s="839">
        <v>5.8079999999999998</v>
      </c>
      <c r="R20" s="839">
        <v>29.762109196614144</v>
      </c>
      <c r="S20" s="28"/>
    </row>
    <row r="21" spans="1:19" ht="15">
      <c r="A21" s="1799" t="s">
        <v>702</v>
      </c>
      <c r="B21" s="447" t="s">
        <v>204</v>
      </c>
      <c r="C21" s="827">
        <v>0.83491904418973295</v>
      </c>
      <c r="D21" s="131">
        <f>1.14*1.64*SQRT(C21*(1-C21)/SUM($H$21:$H$24))</f>
        <v>3.5146903329712403E-2</v>
      </c>
      <c r="E21" s="34">
        <v>20.120732929523058</v>
      </c>
      <c r="F21" s="34">
        <f t="shared" si="0"/>
        <v>3.5543469027081787</v>
      </c>
      <c r="G21" s="35">
        <v>518.19724723477793</v>
      </c>
      <c r="H21" s="35">
        <v>328</v>
      </c>
      <c r="I21" s="34">
        <v>6.2910000000000004</v>
      </c>
      <c r="J21" s="841">
        <v>34.430873040830562</v>
      </c>
      <c r="K21" s="827">
        <v>0.84349041012445403</v>
      </c>
      <c r="L21" s="827">
        <f>1.14*1.64*SQRT(K21*(1-K21)/SUM($P$21:$P$24))</f>
        <v>9.4246769934466079E-3</v>
      </c>
      <c r="M21" s="34">
        <v>17.77623806685688</v>
      </c>
      <c r="N21" s="34">
        <f t="shared" si="1"/>
        <v>0.81613779990311186</v>
      </c>
      <c r="O21" s="35">
        <v>4534.0729484354315</v>
      </c>
      <c r="P21" s="35">
        <v>4412</v>
      </c>
      <c r="Q21" s="34">
        <v>7.5289999999999999</v>
      </c>
      <c r="R21" s="34">
        <v>28.995629742594804</v>
      </c>
      <c r="S21" s="28"/>
    </row>
    <row r="22" spans="1:19" ht="15">
      <c r="A22" s="1800"/>
      <c r="B22" s="447" t="s">
        <v>205</v>
      </c>
      <c r="C22" s="829">
        <v>9.9541649901054796E-2</v>
      </c>
      <c r="D22" s="842">
        <f>1.14*1.64*SQRT(C22*(1-C22)/SUM($H$21:$H$24))</f>
        <v>2.8343314003554668E-2</v>
      </c>
      <c r="E22" s="830">
        <v>22.743511508250116</v>
      </c>
      <c r="F22" s="830">
        <f t="shared" si="0"/>
        <v>17.350992063639698</v>
      </c>
      <c r="G22" s="831">
        <v>61.781090421759117</v>
      </c>
      <c r="H22" s="831">
        <v>37</v>
      </c>
      <c r="I22" s="830">
        <v>4.0634493971893679</v>
      </c>
      <c r="J22" s="843">
        <v>56.451628363398235</v>
      </c>
      <c r="K22" s="827">
        <v>0.116045842835828</v>
      </c>
      <c r="L22" s="827">
        <f>1.14*1.64*SQRT(K22*(1-K22)/SUM($P$21:$P$24))</f>
        <v>8.3077914955049671E-3</v>
      </c>
      <c r="M22" s="34">
        <v>19.515932020172169</v>
      </c>
      <c r="N22" s="34">
        <f t="shared" si="1"/>
        <v>2.8031311032949984</v>
      </c>
      <c r="O22" s="35">
        <v>623.78932879946467</v>
      </c>
      <c r="P22" s="35">
        <v>598</v>
      </c>
      <c r="Q22" s="34">
        <v>7.7163053209120989</v>
      </c>
      <c r="R22" s="34">
        <v>36.664460836628102</v>
      </c>
      <c r="S22" s="28"/>
    </row>
    <row r="23" spans="1:19" ht="15" customHeight="1">
      <c r="A23" s="1800"/>
      <c r="B23" s="447" t="s">
        <v>206</v>
      </c>
      <c r="C23" s="829">
        <v>2.91620147340589E-2</v>
      </c>
      <c r="D23" s="842">
        <f>1.14*1.64*SQRT(C23*(1-C23)/SUM($H$21:$H$24))</f>
        <v>1.592936774721964E-2</v>
      </c>
      <c r="E23" s="830">
        <v>9.4622470264589325</v>
      </c>
      <c r="F23" s="830">
        <f t="shared" si="0"/>
        <v>7.4418427225558244</v>
      </c>
      <c r="G23" s="831">
        <v>18.099570089067548</v>
      </c>
      <c r="H23" s="831">
        <v>11</v>
      </c>
      <c r="I23" s="830">
        <v>0.94499999999999995</v>
      </c>
      <c r="J23" s="843">
        <v>13.201647443065132</v>
      </c>
      <c r="K23" s="827">
        <v>3.0172396471425899E-2</v>
      </c>
      <c r="L23" s="827">
        <f>1.14*1.64*SQRT(K23*(1-K23)/SUM($P$21:$P$24))</f>
        <v>4.4371907281449937E-3</v>
      </c>
      <c r="M23" s="34">
        <v>14.784250904504438</v>
      </c>
      <c r="N23" s="34">
        <f t="shared" si="1"/>
        <v>4.0593800081759106</v>
      </c>
      <c r="O23" s="35">
        <v>162.18779133526357</v>
      </c>
      <c r="P23" s="35">
        <v>131</v>
      </c>
      <c r="Q23" s="34">
        <v>5.9845005374552986</v>
      </c>
      <c r="R23" s="34">
        <v>24.851159513694558</v>
      </c>
      <c r="S23" s="28"/>
    </row>
    <row r="24" spans="1:19" ht="15">
      <c r="A24" s="2088"/>
      <c r="B24" s="832" t="s">
        <v>862</v>
      </c>
      <c r="C24" s="834">
        <v>3.6377291175153897E-2</v>
      </c>
      <c r="D24" s="851">
        <f>1.14*1.64*SQRT(C24*(1-C24)/SUM($H$21:$H$24))</f>
        <v>1.7724952787575899E-2</v>
      </c>
      <c r="E24" s="835">
        <v>3.6361565229300283</v>
      </c>
      <c r="F24" s="835">
        <f t="shared" si="0"/>
        <v>5.4879923979180347</v>
      </c>
      <c r="G24" s="836">
        <v>22.577772396025264</v>
      </c>
      <c r="H24" s="836">
        <v>14</v>
      </c>
      <c r="I24" s="835">
        <v>1.2889999999999999</v>
      </c>
      <c r="J24" s="850">
        <v>10.983198167645085</v>
      </c>
      <c r="K24" s="834">
        <v>1.02913505682876E-2</v>
      </c>
      <c r="L24" s="834">
        <f>1.14*1.64*SQRT(K24*(1-K24)/SUM($P$21:$P$24))</f>
        <v>2.6178562339702594E-3</v>
      </c>
      <c r="M24" s="835">
        <v>23.322590049819468</v>
      </c>
      <c r="N24" s="835">
        <f t="shared" si="1"/>
        <v>13.347123054568577</v>
      </c>
      <c r="O24" s="836">
        <v>55.319815915457184</v>
      </c>
      <c r="P24" s="836">
        <v>54</v>
      </c>
      <c r="Q24" s="835">
        <v>4.0949999999999998</v>
      </c>
      <c r="R24" s="835">
        <v>52.46091305813642</v>
      </c>
      <c r="S24" s="28"/>
    </row>
    <row r="25" spans="1:19" ht="15">
      <c r="A25" s="1799" t="s">
        <v>681</v>
      </c>
      <c r="B25" s="447" t="s">
        <v>204</v>
      </c>
      <c r="C25" s="827">
        <v>0.57169699111723105</v>
      </c>
      <c r="D25" s="131">
        <f>1.14*1.64*SQRT(C25*(1-C25)/SUM($H$25:$H$28))</f>
        <v>2.2359152350626132E-2</v>
      </c>
      <c r="E25" s="34">
        <v>10.857001100533374</v>
      </c>
      <c r="F25" s="34">
        <f t="shared" si="0"/>
        <v>1.0871193165576207</v>
      </c>
      <c r="G25" s="35">
        <v>1578.7207294217512</v>
      </c>
      <c r="H25" s="35">
        <v>960</v>
      </c>
      <c r="I25" s="34">
        <v>4.5364154727192982</v>
      </c>
      <c r="J25" s="841">
        <v>18.016238803457657</v>
      </c>
      <c r="K25" s="827">
        <v>0.56682886336350902</v>
      </c>
      <c r="L25" s="827">
        <f>1.14*1.64*SQRT(K25*(1-K25)/SUM($P$25:$P$28))</f>
        <v>6.1564146079560308E-3</v>
      </c>
      <c r="M25" s="34">
        <v>11.920816849240653</v>
      </c>
      <c r="N25" s="34">
        <f t="shared" si="1"/>
        <v>0.36164581929396522</v>
      </c>
      <c r="O25" s="35">
        <v>12676.850770123174</v>
      </c>
      <c r="P25" s="35">
        <v>12497</v>
      </c>
      <c r="Q25" s="34">
        <v>5.1769999999999996</v>
      </c>
      <c r="R25" s="34">
        <v>21.624079753437655</v>
      </c>
      <c r="S25" s="28"/>
    </row>
    <row r="26" spans="1:19" ht="15">
      <c r="A26" s="1800"/>
      <c r="B26" s="447" t="s">
        <v>205</v>
      </c>
      <c r="C26" s="827">
        <v>0.29023686188101999</v>
      </c>
      <c r="D26" s="131">
        <f>1.14*1.64*SQRT(C26*(1-C26)/SUM($H$25:$H$28))</f>
        <v>2.0508307671008391E-2</v>
      </c>
      <c r="E26" s="34">
        <v>20.701873520299621</v>
      </c>
      <c r="F26" s="34">
        <f t="shared" si="0"/>
        <v>2.9731510561061714</v>
      </c>
      <c r="G26" s="35">
        <v>801.47868086282392</v>
      </c>
      <c r="H26" s="35">
        <v>508</v>
      </c>
      <c r="I26" s="34">
        <v>7.0910096844063162</v>
      </c>
      <c r="J26" s="841">
        <v>35.842651666172124</v>
      </c>
      <c r="K26" s="827">
        <v>0.29364460327028902</v>
      </c>
      <c r="L26" s="827">
        <f>1.14*1.64*SQRT(K26*(1-K26)/SUM($P$25:$P$28))</f>
        <v>5.6584146812485416E-3</v>
      </c>
      <c r="M26" s="34">
        <v>19.896139443036773</v>
      </c>
      <c r="N26" s="34">
        <f t="shared" si="1"/>
        <v>0.76445285841181787</v>
      </c>
      <c r="O26" s="35">
        <v>6567.2181776710922</v>
      </c>
      <c r="P26" s="35">
        <v>6838</v>
      </c>
      <c r="Q26" s="34">
        <v>7.7093199838350843</v>
      </c>
      <c r="R26" s="34">
        <v>33.811665025575401</v>
      </c>
      <c r="S26" s="28"/>
    </row>
    <row r="27" spans="1:19" ht="15">
      <c r="A27" s="1800"/>
      <c r="B27" s="447" t="s">
        <v>206</v>
      </c>
      <c r="C27" s="827">
        <v>8.2677486319305799E-2</v>
      </c>
      <c r="D27" s="131">
        <f>1.14*1.64*SQRT(C27*(1-C27)/SUM($H$25:$H$28))</f>
        <v>1.2443755733994023E-2</v>
      </c>
      <c r="E27" s="34">
        <v>23.882548179473947</v>
      </c>
      <c r="F27" s="34">
        <f t="shared" si="0"/>
        <v>7.596899951653838</v>
      </c>
      <c r="G27" s="35">
        <v>228.31091213843067</v>
      </c>
      <c r="H27" s="35">
        <v>133</v>
      </c>
      <c r="I27" s="34">
        <v>9.698134649518428</v>
      </c>
      <c r="J27" s="841">
        <v>46.861213210258583</v>
      </c>
      <c r="K27" s="827">
        <v>7.3610300679913102E-2</v>
      </c>
      <c r="L27" s="827">
        <f>1.14*1.64*SQRT(K27*(1-K27)/SUM($P$25:$P$28))</f>
        <v>3.2444290463479377E-3</v>
      </c>
      <c r="M27" s="34">
        <v>18.849642126449456</v>
      </c>
      <c r="N27" s="34">
        <f t="shared" si="1"/>
        <v>1.5435875037994848</v>
      </c>
      <c r="O27" s="35">
        <v>1646.2584338524143</v>
      </c>
      <c r="P27" s="35">
        <v>1721</v>
      </c>
      <c r="Q27" s="34">
        <v>7.4109999999999996</v>
      </c>
      <c r="R27" s="34">
        <v>34.250979026684803</v>
      </c>
      <c r="S27" s="28"/>
    </row>
    <row r="28" spans="1:19" ht="15">
      <c r="A28" s="2088"/>
      <c r="B28" s="832" t="s">
        <v>862</v>
      </c>
      <c r="C28" s="838">
        <v>5.5388660682444302E-2</v>
      </c>
      <c r="D28" s="852">
        <f>1.14*1.64*SQRT(C28*(1-C28)/SUM(H25:H28))</f>
        <v>1.0335555620637713E-2</v>
      </c>
      <c r="E28" s="839">
        <v>19.282568206908628</v>
      </c>
      <c r="F28" s="839">
        <f t="shared" si="0"/>
        <v>5.1771588194357427</v>
      </c>
      <c r="G28" s="840">
        <v>152.95379922045365</v>
      </c>
      <c r="H28" s="840">
        <v>111</v>
      </c>
      <c r="I28" s="839">
        <v>11.296400896999764</v>
      </c>
      <c r="J28" s="853">
        <v>29.174557523054581</v>
      </c>
      <c r="K28" s="838">
        <v>6.5916232686281898E-2</v>
      </c>
      <c r="L28" s="838">
        <f>1.14*1.64*SQRT(K28*(1-K28)/SUM($P$25:$P$28))</f>
        <v>3.0829127069291625E-3</v>
      </c>
      <c r="M28" s="839">
        <v>24.736457213244627</v>
      </c>
      <c r="N28" s="839">
        <f t="shared" si="1"/>
        <v>1.7405519983018061</v>
      </c>
      <c r="O28" s="840">
        <v>1474.1843598688301</v>
      </c>
      <c r="P28" s="840">
        <v>1588</v>
      </c>
      <c r="Q28" s="839">
        <v>10.872655403689924</v>
      </c>
      <c r="R28" s="839">
        <v>37.09911518917874</v>
      </c>
      <c r="S28" s="28"/>
    </row>
    <row r="29" spans="1:19" ht="15">
      <c r="A29" s="1799" t="s">
        <v>682</v>
      </c>
      <c r="B29" s="447" t="s">
        <v>204</v>
      </c>
      <c r="C29" s="827">
        <v>0.37403297687173798</v>
      </c>
      <c r="D29" s="131">
        <f>1.14*1.64*SQRT(C29*(1-C29)/SUM($H$29:$H$32))</f>
        <v>3.8365598517087388E-2</v>
      </c>
      <c r="E29" s="34">
        <v>9.0113435091648064</v>
      </c>
      <c r="F29" s="34">
        <f t="shared" si="0"/>
        <v>2.5614440312822162</v>
      </c>
      <c r="G29" s="35">
        <v>330.88703979127899</v>
      </c>
      <c r="H29" s="35">
        <v>200</v>
      </c>
      <c r="I29" s="34">
        <v>3.2515123186451516</v>
      </c>
      <c r="J29" s="841">
        <v>19.375421952818385</v>
      </c>
      <c r="K29" s="827">
        <v>0.369302832891997</v>
      </c>
      <c r="L29" s="827">
        <f>1.14*1.64*SQRT(K29*(1-K29)/SUM($P$29:$P$32))</f>
        <v>9.723523417454907E-3</v>
      </c>
      <c r="M29" s="34">
        <v>8.6045570033169945</v>
      </c>
      <c r="N29" s="34">
        <f t="shared" si="1"/>
        <v>0.54419996843739815</v>
      </c>
      <c r="O29" s="35">
        <v>3024.833914278574</v>
      </c>
      <c r="P29" s="35">
        <v>3159</v>
      </c>
      <c r="Q29" s="34">
        <v>3.8460000000000001</v>
      </c>
      <c r="R29" s="34">
        <v>16.360049969287662</v>
      </c>
      <c r="S29" s="28"/>
    </row>
    <row r="30" spans="1:19" ht="15">
      <c r="A30" s="1800"/>
      <c r="B30" s="447" t="s">
        <v>205</v>
      </c>
      <c r="C30" s="827">
        <v>0.39457643704759099</v>
      </c>
      <c r="D30" s="131">
        <f>1.14*1.64*SQRT(C30*(1-C30)/SUM($H$29:$H$32))</f>
        <v>3.8753107836912624E-2</v>
      </c>
      <c r="E30" s="34">
        <v>9.9121175630962686</v>
      </c>
      <c r="F30" s="34">
        <f t="shared" si="0"/>
        <v>2.4371363514844968</v>
      </c>
      <c r="G30" s="35">
        <v>349.06074410342302</v>
      </c>
      <c r="H30" s="35">
        <v>220</v>
      </c>
      <c r="I30" s="34">
        <v>3.8620326047158575</v>
      </c>
      <c r="J30" s="841">
        <v>19.334923965260131</v>
      </c>
      <c r="K30" s="827">
        <v>0.43401448341132298</v>
      </c>
      <c r="L30" s="827">
        <f>1.14*1.64*SQRT(K30*(1-K30)/SUM($P$29:$P$32))</f>
        <v>9.9856577052639395E-3</v>
      </c>
      <c r="M30" s="34">
        <v>10.483978595173053</v>
      </c>
      <c r="N30" s="34">
        <f t="shared" si="1"/>
        <v>0.64742292673967017</v>
      </c>
      <c r="O30" s="35">
        <v>3554.8650369941802</v>
      </c>
      <c r="P30" s="35">
        <v>3765</v>
      </c>
      <c r="Q30" s="34">
        <v>4.1899449729791876</v>
      </c>
      <c r="R30" s="34">
        <v>21.248186303808872</v>
      </c>
      <c r="S30" s="28"/>
    </row>
    <row r="31" spans="1:19" ht="15">
      <c r="A31" s="1800"/>
      <c r="B31" s="447" t="s">
        <v>206</v>
      </c>
      <c r="C31" s="827">
        <v>0.16848489923567</v>
      </c>
      <c r="D31" s="131">
        <f>1.14*1.64*SQRT(C31*(1-C31)/SUM($H$29:$H$32))</f>
        <v>2.9677469353241715E-2</v>
      </c>
      <c r="E31" s="34">
        <v>15.353537868399105</v>
      </c>
      <c r="F31" s="34">
        <f t="shared" si="0"/>
        <v>5.2233592146279602</v>
      </c>
      <c r="G31" s="35">
        <v>149.0496106089069</v>
      </c>
      <c r="H31" s="35">
        <v>95</v>
      </c>
      <c r="I31" s="34">
        <v>3.8371435699630414</v>
      </c>
      <c r="J31" s="841">
        <v>27.230962801691053</v>
      </c>
      <c r="K31" s="827">
        <v>0.13927978092492299</v>
      </c>
      <c r="L31" s="827">
        <f>1.14*1.64*SQRT(K31*(1-K31)/SUM($P$29:$P$32))</f>
        <v>6.9758469689361544E-3</v>
      </c>
      <c r="M31" s="34">
        <v>11.224299149404597</v>
      </c>
      <c r="N31" s="34">
        <f t="shared" si="1"/>
        <v>1.1983216715514005</v>
      </c>
      <c r="O31" s="35">
        <v>1140.7933202565162</v>
      </c>
      <c r="P31" s="35">
        <v>1195</v>
      </c>
      <c r="Q31" s="34">
        <v>4.1219999999999999</v>
      </c>
      <c r="R31" s="34">
        <v>22.156883123836838</v>
      </c>
      <c r="S31" s="28"/>
    </row>
    <row r="32" spans="1:19" ht="15">
      <c r="A32" s="2088"/>
      <c r="B32" s="832" t="s">
        <v>862</v>
      </c>
      <c r="C32" s="838">
        <v>6.2905686844999906E-2</v>
      </c>
      <c r="D32" s="852">
        <f>1.14*1.64*SQRT(C32*(1-C32)/SUM($H$29:$H$32))</f>
        <v>1.9250761302800547E-2</v>
      </c>
      <c r="E32" s="839">
        <v>10.16189018514739</v>
      </c>
      <c r="F32" s="839">
        <f t="shared" si="0"/>
        <v>4.7185986342114825</v>
      </c>
      <c r="G32" s="840">
        <v>55.649308465432149</v>
      </c>
      <c r="H32" s="840">
        <v>41</v>
      </c>
      <c r="I32" s="839">
        <v>3.1753443497699876</v>
      </c>
      <c r="J32" s="853">
        <v>16.160554814632587</v>
      </c>
      <c r="K32" s="838">
        <v>5.7402902771756199E-2</v>
      </c>
      <c r="L32" s="838">
        <f>1.14*1.64*SQRT(K32*(1-K32)/SUM($P$29:$P$32))</f>
        <v>4.6865351753867914E-3</v>
      </c>
      <c r="M32" s="839">
        <v>12.742033950531233</v>
      </c>
      <c r="N32" s="839">
        <f t="shared" si="1"/>
        <v>1.9561604045097698</v>
      </c>
      <c r="O32" s="840">
        <v>470.16765542338317</v>
      </c>
      <c r="P32" s="840">
        <v>492</v>
      </c>
      <c r="Q32" s="839">
        <v>5.3841498178950546</v>
      </c>
      <c r="R32" s="839">
        <v>23.208032069542384</v>
      </c>
      <c r="S32" s="28"/>
    </row>
    <row r="33" spans="1:19" ht="15">
      <c r="A33" s="1799" t="s">
        <v>538</v>
      </c>
      <c r="B33" s="447" t="s">
        <v>204</v>
      </c>
      <c r="C33" s="829">
        <v>0.58794148347065101</v>
      </c>
      <c r="D33" s="842">
        <f>1.14*1.64*SQRT(C33*(1-C33)/SUM($H$33:$H$36))</f>
        <v>0.11980341362570915</v>
      </c>
      <c r="E33" s="830">
        <v>8.0670890745134791</v>
      </c>
      <c r="F33" s="830">
        <f t="shared" si="0"/>
        <v>6.9314235496746859</v>
      </c>
      <c r="G33" s="831">
        <v>56.564022790606572</v>
      </c>
      <c r="H33" s="831">
        <v>37</v>
      </c>
      <c r="I33" s="830">
        <v>2.5762753605911435</v>
      </c>
      <c r="J33" s="843">
        <v>22.551456701747895</v>
      </c>
      <c r="K33" s="827">
        <v>0.63319770205235504</v>
      </c>
      <c r="L33" s="827">
        <f>1.14*1.64*SQRT(K33*(1-K33)/SUM($P$33:$P$36))</f>
        <v>3.2323909258373661E-2</v>
      </c>
      <c r="M33" s="34">
        <v>10.355941361350968</v>
      </c>
      <c r="N33" s="34">
        <f t="shared" si="1"/>
        <v>1.8322545076849632</v>
      </c>
      <c r="O33" s="35">
        <v>495.21857627502135</v>
      </c>
      <c r="P33" s="35">
        <v>499</v>
      </c>
      <c r="Q33" s="34">
        <v>4.3</v>
      </c>
      <c r="R33" s="34">
        <v>21.892097427571791</v>
      </c>
      <c r="S33" s="28"/>
    </row>
    <row r="34" spans="1:19" ht="15">
      <c r="A34" s="1800"/>
      <c r="B34" s="447" t="s">
        <v>205</v>
      </c>
      <c r="C34" s="827">
        <v>0.28328822690531702</v>
      </c>
      <c r="D34" s="131">
        <f>1.14*1.64*SQRT(C34*(1-C34)/SUM($H$33:$H$36))</f>
        <v>0.1096753997186502</v>
      </c>
      <c r="E34" s="34">
        <v>12.922359699409343</v>
      </c>
      <c r="F34" s="34">
        <f t="shared" si="0"/>
        <v>4.0394164653476485</v>
      </c>
      <c r="G34" s="35">
        <v>27.254279844981877</v>
      </c>
      <c r="H34" s="35">
        <v>17</v>
      </c>
      <c r="I34" s="34">
        <v>5.8019999999999996</v>
      </c>
      <c r="J34" s="841">
        <v>8.9082909459175745</v>
      </c>
      <c r="K34" s="827">
        <v>0.26522286203940998</v>
      </c>
      <c r="L34" s="827">
        <f>1.14*1.64*SQRT(K34*(1-K34)/SUM($P$33:$P$36))</f>
        <v>2.9608846340582029E-2</v>
      </c>
      <c r="M34" s="34">
        <v>15.747876357063287</v>
      </c>
      <c r="N34" s="34">
        <f t="shared" si="1"/>
        <v>3.9385408152318178</v>
      </c>
      <c r="O34" s="35">
        <v>207.42856095185729</v>
      </c>
      <c r="P34" s="35">
        <v>213</v>
      </c>
      <c r="Q34" s="34">
        <v>5.8879684722933483</v>
      </c>
      <c r="R34" s="34">
        <v>30.745138428307968</v>
      </c>
      <c r="S34" s="28"/>
    </row>
    <row r="35" spans="1:19" ht="15" customHeight="1">
      <c r="A35" s="1800"/>
      <c r="B35" s="854" t="s">
        <v>206</v>
      </c>
      <c r="C35" s="855">
        <v>0.11088121706046</v>
      </c>
      <c r="D35" s="856">
        <f>1.14*1.64*SQRT(C35*(1-C35)/SUM($H$33:$H$36))</f>
        <v>7.6424319112662356E-2</v>
      </c>
      <c r="E35" s="857">
        <v>84.02000419255269</v>
      </c>
      <c r="F35" s="857">
        <f t="shared" si="0"/>
        <v>101.97119664610582</v>
      </c>
      <c r="G35" s="858">
        <v>10.66753727230601</v>
      </c>
      <c r="H35" s="858">
        <v>4</v>
      </c>
      <c r="I35" s="857">
        <v>4.6989999999999998</v>
      </c>
      <c r="J35" s="859">
        <v>109.08343672026726</v>
      </c>
      <c r="K35" s="829">
        <v>5.9645062019980898E-2</v>
      </c>
      <c r="L35" s="829">
        <f>1.14*1.64*SQRT(K35*(1-K35)/SUM($P$33:$P$36))</f>
        <v>1.5884419277378849E-2</v>
      </c>
      <c r="M35" s="830">
        <v>31.720073303113423</v>
      </c>
      <c r="N35" s="830">
        <f t="shared" si="1"/>
        <v>18.850909392986306</v>
      </c>
      <c r="O35" s="831">
        <v>46.64789938376633</v>
      </c>
      <c r="P35" s="831">
        <v>39</v>
      </c>
      <c r="Q35" s="830">
        <v>4.8522741410895689</v>
      </c>
      <c r="R35" s="830">
        <v>62.967421602048077</v>
      </c>
      <c r="S35" s="28"/>
    </row>
    <row r="36" spans="1:19" ht="15">
      <c r="A36" s="2088"/>
      <c r="B36" s="860" t="s">
        <v>862</v>
      </c>
      <c r="C36" s="855">
        <v>1.7889072563572E-2</v>
      </c>
      <c r="D36" s="846">
        <f>1.14*1.64*SQRT(C36*(1-C36)/SUM($H$33:$H$36))</f>
        <v>3.2262415348451826E-2</v>
      </c>
      <c r="E36" s="847">
        <v>96.295000000000002</v>
      </c>
      <c r="F36" s="861">
        <f t="shared" si="0"/>
        <v>0</v>
      </c>
      <c r="G36" s="848">
        <v>1.7210520717394</v>
      </c>
      <c r="H36" s="848">
        <v>1</v>
      </c>
      <c r="I36" s="847">
        <v>96.295000000000002</v>
      </c>
      <c r="J36" s="849">
        <v>0</v>
      </c>
      <c r="K36" s="834">
        <v>4.1934373888253801E-2</v>
      </c>
      <c r="L36" s="834">
        <f>1.14*1.64*SQRT(K36*(1-K36)/SUM($P$33:$P$36))</f>
        <v>1.3443764645077839E-2</v>
      </c>
      <c r="M36" s="835">
        <v>30.6888211283812</v>
      </c>
      <c r="N36" s="835">
        <f t="shared" si="1"/>
        <v>20.660171240087049</v>
      </c>
      <c r="O36" s="836">
        <v>32.796519738804136</v>
      </c>
      <c r="P36" s="836">
        <v>26</v>
      </c>
      <c r="Q36" s="835">
        <v>8.7390000000000008</v>
      </c>
      <c r="R36" s="835">
        <v>56.347141798979628</v>
      </c>
      <c r="S36" s="28"/>
    </row>
    <row r="37" spans="1:19" ht="15.75" thickBot="1">
      <c r="A37" s="2089" t="s">
        <v>696</v>
      </c>
      <c r="B37" s="447" t="s">
        <v>204</v>
      </c>
      <c r="C37" s="862">
        <v>0.68892097043931499</v>
      </c>
      <c r="D37" s="131">
        <f>1.14*1.64*SQRT(C37*(1-C37)/SUM($H$37:$H$40))</f>
        <v>1.1645065469125672E-2</v>
      </c>
      <c r="E37" s="34">
        <v>11.33211934819232</v>
      </c>
      <c r="F37" s="34">
        <f t="shared" si="0"/>
        <v>0.56805037725304464</v>
      </c>
      <c r="G37" s="35">
        <v>6206.0255943211887</v>
      </c>
      <c r="H37" s="35">
        <v>3763</v>
      </c>
      <c r="I37" s="34">
        <v>5.0069999999999997</v>
      </c>
      <c r="J37" s="841">
        <v>18.638255563095637</v>
      </c>
      <c r="K37" s="862">
        <v>0.68657754190210396</v>
      </c>
      <c r="L37" s="827">
        <f>1.14*1.64*SQRT(K37*(1-K37)/SUM($P$37:$P$40))</f>
        <v>3.141674012542213E-3</v>
      </c>
      <c r="M37" s="34">
        <v>11.907187017913429</v>
      </c>
      <c r="N37" s="34">
        <f t="shared" si="1"/>
        <v>0.1603181727971543</v>
      </c>
      <c r="O37" s="35">
        <v>52660.310594189992</v>
      </c>
      <c r="P37" s="35">
        <v>51700</v>
      </c>
      <c r="Q37" s="34">
        <v>5.5140000000000002</v>
      </c>
      <c r="R37" s="34">
        <v>19.497517848201159</v>
      </c>
      <c r="S37" s="28"/>
    </row>
    <row r="38" spans="1:19" ht="18" customHeight="1">
      <c r="A38" s="1800"/>
      <c r="B38" s="447" t="s">
        <v>205</v>
      </c>
      <c r="C38" s="863">
        <v>0.21803583537257301</v>
      </c>
      <c r="D38" s="131">
        <f>1.14*1.64*SQRT(C38*(1-C38)/SUM($H$37:$H$40))</f>
        <v>1.0386739244898264E-2</v>
      </c>
      <c r="E38" s="34">
        <v>15.418711696303946</v>
      </c>
      <c r="F38" s="34">
        <f t="shared" si="0"/>
        <v>1.5722874538464873</v>
      </c>
      <c r="G38" s="35">
        <v>1964.1381709407258</v>
      </c>
      <c r="H38" s="35">
        <v>1235</v>
      </c>
      <c r="I38" s="34">
        <v>5.7069999999999999</v>
      </c>
      <c r="J38" s="841">
        <v>29.554031261601178</v>
      </c>
      <c r="K38" s="863">
        <v>0.22434996597919701</v>
      </c>
      <c r="L38" s="827">
        <f>1.14*1.64*SQRT(K38*(1-K38)/SUM($P$37:$P$40))</f>
        <v>2.8251868664651686E-3</v>
      </c>
      <c r="M38" s="34">
        <v>14.438405718820496</v>
      </c>
      <c r="N38" s="34">
        <f t="shared" si="1"/>
        <v>0.38000263045225152</v>
      </c>
      <c r="O38" s="35">
        <v>17207.581328002478</v>
      </c>
      <c r="P38" s="35">
        <v>17589</v>
      </c>
      <c r="Q38" s="34">
        <v>5.6658864822720352</v>
      </c>
      <c r="R38" s="34">
        <v>26.956188084711677</v>
      </c>
      <c r="S38" s="28"/>
    </row>
    <row r="39" spans="1:19" ht="15">
      <c r="A39" s="1800"/>
      <c r="B39" s="447" t="s">
        <v>206</v>
      </c>
      <c r="C39" s="863">
        <v>6.1529150480107903E-2</v>
      </c>
      <c r="D39" s="827">
        <f>1.14*1.64*SQRT(C39*(1-C39)/SUM($H$37:$H$40))</f>
        <v>6.0446716889855706E-3</v>
      </c>
      <c r="E39" s="34">
        <v>19.837276201435696</v>
      </c>
      <c r="F39" s="34">
        <f t="shared" si="0"/>
        <v>4.0628158019976892</v>
      </c>
      <c r="G39" s="35">
        <v>554.27472679905259</v>
      </c>
      <c r="H39" s="35">
        <v>327</v>
      </c>
      <c r="I39" s="34">
        <v>6.4160000000000004</v>
      </c>
      <c r="J39" s="841">
        <v>39.296358742380953</v>
      </c>
      <c r="K39" s="863">
        <v>5.4764566065846301E-2</v>
      </c>
      <c r="L39" s="827">
        <f>1.14*1.64*SQRT(K39*(1-K39)/SUM($P$37:$P$40))</f>
        <v>1.5408880565157027E-3</v>
      </c>
      <c r="M39" s="34">
        <v>14.962791432600657</v>
      </c>
      <c r="N39" s="34">
        <f t="shared" si="1"/>
        <v>0.81828974634000118</v>
      </c>
      <c r="O39" s="35">
        <v>4200.4273116680388</v>
      </c>
      <c r="P39" s="35">
        <v>4208</v>
      </c>
      <c r="Q39" s="34">
        <v>5.7060000000000004</v>
      </c>
      <c r="R39" s="34">
        <v>28.392018899243357</v>
      </c>
      <c r="S39" s="28"/>
    </row>
    <row r="40" spans="1:19" ht="15">
      <c r="A40" s="2088"/>
      <c r="B40" s="832" t="s">
        <v>862</v>
      </c>
      <c r="C40" s="864">
        <v>3.15140437080043E-2</v>
      </c>
      <c r="D40" s="838">
        <f>1.14*1.64*SQRT(C40*(1-C40)/SUM($H$37:$H$40))</f>
        <v>4.3946125811886293E-3</v>
      </c>
      <c r="E40" s="839">
        <v>18.090649632497929</v>
      </c>
      <c r="F40" s="839">
        <f t="shared" si="0"/>
        <v>3.9291979516199231</v>
      </c>
      <c r="G40" s="840">
        <v>283.88882066939374</v>
      </c>
      <c r="H40" s="840">
        <v>199</v>
      </c>
      <c r="I40" s="839">
        <v>7.6580000000000004</v>
      </c>
      <c r="J40" s="853">
        <v>29.647067883689704</v>
      </c>
      <c r="K40" s="864">
        <v>3.4307926052854501E-2</v>
      </c>
      <c r="L40" s="827">
        <f>1.14*1.64*SQRT(K40*(1-K40)/SUM($P$37:$P$40))</f>
        <v>1.2327296242716592E-3</v>
      </c>
      <c r="M40" s="839">
        <v>20.848360765726461</v>
      </c>
      <c r="N40" s="839">
        <f t="shared" si="1"/>
        <v>1.24481353101235</v>
      </c>
      <c r="O40" s="840">
        <v>2631.4085904712351</v>
      </c>
      <c r="P40" s="840">
        <v>2710</v>
      </c>
      <c r="Q40" s="839">
        <v>7.9561349854243408</v>
      </c>
      <c r="R40" s="839">
        <v>34.660932810859308</v>
      </c>
      <c r="S40" s="28"/>
    </row>
    <row r="41" spans="1:19" ht="51.75" customHeight="1">
      <c r="A41" s="2090" t="s">
        <v>815</v>
      </c>
      <c r="B41" s="2090"/>
      <c r="C41" s="2090"/>
      <c r="D41" s="2090"/>
      <c r="E41" s="2090"/>
      <c r="F41" s="2090"/>
      <c r="G41" s="2090"/>
      <c r="H41" s="2090"/>
      <c r="I41" s="2090"/>
      <c r="J41" s="2090"/>
      <c r="K41" s="2090"/>
      <c r="L41" s="2090"/>
      <c r="M41" s="2090"/>
      <c r="N41" s="2090"/>
      <c r="O41" s="2090"/>
      <c r="P41" s="2090"/>
      <c r="Q41" s="2090"/>
      <c r="R41" s="2090"/>
      <c r="S41" s="28"/>
    </row>
    <row r="42" spans="1:19" s="20" customFormat="1">
      <c r="A42" s="504" t="s">
        <v>347</v>
      </c>
      <c r="D42" s="492"/>
      <c r="E42" s="492"/>
      <c r="F42" s="492"/>
      <c r="G42" s="492"/>
    </row>
    <row r="43" spans="1:19" s="20" customFormat="1">
      <c r="A43" s="505" t="s">
        <v>348</v>
      </c>
      <c r="D43" s="506"/>
      <c r="E43" s="492"/>
      <c r="F43" s="506"/>
      <c r="G43" s="492"/>
    </row>
    <row r="53" ht="12.75" customHeight="1"/>
  </sheetData>
  <mergeCells count="17">
    <mergeCell ref="A5:R5"/>
    <mergeCell ref="A6:B8"/>
    <mergeCell ref="C6:J6"/>
    <mergeCell ref="K6:R6"/>
    <mergeCell ref="C7:D7"/>
    <mergeCell ref="E7:J7"/>
    <mergeCell ref="K7:L7"/>
    <mergeCell ref="M7:R7"/>
    <mergeCell ref="A33:A36"/>
    <mergeCell ref="A37:A40"/>
    <mergeCell ref="A41:R41"/>
    <mergeCell ref="A9:A12"/>
    <mergeCell ref="A13:A16"/>
    <mergeCell ref="A17:A20"/>
    <mergeCell ref="A21:A24"/>
    <mergeCell ref="A25:A28"/>
    <mergeCell ref="A29:A32"/>
  </mergeCells>
  <hyperlinks>
    <hyperlink ref="A3" location="Übersicht!A1" display="&lt;&lt; Zurück zur Übersicht"/>
  </hyperlinks>
  <pageMargins left="0.7" right="0.7" top="0.78740157499999996" bottom="0.78740157499999996"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5"/>
  <sheetViews>
    <sheetView zoomScaleNormal="100" workbookViewId="0">
      <selection activeCell="A3" sqref="A3"/>
    </sheetView>
  </sheetViews>
  <sheetFormatPr baseColWidth="10" defaultColWidth="11.5703125" defaultRowHeight="12.75"/>
  <cols>
    <col min="1" max="1" width="28.140625" bestFit="1" customWidth="1"/>
    <col min="8" max="8" width="12.42578125" bestFit="1" customWidth="1"/>
  </cols>
  <sheetData>
    <row r="1" spans="1:65" ht="25.5">
      <c r="A1" s="8" t="s">
        <v>735</v>
      </c>
      <c r="B1" s="8"/>
      <c r="C1" s="8"/>
      <c r="D1" s="8"/>
      <c r="E1" s="8"/>
      <c r="F1" s="8"/>
      <c r="G1" s="8"/>
      <c r="H1" s="8"/>
      <c r="I1" s="8"/>
      <c r="J1" s="8"/>
      <c r="K1" s="8"/>
      <c r="L1" s="8"/>
      <c r="M1" s="8"/>
      <c r="N1" s="8"/>
      <c r="O1" s="28"/>
    </row>
    <row r="2" spans="1:65" ht="15" customHeight="1">
      <c r="A2" s="28"/>
      <c r="B2" s="28"/>
      <c r="C2" s="28"/>
      <c r="D2" s="28"/>
      <c r="E2" s="28"/>
      <c r="F2" s="28"/>
      <c r="G2" s="28"/>
      <c r="H2" s="28"/>
      <c r="I2" s="28"/>
      <c r="J2" s="28"/>
      <c r="K2" s="28"/>
      <c r="L2" s="28"/>
      <c r="M2" s="28"/>
      <c r="N2" s="28"/>
      <c r="O2" s="28"/>
    </row>
    <row r="3" spans="1:65" ht="15.75">
      <c r="A3" s="26" t="s">
        <v>69</v>
      </c>
      <c r="B3" s="26"/>
      <c r="C3" s="26"/>
      <c r="D3" s="26"/>
      <c r="E3" s="26"/>
      <c r="F3" s="26"/>
      <c r="G3" s="26"/>
      <c r="H3" s="26"/>
      <c r="I3" s="26"/>
      <c r="J3" s="26"/>
      <c r="K3" s="26"/>
      <c r="L3" s="26"/>
      <c r="M3" s="26"/>
      <c r="N3" s="26"/>
      <c r="O3" s="28"/>
    </row>
    <row r="5" spans="1:65" ht="13.5" customHeight="1">
      <c r="A5" s="1826" t="s">
        <v>1207</v>
      </c>
      <c r="B5" s="1826"/>
      <c r="C5" s="1826"/>
      <c r="D5" s="1826"/>
      <c r="E5" s="1826"/>
      <c r="F5" s="1826"/>
      <c r="G5" s="1826"/>
      <c r="H5" s="1826"/>
      <c r="I5" s="1826"/>
      <c r="J5" s="1826"/>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826"/>
      <c r="AH5" s="1826"/>
      <c r="AI5" s="1826"/>
      <c r="AJ5" s="1826"/>
      <c r="AK5" s="1826"/>
      <c r="AL5" s="1826"/>
      <c r="AM5" s="1826"/>
      <c r="AN5" s="1826"/>
      <c r="AO5" s="1826"/>
      <c r="AP5" s="1826"/>
      <c r="AQ5" s="1826"/>
      <c r="AR5" s="1826"/>
      <c r="AS5" s="1826"/>
      <c r="AT5" s="1826"/>
      <c r="AU5" s="1826"/>
      <c r="AV5" s="1826"/>
      <c r="AW5" s="1826"/>
      <c r="AX5" s="1826"/>
      <c r="AY5" s="1826"/>
      <c r="AZ5" s="1826"/>
      <c r="BA5" s="1826"/>
      <c r="BB5" s="1826"/>
      <c r="BC5" s="1826"/>
      <c r="BD5" s="1826"/>
      <c r="BE5" s="1826"/>
      <c r="BF5" s="1826"/>
      <c r="BG5" s="1826"/>
      <c r="BH5" s="1826"/>
      <c r="BI5" s="1826"/>
      <c r="BJ5" s="1826"/>
      <c r="BK5" s="1826"/>
      <c r="BL5" s="1826"/>
      <c r="BM5" s="1826"/>
    </row>
    <row r="6" spans="1:65" ht="12.75" customHeight="1">
      <c r="B6" s="2063" t="s">
        <v>391</v>
      </c>
      <c r="C6" s="2063"/>
      <c r="D6" s="2063"/>
      <c r="E6" s="2063"/>
      <c r="F6" s="2063"/>
      <c r="G6" s="2063"/>
      <c r="H6" s="2063"/>
      <c r="I6" s="2063"/>
      <c r="J6" s="2063" t="s">
        <v>394</v>
      </c>
      <c r="K6" s="2063"/>
      <c r="L6" s="2063"/>
      <c r="M6" s="2063"/>
      <c r="N6" s="2063"/>
      <c r="O6" s="2063"/>
      <c r="P6" s="2063"/>
      <c r="Q6" s="2063"/>
      <c r="R6" s="2063" t="s">
        <v>77</v>
      </c>
      <c r="S6" s="2063"/>
      <c r="T6" s="2063"/>
      <c r="U6" s="2063"/>
      <c r="V6" s="2063"/>
      <c r="W6" s="2063"/>
      <c r="X6" s="2063"/>
      <c r="Y6" s="2063"/>
      <c r="Z6" s="2063" t="s">
        <v>78</v>
      </c>
      <c r="AA6" s="2063"/>
      <c r="AB6" s="2063"/>
      <c r="AC6" s="2063"/>
      <c r="AD6" s="2063"/>
      <c r="AE6" s="2063"/>
      <c r="AF6" s="2063"/>
      <c r="AG6" s="2063"/>
      <c r="AH6" s="2063" t="s">
        <v>79</v>
      </c>
      <c r="AI6" s="2063"/>
      <c r="AJ6" s="2063"/>
      <c r="AK6" s="2063"/>
      <c r="AL6" s="2063"/>
      <c r="AM6" s="2063"/>
      <c r="AN6" s="2063"/>
      <c r="AO6" s="2063"/>
      <c r="AP6" s="2063" t="s">
        <v>99</v>
      </c>
      <c r="AQ6" s="2063"/>
      <c r="AR6" s="2063"/>
      <c r="AS6" s="2063"/>
      <c r="AT6" s="2063"/>
      <c r="AU6" s="2063"/>
      <c r="AV6" s="2063"/>
      <c r="AW6" s="2063"/>
      <c r="AX6" s="2063" t="s">
        <v>160</v>
      </c>
      <c r="AY6" s="2063"/>
      <c r="AZ6" s="2063"/>
      <c r="BA6" s="2063"/>
      <c r="BB6" s="2063"/>
      <c r="BC6" s="2063"/>
      <c r="BD6" s="2063"/>
      <c r="BE6" s="2063"/>
      <c r="BF6" s="2063" t="s">
        <v>161</v>
      </c>
      <c r="BG6" s="2063"/>
      <c r="BH6" s="2063"/>
      <c r="BI6" s="2063"/>
      <c r="BJ6" s="2063"/>
      <c r="BK6" s="2063"/>
      <c r="BL6" s="2063"/>
      <c r="BM6" s="2063"/>
    </row>
    <row r="7" spans="1:65" ht="12.75" customHeight="1">
      <c r="B7" s="2067" t="s">
        <v>828</v>
      </c>
      <c r="C7" s="2067"/>
      <c r="D7" s="2067"/>
      <c r="E7" s="2067"/>
      <c r="F7" s="2067"/>
      <c r="G7" s="2067"/>
      <c r="H7" s="2067"/>
      <c r="I7" s="2067"/>
      <c r="J7" s="2067" t="s">
        <v>828</v>
      </c>
      <c r="K7" s="2067"/>
      <c r="L7" s="2067"/>
      <c r="M7" s="2067"/>
      <c r="N7" s="2067"/>
      <c r="O7" s="2067"/>
      <c r="P7" s="2067"/>
      <c r="Q7" s="2067"/>
      <c r="R7" s="2067" t="s">
        <v>828</v>
      </c>
      <c r="S7" s="2067"/>
      <c r="T7" s="2067"/>
      <c r="U7" s="2067"/>
      <c r="V7" s="2067"/>
      <c r="W7" s="2067"/>
      <c r="X7" s="2067"/>
      <c r="Y7" s="2067"/>
      <c r="Z7" s="2067" t="s">
        <v>828</v>
      </c>
      <c r="AA7" s="2067"/>
      <c r="AB7" s="2067"/>
      <c r="AC7" s="2067"/>
      <c r="AD7" s="2067"/>
      <c r="AE7" s="2067"/>
      <c r="AF7" s="2067"/>
      <c r="AG7" s="2067"/>
      <c r="AH7" s="2067" t="s">
        <v>828</v>
      </c>
      <c r="AI7" s="2067"/>
      <c r="AJ7" s="2067"/>
      <c r="AK7" s="2067"/>
      <c r="AL7" s="2067"/>
      <c r="AM7" s="2067"/>
      <c r="AN7" s="2067"/>
      <c r="AO7" s="2067"/>
      <c r="AP7" s="2067" t="s">
        <v>828</v>
      </c>
      <c r="AQ7" s="2067"/>
      <c r="AR7" s="2067"/>
      <c r="AS7" s="2067"/>
      <c r="AT7" s="2067"/>
      <c r="AU7" s="2067"/>
      <c r="AV7" s="2067"/>
      <c r="AW7" s="2067"/>
      <c r="AX7" s="2067" t="s">
        <v>828</v>
      </c>
      <c r="AY7" s="2067"/>
      <c r="AZ7" s="2067"/>
      <c r="BA7" s="2067"/>
      <c r="BB7" s="2067"/>
      <c r="BC7" s="2067"/>
      <c r="BD7" s="2067"/>
      <c r="BE7" s="2067"/>
      <c r="BF7" s="2067" t="s">
        <v>828</v>
      </c>
      <c r="BG7" s="2067"/>
      <c r="BH7" s="2067"/>
      <c r="BI7" s="2067"/>
      <c r="BJ7" s="2067"/>
      <c r="BK7" s="2067"/>
      <c r="BL7" s="2067"/>
      <c r="BM7" s="2067"/>
    </row>
    <row r="8" spans="1:65">
      <c r="B8" s="2064" t="s">
        <v>235</v>
      </c>
      <c r="C8" s="2064"/>
      <c r="D8" s="2064"/>
      <c r="E8" s="2064"/>
      <c r="F8" s="2064" t="s">
        <v>863</v>
      </c>
      <c r="G8" s="2064"/>
      <c r="H8" s="2064"/>
      <c r="I8" s="2064"/>
      <c r="J8" s="2064" t="s">
        <v>235</v>
      </c>
      <c r="K8" s="2064"/>
      <c r="L8" s="2064"/>
      <c r="M8" s="2064"/>
      <c r="N8" s="2064" t="s">
        <v>863</v>
      </c>
      <c r="O8" s="2064"/>
      <c r="P8" s="2064"/>
      <c r="Q8" s="2064"/>
      <c r="R8" s="2064" t="s">
        <v>235</v>
      </c>
      <c r="S8" s="2064"/>
      <c r="T8" s="2064"/>
      <c r="U8" s="2064"/>
      <c r="V8" s="2064" t="s">
        <v>863</v>
      </c>
      <c r="W8" s="2064"/>
      <c r="X8" s="2064"/>
      <c r="Y8" s="2064"/>
      <c r="Z8" s="2064" t="s">
        <v>235</v>
      </c>
      <c r="AA8" s="2064"/>
      <c r="AB8" s="2064"/>
      <c r="AC8" s="2064"/>
      <c r="AD8" s="2064" t="s">
        <v>863</v>
      </c>
      <c r="AE8" s="2064"/>
      <c r="AF8" s="2064"/>
      <c r="AG8" s="2064"/>
      <c r="AH8" s="2064" t="s">
        <v>235</v>
      </c>
      <c r="AI8" s="2064"/>
      <c r="AJ8" s="2064"/>
      <c r="AK8" s="2064"/>
      <c r="AL8" s="2064" t="s">
        <v>863</v>
      </c>
      <c r="AM8" s="2064"/>
      <c r="AN8" s="2064"/>
      <c r="AO8" s="2064"/>
      <c r="AP8" s="2064" t="s">
        <v>235</v>
      </c>
      <c r="AQ8" s="2064"/>
      <c r="AR8" s="2064"/>
      <c r="AS8" s="2064"/>
      <c r="AT8" s="2064" t="s">
        <v>863</v>
      </c>
      <c r="AU8" s="2064"/>
      <c r="AV8" s="2064"/>
      <c r="AW8" s="2064"/>
      <c r="AX8" s="2064" t="s">
        <v>235</v>
      </c>
      <c r="AY8" s="2064"/>
      <c r="AZ8" s="2064"/>
      <c r="BA8" s="2064"/>
      <c r="BB8" s="2064" t="s">
        <v>863</v>
      </c>
      <c r="BC8" s="2064"/>
      <c r="BD8" s="2064"/>
      <c r="BE8" s="2064"/>
      <c r="BF8" s="2064" t="s">
        <v>235</v>
      </c>
      <c r="BG8" s="2064"/>
      <c r="BH8" s="2064"/>
      <c r="BI8" s="2064"/>
      <c r="BJ8" s="2064" t="s">
        <v>863</v>
      </c>
      <c r="BK8" s="2064"/>
      <c r="BL8" s="2064"/>
      <c r="BM8" s="2064"/>
    </row>
    <row r="9" spans="1:65" ht="24.75" thickBot="1">
      <c r="B9" s="734" t="s">
        <v>76</v>
      </c>
      <c r="C9" s="734" t="s">
        <v>112</v>
      </c>
      <c r="D9" s="734" t="s">
        <v>75</v>
      </c>
      <c r="E9" s="734" t="s">
        <v>92</v>
      </c>
      <c r="F9" s="734" t="s">
        <v>76</v>
      </c>
      <c r="G9" s="734" t="s">
        <v>112</v>
      </c>
      <c r="H9" s="734" t="s">
        <v>75</v>
      </c>
      <c r="I9" s="1409" t="s">
        <v>92</v>
      </c>
      <c r="J9" s="734" t="s">
        <v>76</v>
      </c>
      <c r="K9" s="734" t="s">
        <v>112</v>
      </c>
      <c r="L9" s="734" t="s">
        <v>75</v>
      </c>
      <c r="M9" s="734" t="s">
        <v>92</v>
      </c>
      <c r="N9" s="734" t="s">
        <v>76</v>
      </c>
      <c r="O9" s="734" t="s">
        <v>112</v>
      </c>
      <c r="P9" s="734" t="s">
        <v>75</v>
      </c>
      <c r="Q9" s="1409" t="s">
        <v>92</v>
      </c>
      <c r="R9" s="734" t="s">
        <v>76</v>
      </c>
      <c r="S9" s="734" t="s">
        <v>112</v>
      </c>
      <c r="T9" s="734" t="s">
        <v>75</v>
      </c>
      <c r="U9" s="734" t="s">
        <v>92</v>
      </c>
      <c r="V9" s="734" t="s">
        <v>76</v>
      </c>
      <c r="W9" s="734" t="s">
        <v>112</v>
      </c>
      <c r="X9" s="734" t="s">
        <v>75</v>
      </c>
      <c r="Y9" s="1409" t="s">
        <v>92</v>
      </c>
      <c r="Z9" s="734" t="s">
        <v>76</v>
      </c>
      <c r="AA9" s="734" t="s">
        <v>112</v>
      </c>
      <c r="AB9" s="734" t="s">
        <v>75</v>
      </c>
      <c r="AC9" s="734" t="s">
        <v>92</v>
      </c>
      <c r="AD9" s="734" t="s">
        <v>76</v>
      </c>
      <c r="AE9" s="734" t="s">
        <v>112</v>
      </c>
      <c r="AF9" s="734" t="s">
        <v>75</v>
      </c>
      <c r="AG9" s="1409" t="s">
        <v>92</v>
      </c>
      <c r="AH9" s="734" t="s">
        <v>76</v>
      </c>
      <c r="AI9" s="734" t="s">
        <v>112</v>
      </c>
      <c r="AJ9" s="734" t="s">
        <v>75</v>
      </c>
      <c r="AK9" s="734" t="s">
        <v>92</v>
      </c>
      <c r="AL9" s="734" t="s">
        <v>76</v>
      </c>
      <c r="AM9" s="734" t="s">
        <v>112</v>
      </c>
      <c r="AN9" s="734" t="s">
        <v>75</v>
      </c>
      <c r="AO9" s="1409" t="s">
        <v>92</v>
      </c>
      <c r="AP9" s="734" t="s">
        <v>76</v>
      </c>
      <c r="AQ9" s="734" t="s">
        <v>112</v>
      </c>
      <c r="AR9" s="734" t="s">
        <v>75</v>
      </c>
      <c r="AS9" s="734" t="s">
        <v>92</v>
      </c>
      <c r="AT9" s="734" t="s">
        <v>76</v>
      </c>
      <c r="AU9" s="734" t="s">
        <v>112</v>
      </c>
      <c r="AV9" s="734" t="s">
        <v>75</v>
      </c>
      <c r="AW9" s="1409" t="s">
        <v>92</v>
      </c>
      <c r="AX9" s="734" t="s">
        <v>76</v>
      </c>
      <c r="AY9" s="734" t="s">
        <v>112</v>
      </c>
      <c r="AZ9" s="734" t="s">
        <v>75</v>
      </c>
      <c r="BA9" s="734" t="s">
        <v>92</v>
      </c>
      <c r="BB9" s="734" t="s">
        <v>76</v>
      </c>
      <c r="BC9" s="734" t="s">
        <v>112</v>
      </c>
      <c r="BD9" s="734" t="s">
        <v>75</v>
      </c>
      <c r="BE9" s="1409" t="s">
        <v>92</v>
      </c>
      <c r="BF9" s="734" t="s">
        <v>76</v>
      </c>
      <c r="BG9" s="734" t="s">
        <v>112</v>
      </c>
      <c r="BH9" s="734" t="s">
        <v>75</v>
      </c>
      <c r="BI9" s="734" t="s">
        <v>92</v>
      </c>
      <c r="BJ9" s="734" t="s">
        <v>76</v>
      </c>
      <c r="BK9" s="734" t="s">
        <v>112</v>
      </c>
      <c r="BL9" s="734" t="s">
        <v>75</v>
      </c>
      <c r="BM9" s="1409" t="s">
        <v>92</v>
      </c>
    </row>
    <row r="10" spans="1:65">
      <c r="A10" s="761" t="s">
        <v>677</v>
      </c>
      <c r="B10" s="865">
        <v>0.97054682094597022</v>
      </c>
      <c r="C10" s="865">
        <v>4.4703140222459081E-2</v>
      </c>
      <c r="D10" s="866">
        <v>77.98430677125242</v>
      </c>
      <c r="E10" s="866">
        <v>49</v>
      </c>
      <c r="F10" s="867">
        <v>2.94531790540297E-2</v>
      </c>
      <c r="G10" s="867">
        <v>4.4703140222459026E-2</v>
      </c>
      <c r="H10" s="868">
        <v>2.36658933002259</v>
      </c>
      <c r="I10" s="868">
        <v>1</v>
      </c>
      <c r="J10" s="865">
        <v>0.9027694801160836</v>
      </c>
      <c r="K10" s="865">
        <v>4.3253027718972936E-2</v>
      </c>
      <c r="L10" s="866">
        <v>214.22699407029728</v>
      </c>
      <c r="M10" s="866">
        <v>150</v>
      </c>
      <c r="N10" s="865">
        <v>9.7230519883916372E-2</v>
      </c>
      <c r="O10" s="865">
        <v>4.3253027718972936E-2</v>
      </c>
      <c r="P10" s="866">
        <v>23.072780444400163</v>
      </c>
      <c r="Q10" s="866">
        <v>14</v>
      </c>
      <c r="R10" s="865">
        <v>0.97614594193466975</v>
      </c>
      <c r="S10" s="865">
        <v>3.3164339485495783E-2</v>
      </c>
      <c r="T10" s="866">
        <v>142.24558823391175</v>
      </c>
      <c r="U10" s="866">
        <v>72</v>
      </c>
      <c r="V10" s="867">
        <v>2.3854058065330336E-2</v>
      </c>
      <c r="W10" s="867">
        <v>3.3164339485495846E-2</v>
      </c>
      <c r="X10" s="868">
        <v>3.4760524789395602</v>
      </c>
      <c r="Y10" s="868">
        <v>2</v>
      </c>
      <c r="Z10" s="865">
        <v>0.86538514106879283</v>
      </c>
      <c r="AA10" s="865">
        <v>6.6169589789550301E-2</v>
      </c>
      <c r="AB10" s="866">
        <v>125.62812774615713</v>
      </c>
      <c r="AC10" s="866">
        <v>84</v>
      </c>
      <c r="AD10" s="865">
        <v>0.13461485893120723</v>
      </c>
      <c r="AE10" s="865">
        <v>6.6169589789550315E-2</v>
      </c>
      <c r="AF10" s="866">
        <v>19.542065020268552</v>
      </c>
      <c r="AG10" s="866">
        <v>9</v>
      </c>
      <c r="AH10" s="865">
        <v>0.90001705383151687</v>
      </c>
      <c r="AI10" s="865">
        <v>4.1572040302659229E-2</v>
      </c>
      <c r="AJ10" s="866">
        <v>327.54116938665373</v>
      </c>
      <c r="AK10" s="866">
        <v>166</v>
      </c>
      <c r="AL10" s="865">
        <v>9.9982946168483203E-2</v>
      </c>
      <c r="AM10" s="865">
        <v>4.1572040302659242E-2</v>
      </c>
      <c r="AN10" s="866">
        <v>36.386567307066123</v>
      </c>
      <c r="AO10" s="866">
        <v>16</v>
      </c>
      <c r="AP10" s="865">
        <v>0.84608029997747769</v>
      </c>
      <c r="AQ10" s="865">
        <v>7.0726293498637918E-2</v>
      </c>
      <c r="AR10" s="866">
        <v>104.88208855096538</v>
      </c>
      <c r="AS10" s="866">
        <v>77</v>
      </c>
      <c r="AT10" s="865">
        <v>0.15391970002252231</v>
      </c>
      <c r="AU10" s="865">
        <v>7.0726293498637918E-2</v>
      </c>
      <c r="AV10" s="866">
        <v>19.080245229595754</v>
      </c>
      <c r="AW10" s="866">
        <v>14</v>
      </c>
      <c r="AX10" s="865">
        <v>0.97159097226565005</v>
      </c>
      <c r="AY10" s="865">
        <v>4.9112113552330867E-2</v>
      </c>
      <c r="AZ10" s="866">
        <v>71.693824743820272</v>
      </c>
      <c r="BA10" s="866">
        <v>39</v>
      </c>
      <c r="BB10" s="867">
        <v>2.8409027734349977E-2</v>
      </c>
      <c r="BC10" s="867">
        <v>4.9112113552330902E-2</v>
      </c>
      <c r="BD10" s="868">
        <v>2.0963058670453898</v>
      </c>
      <c r="BE10" s="868">
        <v>1</v>
      </c>
      <c r="BF10" s="865">
        <v>0.97399930236888621</v>
      </c>
      <c r="BG10" s="865">
        <v>4.0117991123162007E-2</v>
      </c>
      <c r="BH10" s="866">
        <v>56.508071728791414</v>
      </c>
      <c r="BI10" s="866">
        <v>53</v>
      </c>
      <c r="BJ10" s="867">
        <v>2.6000697631113782E-2</v>
      </c>
      <c r="BK10" s="867">
        <v>4.0117991123162007E-2</v>
      </c>
      <c r="BL10" s="868">
        <v>1.5084705740180711</v>
      </c>
      <c r="BM10" s="868">
        <v>2</v>
      </c>
    </row>
    <row r="11" spans="1:65">
      <c r="A11" s="762" t="s">
        <v>701</v>
      </c>
      <c r="B11" s="869">
        <v>1</v>
      </c>
      <c r="C11" s="602">
        <v>0</v>
      </c>
      <c r="D11" s="811">
        <v>1.6832775941757601</v>
      </c>
      <c r="E11" s="811">
        <v>1</v>
      </c>
      <c r="F11" s="602">
        <v>0</v>
      </c>
      <c r="G11" s="602">
        <v>0</v>
      </c>
      <c r="H11" s="811">
        <v>0</v>
      </c>
      <c r="I11" s="811">
        <v>0</v>
      </c>
      <c r="J11" s="869">
        <v>0.34781067210179972</v>
      </c>
      <c r="K11" s="869">
        <v>0.4452223929193781</v>
      </c>
      <c r="L11" s="811">
        <v>2.1251917099222202</v>
      </c>
      <c r="M11" s="811">
        <v>2</v>
      </c>
      <c r="N11" s="869">
        <v>0.65218932789820039</v>
      </c>
      <c r="O11" s="869">
        <v>0.4452223929193781</v>
      </c>
      <c r="P11" s="811">
        <v>3.98500524602456</v>
      </c>
      <c r="Q11" s="811">
        <v>2</v>
      </c>
      <c r="R11" s="870">
        <v>1</v>
      </c>
      <c r="S11" s="653">
        <v>0</v>
      </c>
      <c r="T11" s="871">
        <v>6.7451345103574898</v>
      </c>
      <c r="U11" s="871">
        <v>3</v>
      </c>
      <c r="V11" s="602">
        <v>0</v>
      </c>
      <c r="W11" s="872">
        <v>0</v>
      </c>
      <c r="X11" s="811">
        <v>0</v>
      </c>
      <c r="Y11" s="811">
        <v>0</v>
      </c>
      <c r="Z11" s="869">
        <v>0.54178166260562233</v>
      </c>
      <c r="AA11" s="869">
        <v>0.46576525400040858</v>
      </c>
      <c r="AB11" s="811">
        <v>2.029495993331409</v>
      </c>
      <c r="AC11" s="811">
        <v>2</v>
      </c>
      <c r="AD11" s="869">
        <v>0.45821833739437773</v>
      </c>
      <c r="AE11" s="869">
        <v>0.46576525400040858</v>
      </c>
      <c r="AF11" s="811">
        <v>1.716470571079123</v>
      </c>
      <c r="AG11" s="811">
        <v>2</v>
      </c>
      <c r="AH11" s="870">
        <v>0.87621785375698724</v>
      </c>
      <c r="AI11" s="870">
        <v>0.20524023252246001</v>
      </c>
      <c r="AJ11" s="871">
        <v>14.652763056519269</v>
      </c>
      <c r="AK11" s="871">
        <v>8</v>
      </c>
      <c r="AL11" s="869">
        <v>0.12378214624301265</v>
      </c>
      <c r="AM11" s="869">
        <v>0.20524023252245996</v>
      </c>
      <c r="AN11" s="811">
        <v>2.06997660655898</v>
      </c>
      <c r="AO11" s="811">
        <v>1</v>
      </c>
      <c r="AP11" s="870">
        <v>0.82336594929800511</v>
      </c>
      <c r="AQ11" s="870">
        <v>0.25207940871861839</v>
      </c>
      <c r="AR11" s="871">
        <v>9.2001690703903716</v>
      </c>
      <c r="AS11" s="871">
        <v>6</v>
      </c>
      <c r="AT11" s="869">
        <v>0.17663405070199484</v>
      </c>
      <c r="AU11" s="869">
        <v>0.25207940871861834</v>
      </c>
      <c r="AV11" s="811">
        <v>1.9736827001793951</v>
      </c>
      <c r="AW11" s="811">
        <v>2</v>
      </c>
      <c r="AX11" s="869">
        <v>1</v>
      </c>
      <c r="AY11" s="602">
        <v>0</v>
      </c>
      <c r="AZ11" s="811">
        <v>3.9248508917388198</v>
      </c>
      <c r="BA11" s="811">
        <v>3</v>
      </c>
      <c r="BB11" s="602">
        <v>0</v>
      </c>
      <c r="BC11" s="872">
        <v>0</v>
      </c>
      <c r="BD11" s="811">
        <v>0</v>
      </c>
      <c r="BE11" s="811">
        <v>0</v>
      </c>
      <c r="BF11" s="869">
        <v>0.61678437034847544</v>
      </c>
      <c r="BG11" s="869">
        <v>0.52477889271631339</v>
      </c>
      <c r="BH11" s="811">
        <v>1.549431690023459</v>
      </c>
      <c r="BI11" s="811">
        <v>2</v>
      </c>
      <c r="BJ11" s="869">
        <v>0.38321562965152461</v>
      </c>
      <c r="BK11" s="869">
        <v>0.52477889271631339</v>
      </c>
      <c r="BL11" s="811">
        <v>0.962680750744211</v>
      </c>
      <c r="BM11" s="811">
        <v>1</v>
      </c>
    </row>
    <row r="12" spans="1:65">
      <c r="A12" s="762" t="s">
        <v>679</v>
      </c>
      <c r="B12" s="870">
        <v>0.92915698514938161</v>
      </c>
      <c r="C12" s="870">
        <v>5.5387419687457556E-2</v>
      </c>
      <c r="D12" s="871">
        <v>119.63151695072092</v>
      </c>
      <c r="E12" s="871">
        <v>70</v>
      </c>
      <c r="F12" s="437">
        <v>7.0843014850618322E-2</v>
      </c>
      <c r="G12" s="437">
        <v>5.5387419687457536E-2</v>
      </c>
      <c r="H12" s="226">
        <v>9.1212329750492867</v>
      </c>
      <c r="I12" s="226">
        <v>5</v>
      </c>
      <c r="J12" s="870">
        <v>0.71997980226612024</v>
      </c>
      <c r="K12" s="870">
        <v>6.1224410238290776E-2</v>
      </c>
      <c r="L12" s="871">
        <v>194.06616493613356</v>
      </c>
      <c r="M12" s="871">
        <v>132</v>
      </c>
      <c r="N12" s="870">
        <v>0.28002019773387971</v>
      </c>
      <c r="O12" s="870">
        <v>6.1224410238290776E-2</v>
      </c>
      <c r="P12" s="871">
        <v>75.477736608485685</v>
      </c>
      <c r="Q12" s="871">
        <v>56</v>
      </c>
      <c r="R12" s="870">
        <v>0.93017119379360758</v>
      </c>
      <c r="S12" s="653">
        <v>5.360853083521612E-2</v>
      </c>
      <c r="T12" s="871">
        <v>155.912342714445</v>
      </c>
      <c r="U12" s="871">
        <v>73</v>
      </c>
      <c r="V12" s="437">
        <v>6.9828806206392507E-2</v>
      </c>
      <c r="W12" s="437">
        <v>5.3608530835216148E-2</v>
      </c>
      <c r="X12" s="226">
        <v>11.704482827714131</v>
      </c>
      <c r="Y12" s="226">
        <v>6</v>
      </c>
      <c r="Z12" s="870">
        <v>0.84694600132131914</v>
      </c>
      <c r="AA12" s="870">
        <v>6.7652103289325749E-2</v>
      </c>
      <c r="AB12" s="871">
        <v>144.46343162848746</v>
      </c>
      <c r="AC12" s="871">
        <v>83</v>
      </c>
      <c r="AD12" s="870">
        <v>0.15305399867868089</v>
      </c>
      <c r="AE12" s="870">
        <v>6.7652103289325763E-2</v>
      </c>
      <c r="AF12" s="871">
        <v>26.106393842215851</v>
      </c>
      <c r="AG12" s="871">
        <v>16</v>
      </c>
      <c r="AH12" s="870">
        <v>0.86726137271293369</v>
      </c>
      <c r="AI12" s="870">
        <v>3.7909088879280392E-2</v>
      </c>
      <c r="AJ12" s="871">
        <v>460.65290388532173</v>
      </c>
      <c r="AK12" s="871">
        <v>242</v>
      </c>
      <c r="AL12" s="870">
        <v>0.13273862728706626</v>
      </c>
      <c r="AM12" s="870">
        <v>3.7909088879280385E-2</v>
      </c>
      <c r="AN12" s="871">
        <v>70.505197212072929</v>
      </c>
      <c r="AO12" s="871">
        <v>38</v>
      </c>
      <c r="AP12" s="870">
        <v>0.68832377807085454</v>
      </c>
      <c r="AQ12" s="870">
        <v>7.5088097456754391E-2</v>
      </c>
      <c r="AR12" s="871">
        <v>126.58494172010282</v>
      </c>
      <c r="AS12" s="871">
        <v>94</v>
      </c>
      <c r="AT12" s="870">
        <v>0.3116762219291454</v>
      </c>
      <c r="AU12" s="870">
        <v>7.5088097456754391E-2</v>
      </c>
      <c r="AV12" s="871">
        <v>57.318252899845987</v>
      </c>
      <c r="AW12" s="871">
        <v>39</v>
      </c>
      <c r="AX12" s="870">
        <v>0.79103925986879531</v>
      </c>
      <c r="AY12" s="653">
        <v>0.11728849734513762</v>
      </c>
      <c r="AZ12" s="871">
        <v>59.25874793959575</v>
      </c>
      <c r="BA12" s="871">
        <v>33</v>
      </c>
      <c r="BB12" s="437">
        <v>0.20896074013120461</v>
      </c>
      <c r="BC12" s="437">
        <v>0.11728849734513762</v>
      </c>
      <c r="BD12" s="226">
        <v>15.653776565729839</v>
      </c>
      <c r="BE12" s="226">
        <v>9</v>
      </c>
      <c r="BF12" s="870">
        <v>0.49614683043268037</v>
      </c>
      <c r="BG12" s="870">
        <v>0.11253335376929773</v>
      </c>
      <c r="BH12" s="871">
        <v>38.205903604992983</v>
      </c>
      <c r="BI12" s="871">
        <v>38</v>
      </c>
      <c r="BJ12" s="870">
        <v>0.50385316956731963</v>
      </c>
      <c r="BK12" s="870">
        <v>0.11253335376929773</v>
      </c>
      <c r="BL12" s="871">
        <v>38.799332066218156</v>
      </c>
      <c r="BM12" s="871">
        <v>31</v>
      </c>
    </row>
    <row r="13" spans="1:65">
      <c r="A13" s="762" t="s">
        <v>702</v>
      </c>
      <c r="B13" s="873">
        <v>1</v>
      </c>
      <c r="C13" s="874">
        <v>0</v>
      </c>
      <c r="D13" s="875">
        <v>13.243768741267756</v>
      </c>
      <c r="E13" s="875">
        <v>11</v>
      </c>
      <c r="F13" s="872">
        <v>0</v>
      </c>
      <c r="G13" s="872">
        <v>0</v>
      </c>
      <c r="H13" s="876">
        <v>0</v>
      </c>
      <c r="I13" s="876">
        <v>0</v>
      </c>
      <c r="J13" s="873">
        <v>0.96031902199380725</v>
      </c>
      <c r="K13" s="873">
        <v>5.0611123370564365E-2</v>
      </c>
      <c r="L13" s="875">
        <v>72.457289007427974</v>
      </c>
      <c r="M13" s="875">
        <v>50</v>
      </c>
      <c r="N13" s="877">
        <v>3.9680978006192802E-2</v>
      </c>
      <c r="O13" s="877">
        <v>5.0611123370564406E-2</v>
      </c>
      <c r="P13" s="878">
        <v>2.9939801520568503</v>
      </c>
      <c r="Q13" s="878">
        <v>2</v>
      </c>
      <c r="R13" s="873">
        <v>1</v>
      </c>
      <c r="S13" s="874">
        <v>0</v>
      </c>
      <c r="T13" s="875">
        <v>72.407779807522445</v>
      </c>
      <c r="U13" s="875">
        <v>43</v>
      </c>
      <c r="V13" s="872">
        <v>0</v>
      </c>
      <c r="W13" s="872">
        <v>0</v>
      </c>
      <c r="X13" s="811">
        <v>0</v>
      </c>
      <c r="Y13" s="811">
        <v>0</v>
      </c>
      <c r="Z13" s="873">
        <v>1</v>
      </c>
      <c r="AA13" s="874">
        <v>0</v>
      </c>
      <c r="AB13" s="875">
        <v>53.008925499733223</v>
      </c>
      <c r="AC13" s="875">
        <v>42</v>
      </c>
      <c r="AD13" s="872">
        <v>0</v>
      </c>
      <c r="AE13" s="872">
        <v>0</v>
      </c>
      <c r="AF13" s="879">
        <v>0</v>
      </c>
      <c r="AG13" s="879">
        <v>0</v>
      </c>
      <c r="AH13" s="873">
        <v>0.97580347323641847</v>
      </c>
      <c r="AI13" s="873">
        <v>3.6193961472637128E-2</v>
      </c>
      <c r="AJ13" s="875">
        <v>141.34187528069776</v>
      </c>
      <c r="AK13" s="880">
        <v>61</v>
      </c>
      <c r="AL13" s="877">
        <v>2.4196526763581503E-2</v>
      </c>
      <c r="AM13" s="877">
        <v>3.6193961472637114E-2</v>
      </c>
      <c r="AN13" s="878">
        <v>3.5047861191775098</v>
      </c>
      <c r="AO13" s="879">
        <v>2</v>
      </c>
      <c r="AP13" s="873">
        <v>1</v>
      </c>
      <c r="AQ13" s="874">
        <v>0</v>
      </c>
      <c r="AR13" s="875">
        <v>56.683087515009412</v>
      </c>
      <c r="AS13" s="880">
        <v>39</v>
      </c>
      <c r="AT13" s="872">
        <v>0</v>
      </c>
      <c r="AU13" s="872">
        <v>0</v>
      </c>
      <c r="AV13" s="876">
        <v>0</v>
      </c>
      <c r="AW13" s="876">
        <v>0</v>
      </c>
      <c r="AX13" s="873">
        <v>1</v>
      </c>
      <c r="AY13" s="874">
        <v>0</v>
      </c>
      <c r="AZ13" s="875">
        <v>54.164495654890729</v>
      </c>
      <c r="BA13" s="880">
        <v>29</v>
      </c>
      <c r="BB13" s="872">
        <v>0</v>
      </c>
      <c r="BC13" s="872">
        <v>0</v>
      </c>
      <c r="BD13" s="876">
        <v>0</v>
      </c>
      <c r="BE13" s="876">
        <v>0</v>
      </c>
      <c r="BF13" s="873">
        <v>1</v>
      </c>
      <c r="BG13" s="874">
        <v>0</v>
      </c>
      <c r="BH13" s="875">
        <v>34.419356560087365</v>
      </c>
      <c r="BI13" s="880">
        <v>25</v>
      </c>
      <c r="BJ13" s="872">
        <v>0</v>
      </c>
      <c r="BK13" s="872">
        <v>0</v>
      </c>
      <c r="BL13" s="879">
        <v>0</v>
      </c>
      <c r="BM13" s="879">
        <v>0</v>
      </c>
    </row>
    <row r="14" spans="1:65">
      <c r="A14" s="762" t="s">
        <v>681</v>
      </c>
      <c r="B14" s="870">
        <v>0.97080363184799834</v>
      </c>
      <c r="C14" s="870">
        <v>3.7094759779153545E-2</v>
      </c>
      <c r="D14" s="871">
        <v>115.96227406404503</v>
      </c>
      <c r="E14" s="871">
        <v>70</v>
      </c>
      <c r="F14" s="869">
        <v>2.9196368152001665E-2</v>
      </c>
      <c r="G14" s="869">
        <v>3.7094759779153545E-2</v>
      </c>
      <c r="H14" s="878">
        <v>3.4874995665933799</v>
      </c>
      <c r="I14" s="878">
        <v>2</v>
      </c>
      <c r="J14" s="870">
        <v>0.92943438466223216</v>
      </c>
      <c r="K14" s="870">
        <v>3.3119326032408906E-2</v>
      </c>
      <c r="L14" s="871">
        <v>279.71442551737624</v>
      </c>
      <c r="M14" s="871">
        <v>193</v>
      </c>
      <c r="N14" s="870">
        <v>7.0565615337767784E-2</v>
      </c>
      <c r="O14" s="870">
        <v>3.3119326032408893E-2</v>
      </c>
      <c r="P14" s="871">
        <v>21.236809054204489</v>
      </c>
      <c r="Q14" s="871">
        <v>16</v>
      </c>
      <c r="R14" s="870">
        <v>0.87577755127877244</v>
      </c>
      <c r="S14" s="870">
        <v>6.500165166677481E-2</v>
      </c>
      <c r="T14" s="871">
        <v>157.34766345638175</v>
      </c>
      <c r="U14" s="871">
        <v>81</v>
      </c>
      <c r="V14" s="437">
        <v>0.12422244872122751</v>
      </c>
      <c r="W14" s="437">
        <v>6.5001651666774796E-2</v>
      </c>
      <c r="X14" s="226">
        <v>22.318580816070199</v>
      </c>
      <c r="Y14" s="226">
        <v>9</v>
      </c>
      <c r="Z14" s="870">
        <v>0.93420857740978591</v>
      </c>
      <c r="AA14" s="870">
        <v>4.3411304601058277E-2</v>
      </c>
      <c r="AB14" s="871">
        <v>167.12307496621233</v>
      </c>
      <c r="AC14" s="871">
        <v>107</v>
      </c>
      <c r="AD14" s="495">
        <v>6.5791422590214005E-2</v>
      </c>
      <c r="AE14" s="495">
        <v>4.3411304601058257E-2</v>
      </c>
      <c r="AF14" s="881">
        <v>11.76960382890498</v>
      </c>
      <c r="AG14" s="226">
        <v>7</v>
      </c>
      <c r="AH14" s="870">
        <v>0.91488062468120068</v>
      </c>
      <c r="AI14" s="870">
        <v>2.7967619755750583E-2</v>
      </c>
      <c r="AJ14" s="871">
        <v>600.7947069044676</v>
      </c>
      <c r="AK14" s="871">
        <v>318</v>
      </c>
      <c r="AL14" s="870">
        <v>8.5119375318799206E-2</v>
      </c>
      <c r="AM14" s="870">
        <v>2.7967619755750569E-2</v>
      </c>
      <c r="AN14" s="871">
        <v>55.897205347822656</v>
      </c>
      <c r="AO14" s="871">
        <v>30</v>
      </c>
      <c r="AP14" s="870">
        <v>0.84489723352869728</v>
      </c>
      <c r="AQ14" s="870">
        <v>5.3673739411491381E-2</v>
      </c>
      <c r="AR14" s="871">
        <v>200.63631862863139</v>
      </c>
      <c r="AS14" s="871">
        <v>138</v>
      </c>
      <c r="AT14" s="870">
        <v>0.15510276647130269</v>
      </c>
      <c r="AU14" s="870">
        <v>5.3673739411491374E-2</v>
      </c>
      <c r="AV14" s="880">
        <v>36.831991914507213</v>
      </c>
      <c r="AW14" s="880">
        <v>21</v>
      </c>
      <c r="AX14" s="870">
        <v>0.92946069640780971</v>
      </c>
      <c r="AY14" s="870">
        <v>6.3971389592802574E-2</v>
      </c>
      <c r="AZ14" s="871">
        <v>84.860448880812569</v>
      </c>
      <c r="BA14" s="871">
        <v>51</v>
      </c>
      <c r="BB14" s="495">
        <v>7.0539303592190336E-2</v>
      </c>
      <c r="BC14" s="495">
        <v>6.3971389592802588E-2</v>
      </c>
      <c r="BD14" s="882">
        <v>6.4402905789431824</v>
      </c>
      <c r="BE14" s="882">
        <v>5</v>
      </c>
      <c r="BF14" s="870">
        <v>0.88498216802570973</v>
      </c>
      <c r="BG14" s="870">
        <v>6.1852473750263336E-2</v>
      </c>
      <c r="BH14" s="871">
        <v>91.168784418892002</v>
      </c>
      <c r="BI14" s="871">
        <v>83</v>
      </c>
      <c r="BJ14" s="437">
        <v>0.11501783197429036</v>
      </c>
      <c r="BK14" s="437">
        <v>6.1852473750263363E-2</v>
      </c>
      <c r="BL14" s="881">
        <v>11.848866911053726</v>
      </c>
      <c r="BM14" s="883">
        <v>10</v>
      </c>
    </row>
    <row r="15" spans="1:65">
      <c r="A15" s="762" t="s">
        <v>682</v>
      </c>
      <c r="B15" s="870">
        <v>0.98265176998625481</v>
      </c>
      <c r="C15" s="870">
        <v>3.3218439416244611E-2</v>
      </c>
      <c r="D15" s="871">
        <v>85.308344220182192</v>
      </c>
      <c r="E15" s="871">
        <v>53</v>
      </c>
      <c r="F15" s="869">
        <v>1.7348230013745261E-2</v>
      </c>
      <c r="G15" s="869">
        <v>3.321843941624468E-2</v>
      </c>
      <c r="H15" s="811">
        <v>1.5060765398551901</v>
      </c>
      <c r="I15" s="811">
        <v>1</v>
      </c>
      <c r="J15" s="870">
        <v>0.93970619911345865</v>
      </c>
      <c r="K15" s="870">
        <v>4.639670755331133E-2</v>
      </c>
      <c r="L15" s="871">
        <v>121.31968185400707</v>
      </c>
      <c r="M15" s="871">
        <v>88</v>
      </c>
      <c r="N15" s="869">
        <v>6.0293800886541321E-2</v>
      </c>
      <c r="O15" s="869">
        <v>4.6396707553311323E-2</v>
      </c>
      <c r="P15" s="811">
        <v>7.7841614200534419</v>
      </c>
      <c r="Q15" s="811">
        <v>4</v>
      </c>
      <c r="R15" s="870">
        <v>1</v>
      </c>
      <c r="S15" s="653">
        <v>0</v>
      </c>
      <c r="T15" s="871">
        <v>81.940588294638616</v>
      </c>
      <c r="U15" s="871">
        <v>39</v>
      </c>
      <c r="V15" s="602">
        <v>0</v>
      </c>
      <c r="W15" s="872">
        <v>0</v>
      </c>
      <c r="X15" s="811">
        <v>0</v>
      </c>
      <c r="Y15" s="811">
        <v>0</v>
      </c>
      <c r="Z15" s="870">
        <v>0.96024345587945958</v>
      </c>
      <c r="AA15" s="870">
        <v>6.2647570257186078E-2</v>
      </c>
      <c r="AB15" s="871">
        <v>49.470595196024959</v>
      </c>
      <c r="AC15" s="871">
        <v>32</v>
      </c>
      <c r="AD15" s="869">
        <v>3.9756544120540478E-2</v>
      </c>
      <c r="AE15" s="869">
        <v>6.2647570257186119E-2</v>
      </c>
      <c r="AF15" s="811">
        <v>2.048209637397473</v>
      </c>
      <c r="AG15" s="811">
        <v>2</v>
      </c>
      <c r="AH15" s="870">
        <v>0.98288674673633192</v>
      </c>
      <c r="AI15" s="870">
        <v>2.3332154845641259E-2</v>
      </c>
      <c r="AJ15" s="871">
        <v>187.5031767371149</v>
      </c>
      <c r="AK15" s="871">
        <v>106</v>
      </c>
      <c r="AL15" s="869">
        <v>1.7113253263667989E-2</v>
      </c>
      <c r="AM15" s="869">
        <v>2.33321548456412E-2</v>
      </c>
      <c r="AN15" s="811">
        <v>3.2646582751261102</v>
      </c>
      <c r="AO15" s="811">
        <v>2</v>
      </c>
      <c r="AP15" s="870">
        <v>0.96900258425188857</v>
      </c>
      <c r="AQ15" s="870">
        <v>4.2184014278925805E-2</v>
      </c>
      <c r="AR15" s="871">
        <v>83.952631607634615</v>
      </c>
      <c r="AS15" s="871">
        <v>57</v>
      </c>
      <c r="AT15" s="869">
        <v>3.0997415748111434E-2</v>
      </c>
      <c r="AU15" s="869">
        <v>4.2184014278925805E-2</v>
      </c>
      <c r="AV15" s="878">
        <v>2.685560046363539</v>
      </c>
      <c r="AW15" s="884">
        <v>2</v>
      </c>
      <c r="AX15" s="870">
        <v>1</v>
      </c>
      <c r="AY15" s="653">
        <v>0</v>
      </c>
      <c r="AZ15" s="871">
        <v>53.697417122170648</v>
      </c>
      <c r="BA15" s="871">
        <v>22</v>
      </c>
      <c r="BB15" s="602">
        <v>0</v>
      </c>
      <c r="BC15" s="872">
        <v>0</v>
      </c>
      <c r="BD15" s="876">
        <v>0</v>
      </c>
      <c r="BE15" s="876">
        <v>0</v>
      </c>
      <c r="BF15" s="870">
        <v>1</v>
      </c>
      <c r="BG15" s="653">
        <v>0</v>
      </c>
      <c r="BH15" s="871">
        <v>24.351382010251918</v>
      </c>
      <c r="BI15" s="871">
        <v>29</v>
      </c>
      <c r="BJ15" s="602">
        <v>0</v>
      </c>
      <c r="BK15" s="602">
        <v>0</v>
      </c>
      <c r="BL15" s="811">
        <v>0</v>
      </c>
      <c r="BM15" s="884">
        <v>0</v>
      </c>
    </row>
    <row r="16" spans="1:65">
      <c r="A16" s="762" t="s">
        <v>538</v>
      </c>
      <c r="B16" s="870">
        <v>0.98586132024103512</v>
      </c>
      <c r="C16" s="870">
        <v>1.4044703186521269E-2</v>
      </c>
      <c r="D16" s="871">
        <v>407.61958347264516</v>
      </c>
      <c r="E16" s="871">
        <v>243</v>
      </c>
      <c r="F16" s="869">
        <v>1.4138679758964837E-2</v>
      </c>
      <c r="G16" s="869">
        <v>1.4044703186521248E-2</v>
      </c>
      <c r="H16" s="811">
        <v>5.8458554320736607</v>
      </c>
      <c r="I16" s="811">
        <v>4</v>
      </c>
      <c r="J16" s="870">
        <v>0.95718412691273513</v>
      </c>
      <c r="K16" s="870">
        <v>1.5464484030623327E-2</v>
      </c>
      <c r="L16" s="871">
        <v>814.83686553046607</v>
      </c>
      <c r="M16" s="871">
        <v>572</v>
      </c>
      <c r="N16" s="870">
        <v>4.281587308726479E-2</v>
      </c>
      <c r="O16" s="870">
        <v>1.5464484030623313E-2</v>
      </c>
      <c r="P16" s="871">
        <v>36.448527342281928</v>
      </c>
      <c r="Q16" s="871">
        <v>27</v>
      </c>
      <c r="R16" s="870">
        <v>0.95900350049196403</v>
      </c>
      <c r="S16" s="870">
        <v>2.3398893613987785E-2</v>
      </c>
      <c r="T16" s="871">
        <v>489.79612638941046</v>
      </c>
      <c r="U16" s="871">
        <v>242</v>
      </c>
      <c r="V16" s="495">
        <v>4.0996499508036063E-2</v>
      </c>
      <c r="W16" s="495">
        <v>2.3398893613987812E-2</v>
      </c>
      <c r="X16" s="226">
        <v>20.93832467166234</v>
      </c>
      <c r="Y16" s="226">
        <v>9</v>
      </c>
      <c r="Z16" s="870">
        <v>0.96255822124770896</v>
      </c>
      <c r="AA16" s="870">
        <v>1.9841086496010664E-2</v>
      </c>
      <c r="AB16" s="871">
        <v>486.23615817565218</v>
      </c>
      <c r="AC16" s="871">
        <v>308</v>
      </c>
      <c r="AD16" s="495">
        <v>3.7441778752291009E-2</v>
      </c>
      <c r="AE16" s="495">
        <v>1.9841086496010654E-2</v>
      </c>
      <c r="AF16" s="226">
        <v>18.913709585460648</v>
      </c>
      <c r="AG16" s="226">
        <v>12</v>
      </c>
      <c r="AH16" s="870">
        <v>0.95181333242342236</v>
      </c>
      <c r="AI16" s="870">
        <v>1.3717287479373213E-2</v>
      </c>
      <c r="AJ16" s="871">
        <v>1547.174650904733</v>
      </c>
      <c r="AK16" s="871">
        <v>814</v>
      </c>
      <c r="AL16" s="870">
        <v>4.8186667576577684E-2</v>
      </c>
      <c r="AM16" s="870">
        <v>1.3717287479373218E-2</v>
      </c>
      <c r="AN16" s="871">
        <v>78.327533400097792</v>
      </c>
      <c r="AO16" s="871">
        <v>38</v>
      </c>
      <c r="AP16" s="870">
        <v>0.9483620797004737</v>
      </c>
      <c r="AQ16" s="870">
        <v>2.0333867555069676E-2</v>
      </c>
      <c r="AR16" s="871">
        <v>544.07855420187195</v>
      </c>
      <c r="AS16" s="871">
        <v>395</v>
      </c>
      <c r="AT16" s="870">
        <v>5.1637920299526269E-2</v>
      </c>
      <c r="AU16" s="870">
        <v>2.0333867555069673E-2</v>
      </c>
      <c r="AV16" s="871">
        <v>29.624850697774811</v>
      </c>
      <c r="AW16" s="885">
        <v>19</v>
      </c>
      <c r="AX16" s="870">
        <v>0.96679515042787423</v>
      </c>
      <c r="AY16" s="870">
        <v>2.6649443602429098E-2</v>
      </c>
      <c r="AZ16" s="871">
        <v>258.3909621999598</v>
      </c>
      <c r="BA16" s="871">
        <v>151</v>
      </c>
      <c r="BB16" s="495">
        <v>3.3204849572125869E-2</v>
      </c>
      <c r="BC16" s="495">
        <v>2.664944360242914E-2</v>
      </c>
      <c r="BD16" s="881">
        <v>8.874509793361451</v>
      </c>
      <c r="BE16" s="883">
        <v>7</v>
      </c>
      <c r="BF16" s="870">
        <v>0.95464571499071071</v>
      </c>
      <c r="BG16" s="870">
        <v>2.5377278419797526E-2</v>
      </c>
      <c r="BH16" s="871">
        <v>225.8843817574602</v>
      </c>
      <c r="BI16" s="871">
        <v>219</v>
      </c>
      <c r="BJ16" s="495">
        <v>4.5354285009289237E-2</v>
      </c>
      <c r="BK16" s="495">
        <v>2.5377278419797516E-2</v>
      </c>
      <c r="BL16" s="226">
        <v>10.731546235950614</v>
      </c>
      <c r="BM16" s="883">
        <v>16</v>
      </c>
    </row>
    <row r="17" spans="1:65" ht="13.5" thickBot="1">
      <c r="A17" s="778" t="s">
        <v>166</v>
      </c>
      <c r="B17" s="886">
        <v>0.97353839335099634</v>
      </c>
      <c r="C17" s="886">
        <v>1.3287652373260099E-2</v>
      </c>
      <c r="D17" s="887">
        <v>821.4330718142902</v>
      </c>
      <c r="E17" s="887">
        <v>497</v>
      </c>
      <c r="F17" s="888">
        <v>2.6461606649003586E-2</v>
      </c>
      <c r="G17" s="888">
        <v>1.3287652373260081E-2</v>
      </c>
      <c r="H17" s="889">
        <v>22.327253843594104</v>
      </c>
      <c r="I17" s="889">
        <v>13</v>
      </c>
      <c r="J17" s="886">
        <v>0.9085442430840025</v>
      </c>
      <c r="K17" s="886">
        <v>1.4901273711148274E-2</v>
      </c>
      <c r="L17" s="887">
        <v>1698.7466126256272</v>
      </c>
      <c r="M17" s="887">
        <v>1187</v>
      </c>
      <c r="N17" s="886">
        <v>9.1455756915997402E-2</v>
      </c>
      <c r="O17" s="886">
        <v>1.4901273711148263E-2</v>
      </c>
      <c r="P17" s="887">
        <v>170.99900026750709</v>
      </c>
      <c r="Q17" s="887">
        <v>121</v>
      </c>
      <c r="R17" s="886">
        <v>0.94983190067522039</v>
      </c>
      <c r="S17" s="886">
        <v>1.6960811093629454E-2</v>
      </c>
      <c r="T17" s="887">
        <v>1106.3952234066687</v>
      </c>
      <c r="U17" s="887">
        <v>553</v>
      </c>
      <c r="V17" s="886">
        <v>5.0168099324779648E-2</v>
      </c>
      <c r="W17" s="886">
        <v>1.6960811093629461E-2</v>
      </c>
      <c r="X17" s="887">
        <v>58.437440794386227</v>
      </c>
      <c r="Y17" s="887">
        <v>26</v>
      </c>
      <c r="Z17" s="886">
        <v>0.92771445344923453</v>
      </c>
      <c r="AA17" s="886">
        <v>1.8221295228634329E-2</v>
      </c>
      <c r="AB17" s="887">
        <v>1027.9598092055999</v>
      </c>
      <c r="AC17" s="887">
        <v>658</v>
      </c>
      <c r="AD17" s="886">
        <v>7.2285546550765481E-2</v>
      </c>
      <c r="AE17" s="886">
        <v>1.8221295228634329E-2</v>
      </c>
      <c r="AF17" s="887">
        <v>80.096452485326637</v>
      </c>
      <c r="AG17" s="887">
        <v>48</v>
      </c>
      <c r="AH17" s="886">
        <v>0.92918327620274577</v>
      </c>
      <c r="AI17" s="886">
        <v>1.1174355768514589E-2</v>
      </c>
      <c r="AJ17" s="887">
        <v>3279.6612461555073</v>
      </c>
      <c r="AK17" s="887">
        <v>1715</v>
      </c>
      <c r="AL17" s="886">
        <v>7.0816723797254247E-2</v>
      </c>
      <c r="AM17" s="886">
        <v>1.1174355768514591E-2</v>
      </c>
      <c r="AN17" s="887">
        <v>249.95592426792206</v>
      </c>
      <c r="AO17" s="887">
        <v>127</v>
      </c>
      <c r="AP17" s="886">
        <v>0.88416895682497543</v>
      </c>
      <c r="AQ17" s="886">
        <v>1.9910627134174585E-2</v>
      </c>
      <c r="AR17" s="887">
        <v>1126.0177912946074</v>
      </c>
      <c r="AS17" s="887">
        <v>806</v>
      </c>
      <c r="AT17" s="886">
        <v>0.11583104317502459</v>
      </c>
      <c r="AU17" s="886">
        <v>1.9910627134174588E-2</v>
      </c>
      <c r="AV17" s="887">
        <v>147.51458348826668</v>
      </c>
      <c r="AW17" s="887">
        <v>97</v>
      </c>
      <c r="AX17" s="886">
        <v>0.9465881882176499</v>
      </c>
      <c r="AY17" s="886">
        <v>2.2470558800121648E-2</v>
      </c>
      <c r="AZ17" s="887">
        <v>585.99074743298911</v>
      </c>
      <c r="BA17" s="887">
        <v>328</v>
      </c>
      <c r="BB17" s="886">
        <v>5.3411811782350119E-2</v>
      </c>
      <c r="BC17" s="886">
        <v>2.2470558800121651E-2</v>
      </c>
      <c r="BD17" s="887">
        <v>33.064882805079868</v>
      </c>
      <c r="BE17" s="887">
        <v>22</v>
      </c>
      <c r="BF17" s="886">
        <v>0.88086145837687235</v>
      </c>
      <c r="BG17" s="886">
        <v>2.8582846218205001E-2</v>
      </c>
      <c r="BH17" s="887">
        <v>472.08731177049913</v>
      </c>
      <c r="BI17" s="887">
        <v>449</v>
      </c>
      <c r="BJ17" s="886">
        <v>0.11913854162312768</v>
      </c>
      <c r="BK17" s="886">
        <v>2.8582846218205008E-2</v>
      </c>
      <c r="BL17" s="887">
        <v>63.850896537984781</v>
      </c>
      <c r="BM17" s="887">
        <v>60</v>
      </c>
    </row>
    <row r="18" spans="1:65" s="169" customFormat="1" ht="66.75" customHeight="1">
      <c r="A18" s="2068" t="s">
        <v>864</v>
      </c>
      <c r="B18" s="2068"/>
      <c r="C18" s="2068"/>
      <c r="D18" s="2068"/>
      <c r="E18" s="2068"/>
      <c r="F18" s="890"/>
      <c r="G18" s="890"/>
      <c r="H18" s="890"/>
      <c r="I18" s="890"/>
      <c r="J18" s="890"/>
      <c r="K18" s="890"/>
      <c r="L18" s="890"/>
      <c r="M18" s="890"/>
      <c r="N18" s="890"/>
      <c r="O18" s="890"/>
      <c r="P18" s="890"/>
      <c r="Q18" s="890"/>
      <c r="R18" s="890"/>
      <c r="S18" s="890"/>
      <c r="T18" s="890"/>
      <c r="U18" s="890"/>
      <c r="V18" s="890"/>
      <c r="W18" s="890"/>
      <c r="X18" s="890"/>
      <c r="Y18" s="890"/>
      <c r="Z18" s="890"/>
      <c r="AA18" s="890"/>
      <c r="AB18" s="890"/>
      <c r="AC18" s="890"/>
      <c r="AD18" s="890"/>
      <c r="AE18" s="890"/>
      <c r="AF18" s="890"/>
      <c r="AG18" s="890"/>
      <c r="AH18" s="890"/>
    </row>
    <row r="19" spans="1:65" s="20" customFormat="1">
      <c r="A19" s="504" t="s">
        <v>347</v>
      </c>
      <c r="D19" s="492"/>
      <c r="E19" s="492"/>
      <c r="F19" s="492"/>
      <c r="G19" s="492"/>
    </row>
    <row r="20" spans="1:65" s="20" customFormat="1">
      <c r="A20" s="505" t="s">
        <v>348</v>
      </c>
      <c r="D20" s="506"/>
      <c r="E20" s="492"/>
      <c r="F20" s="506"/>
      <c r="G20" s="492"/>
    </row>
    <row r="22" spans="1:65" ht="12.75" customHeight="1">
      <c r="M22" s="509"/>
    </row>
    <row r="23" spans="1:65">
      <c r="M23" s="509"/>
    </row>
    <row r="24" spans="1:65" ht="13.5" customHeight="1" thickBot="1">
      <c r="A24" s="1822" t="s">
        <v>1207</v>
      </c>
      <c r="B24" s="1822"/>
      <c r="C24" s="1822"/>
      <c r="D24" s="1822"/>
      <c r="E24" s="1822"/>
      <c r="F24" s="1822"/>
      <c r="G24" s="1822"/>
      <c r="H24" s="1822"/>
      <c r="I24" s="1822"/>
      <c r="J24" s="1822"/>
      <c r="K24" s="1822"/>
      <c r="L24" s="1822"/>
      <c r="M24" s="1822"/>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c r="AL24" s="1822"/>
      <c r="AM24" s="1822"/>
      <c r="AN24" s="1822"/>
      <c r="AO24" s="1822"/>
      <c r="AP24" s="1822"/>
      <c r="AQ24" s="1822"/>
      <c r="AR24" s="1822"/>
      <c r="AS24" s="1822"/>
      <c r="AT24" s="1822"/>
      <c r="AU24" s="1822"/>
      <c r="AV24" s="1822"/>
      <c r="AW24" s="1822"/>
    </row>
    <row r="25" spans="1:65" ht="12.75" customHeight="1">
      <c r="A25" s="1954"/>
      <c r="B25" s="1823" t="s">
        <v>391</v>
      </c>
      <c r="C25" s="1823"/>
      <c r="D25" s="1823"/>
      <c r="E25" s="1823"/>
      <c r="F25" s="1823"/>
      <c r="G25" s="2104"/>
      <c r="H25" s="2103" t="s">
        <v>865</v>
      </c>
      <c r="I25" s="1823"/>
      <c r="J25" s="1823"/>
      <c r="K25" s="1823"/>
      <c r="L25" s="1823"/>
      <c r="M25" s="2104"/>
      <c r="N25" s="2103" t="s">
        <v>77</v>
      </c>
      <c r="O25" s="1823"/>
      <c r="P25" s="1823"/>
      <c r="Q25" s="1823"/>
      <c r="R25" s="1823"/>
      <c r="S25" s="2104"/>
      <c r="T25" s="2103" t="s">
        <v>78</v>
      </c>
      <c r="U25" s="1823"/>
      <c r="V25" s="1823"/>
      <c r="W25" s="1823"/>
      <c r="X25" s="1823"/>
      <c r="Y25" s="2104"/>
      <c r="Z25" s="2103" t="s">
        <v>79</v>
      </c>
      <c r="AA25" s="1823"/>
      <c r="AB25" s="1823"/>
      <c r="AC25" s="1823"/>
      <c r="AD25" s="1823"/>
      <c r="AE25" s="2104"/>
      <c r="AF25" s="2103" t="s">
        <v>99</v>
      </c>
      <c r="AG25" s="1823"/>
      <c r="AH25" s="1823"/>
      <c r="AI25" s="1823"/>
      <c r="AJ25" s="1823"/>
      <c r="AK25" s="2104"/>
      <c r="AL25" s="2103" t="s">
        <v>160</v>
      </c>
      <c r="AM25" s="1823"/>
      <c r="AN25" s="1823"/>
      <c r="AO25" s="1823"/>
      <c r="AP25" s="1823"/>
      <c r="AQ25" s="2104"/>
      <c r="AR25" s="2103" t="s">
        <v>81</v>
      </c>
      <c r="AS25" s="1823"/>
      <c r="AT25" s="1823"/>
      <c r="AU25" s="1823"/>
      <c r="AV25" s="1823"/>
      <c r="AW25" s="2104"/>
    </row>
    <row r="26" spans="1:65" ht="12.75" customHeight="1">
      <c r="A26" s="1774"/>
      <c r="B26" s="2064" t="s">
        <v>830</v>
      </c>
      <c r="C26" s="2064"/>
      <c r="D26" s="2064"/>
      <c r="E26" s="2064"/>
      <c r="F26" s="2064"/>
      <c r="G26" s="2101"/>
      <c r="H26" s="2065" t="s">
        <v>830</v>
      </c>
      <c r="I26" s="2064"/>
      <c r="J26" s="2064"/>
      <c r="K26" s="2064"/>
      <c r="L26" s="2064"/>
      <c r="M26" s="2101"/>
      <c r="N26" s="2065" t="s">
        <v>830</v>
      </c>
      <c r="O26" s="2064"/>
      <c r="P26" s="2064"/>
      <c r="Q26" s="2064"/>
      <c r="R26" s="2064"/>
      <c r="S26" s="2101"/>
      <c r="T26" s="2065" t="s">
        <v>830</v>
      </c>
      <c r="U26" s="2064"/>
      <c r="V26" s="2064"/>
      <c r="W26" s="2064"/>
      <c r="X26" s="2064"/>
      <c r="Y26" s="2101"/>
      <c r="Z26" s="2065" t="s">
        <v>830</v>
      </c>
      <c r="AA26" s="2064"/>
      <c r="AB26" s="2064"/>
      <c r="AC26" s="2064"/>
      <c r="AD26" s="2064"/>
      <c r="AE26" s="2101"/>
      <c r="AF26" s="2065" t="s">
        <v>830</v>
      </c>
      <c r="AG26" s="2064"/>
      <c r="AH26" s="2064"/>
      <c r="AI26" s="2064"/>
      <c r="AJ26" s="2064"/>
      <c r="AK26" s="2101"/>
      <c r="AL26" s="2065" t="s">
        <v>830</v>
      </c>
      <c r="AM26" s="2064"/>
      <c r="AN26" s="2064"/>
      <c r="AO26" s="2064"/>
      <c r="AP26" s="2064"/>
      <c r="AQ26" s="2101"/>
      <c r="AR26" s="2065" t="s">
        <v>830</v>
      </c>
      <c r="AS26" s="2064"/>
      <c r="AT26" s="2064"/>
      <c r="AU26" s="2064"/>
      <c r="AV26" s="2064"/>
      <c r="AW26" s="2101"/>
    </row>
    <row r="27" spans="1:65" ht="24.75" thickBot="1">
      <c r="A27" s="1960"/>
      <c r="B27" s="734" t="s">
        <v>831</v>
      </c>
      <c r="C27" s="734" t="s">
        <v>75</v>
      </c>
      <c r="D27" s="734" t="s">
        <v>92</v>
      </c>
      <c r="E27" s="734" t="s">
        <v>832</v>
      </c>
      <c r="F27" s="734" t="s">
        <v>866</v>
      </c>
      <c r="G27" s="1409" t="s">
        <v>112</v>
      </c>
      <c r="H27" s="734" t="s">
        <v>831</v>
      </c>
      <c r="I27" s="734" t="s">
        <v>75</v>
      </c>
      <c r="J27" s="734" t="s">
        <v>92</v>
      </c>
      <c r="K27" s="734" t="s">
        <v>832</v>
      </c>
      <c r="L27" s="734" t="s">
        <v>866</v>
      </c>
      <c r="M27" s="1409" t="s">
        <v>112</v>
      </c>
      <c r="N27" s="734" t="s">
        <v>831</v>
      </c>
      <c r="O27" s="734" t="s">
        <v>75</v>
      </c>
      <c r="P27" s="734" t="s">
        <v>92</v>
      </c>
      <c r="Q27" s="734" t="s">
        <v>832</v>
      </c>
      <c r="R27" s="734" t="s">
        <v>866</v>
      </c>
      <c r="S27" s="1409" t="s">
        <v>112</v>
      </c>
      <c r="T27" s="734" t="s">
        <v>831</v>
      </c>
      <c r="U27" s="734" t="s">
        <v>75</v>
      </c>
      <c r="V27" s="734" t="s">
        <v>92</v>
      </c>
      <c r="W27" s="734" t="s">
        <v>832</v>
      </c>
      <c r="X27" s="734" t="s">
        <v>866</v>
      </c>
      <c r="Y27" s="1409" t="s">
        <v>112</v>
      </c>
      <c r="Z27" s="734" t="s">
        <v>831</v>
      </c>
      <c r="AA27" s="734" t="s">
        <v>75</v>
      </c>
      <c r="AB27" s="734" t="s">
        <v>92</v>
      </c>
      <c r="AC27" s="734" t="s">
        <v>832</v>
      </c>
      <c r="AD27" s="734" t="s">
        <v>866</v>
      </c>
      <c r="AE27" s="1409" t="s">
        <v>112</v>
      </c>
      <c r="AF27" s="734" t="s">
        <v>831</v>
      </c>
      <c r="AG27" s="734" t="s">
        <v>75</v>
      </c>
      <c r="AH27" s="734" t="s">
        <v>92</v>
      </c>
      <c r="AI27" s="734" t="s">
        <v>832</v>
      </c>
      <c r="AJ27" s="734" t="s">
        <v>866</v>
      </c>
      <c r="AK27" s="1409" t="s">
        <v>112</v>
      </c>
      <c r="AL27" s="734" t="s">
        <v>831</v>
      </c>
      <c r="AM27" s="734" t="s">
        <v>75</v>
      </c>
      <c r="AN27" s="734" t="s">
        <v>92</v>
      </c>
      <c r="AO27" s="734" t="s">
        <v>832</v>
      </c>
      <c r="AP27" s="734" t="s">
        <v>866</v>
      </c>
      <c r="AQ27" s="1409" t="s">
        <v>112</v>
      </c>
      <c r="AR27" s="734" t="s">
        <v>831</v>
      </c>
      <c r="AS27" s="734" t="s">
        <v>75</v>
      </c>
      <c r="AT27" s="734" t="s">
        <v>92</v>
      </c>
      <c r="AU27" s="734" t="s">
        <v>832</v>
      </c>
      <c r="AV27" s="734" t="s">
        <v>866</v>
      </c>
      <c r="AW27" s="1409" t="s">
        <v>112</v>
      </c>
    </row>
    <row r="28" spans="1:65">
      <c r="A28" s="761" t="s">
        <v>677</v>
      </c>
      <c r="B28" s="892">
        <v>3</v>
      </c>
      <c r="C28" s="893">
        <v>2.36658933002259</v>
      </c>
      <c r="D28" s="893">
        <v>1</v>
      </c>
      <c r="E28" s="892">
        <v>3</v>
      </c>
      <c r="F28" s="894">
        <v>0</v>
      </c>
      <c r="G28" s="895">
        <v>0</v>
      </c>
      <c r="H28" s="896">
        <v>3.2301526265603409</v>
      </c>
      <c r="I28" s="897">
        <v>23.072780444400163</v>
      </c>
      <c r="J28" s="897">
        <v>14</v>
      </c>
      <c r="K28" s="896">
        <v>3.7692385040152949</v>
      </c>
      <c r="L28" s="896">
        <v>2.0781373484214747</v>
      </c>
      <c r="M28" s="898">
        <v>1.0383862510615072</v>
      </c>
      <c r="N28" s="899">
        <v>6.5827528986814912</v>
      </c>
      <c r="O28" s="900">
        <v>3.4760524789395602</v>
      </c>
      <c r="P28" s="900">
        <v>2</v>
      </c>
      <c r="Q28" s="899">
        <v>6.7876534186012298</v>
      </c>
      <c r="R28" s="901">
        <v>0.58425457930162039</v>
      </c>
      <c r="S28" s="895">
        <v>0.77238854903170184</v>
      </c>
      <c r="T28" s="902">
        <v>2.7597789614732453</v>
      </c>
      <c r="U28" s="903">
        <v>19.542065020268552</v>
      </c>
      <c r="V28" s="903">
        <v>9</v>
      </c>
      <c r="W28" s="902">
        <v>2</v>
      </c>
      <c r="X28" s="902">
        <v>2.2308345684798185</v>
      </c>
      <c r="Y28" s="904">
        <v>1.3902561030766227</v>
      </c>
      <c r="Z28" s="902">
        <v>8.4658972240592103</v>
      </c>
      <c r="AA28" s="903">
        <v>36.386567307066123</v>
      </c>
      <c r="AB28" s="903">
        <v>16</v>
      </c>
      <c r="AC28" s="902">
        <v>5</v>
      </c>
      <c r="AD28" s="902">
        <v>10.111869139489121</v>
      </c>
      <c r="AE28" s="904">
        <v>4.7262876357972141</v>
      </c>
      <c r="AF28" s="902">
        <v>3.8481070854376065</v>
      </c>
      <c r="AG28" s="903">
        <v>19.080245229595754</v>
      </c>
      <c r="AH28" s="903">
        <v>14</v>
      </c>
      <c r="AI28" s="902">
        <v>2.0533212490859203</v>
      </c>
      <c r="AJ28" s="902">
        <v>6.1107922099038383</v>
      </c>
      <c r="AK28" s="904">
        <v>3.0533894300479036</v>
      </c>
      <c r="AL28" s="899">
        <v>4</v>
      </c>
      <c r="AM28" s="900">
        <v>2.0963058670453898</v>
      </c>
      <c r="AN28" s="900">
        <v>1</v>
      </c>
      <c r="AO28" s="899">
        <v>4</v>
      </c>
      <c r="AP28" s="901">
        <v>0</v>
      </c>
      <c r="AQ28" s="895">
        <v>0</v>
      </c>
      <c r="AR28" s="899">
        <v>7.5003996329591791</v>
      </c>
      <c r="AS28" s="900">
        <v>1.5084705740180711</v>
      </c>
      <c r="AT28" s="900">
        <v>2</v>
      </c>
      <c r="AU28" s="899">
        <v>8.2633086955864368</v>
      </c>
      <c r="AV28" s="905"/>
      <c r="AW28" s="906">
        <v>0</v>
      </c>
    </row>
    <row r="29" spans="1:65">
      <c r="A29" s="762" t="s">
        <v>701</v>
      </c>
      <c r="B29" s="905" t="s">
        <v>83</v>
      </c>
      <c r="C29" s="878">
        <v>0</v>
      </c>
      <c r="D29" s="878">
        <v>0</v>
      </c>
      <c r="E29" s="905" t="s">
        <v>83</v>
      </c>
      <c r="F29" s="905" t="s">
        <v>83</v>
      </c>
      <c r="G29" s="907" t="s">
        <v>83</v>
      </c>
      <c r="H29" s="908">
        <v>5.4776969646214475</v>
      </c>
      <c r="I29" s="878">
        <v>3.98500524602456</v>
      </c>
      <c r="J29" s="878">
        <v>2</v>
      </c>
      <c r="K29" s="908">
        <v>7.6498762215326144</v>
      </c>
      <c r="L29" s="908">
        <v>3.6597917818547243</v>
      </c>
      <c r="M29" s="909">
        <v>4.8382697616574379</v>
      </c>
      <c r="N29" s="910" t="s">
        <v>83</v>
      </c>
      <c r="O29" s="878">
        <v>0</v>
      </c>
      <c r="P29" s="878">
        <v>0</v>
      </c>
      <c r="Q29" s="905" t="s">
        <v>83</v>
      </c>
      <c r="R29" s="905" t="s">
        <v>83</v>
      </c>
      <c r="S29" s="907" t="s">
        <v>83</v>
      </c>
      <c r="T29" s="908">
        <v>7.154707460895942</v>
      </c>
      <c r="U29" s="878">
        <v>1.716470571079123</v>
      </c>
      <c r="V29" s="878">
        <v>2</v>
      </c>
      <c r="W29" s="908">
        <v>7.7583286243704848</v>
      </c>
      <c r="X29" s="908"/>
      <c r="Y29" s="911">
        <v>0</v>
      </c>
      <c r="Z29" s="912">
        <v>0.8</v>
      </c>
      <c r="AA29" s="878">
        <v>2.06997660655898</v>
      </c>
      <c r="AB29" s="878">
        <v>1</v>
      </c>
      <c r="AC29" s="912">
        <v>0.8</v>
      </c>
      <c r="AD29" s="912">
        <v>0</v>
      </c>
      <c r="AE29" s="911">
        <v>0</v>
      </c>
      <c r="AF29" s="908">
        <v>8.6605861725185065</v>
      </c>
      <c r="AG29" s="878">
        <v>1.9736827001793951</v>
      </c>
      <c r="AH29" s="878">
        <v>2</v>
      </c>
      <c r="AI29" s="908">
        <v>8.6623922529906938</v>
      </c>
      <c r="AJ29" s="908"/>
      <c r="AK29" s="911">
        <v>0</v>
      </c>
      <c r="AL29" s="910" t="s">
        <v>83</v>
      </c>
      <c r="AM29" s="878">
        <v>0</v>
      </c>
      <c r="AN29" s="878">
        <v>0</v>
      </c>
      <c r="AO29" s="905" t="s">
        <v>83</v>
      </c>
      <c r="AP29" s="905" t="s">
        <v>83</v>
      </c>
      <c r="AQ29" s="913" t="s">
        <v>83</v>
      </c>
      <c r="AR29" s="905"/>
      <c r="AS29" s="878">
        <v>0.962680750744211</v>
      </c>
      <c r="AT29" s="878">
        <v>1</v>
      </c>
      <c r="AU29" s="914"/>
      <c r="AV29" s="905"/>
      <c r="AW29" s="907">
        <v>0</v>
      </c>
    </row>
    <row r="30" spans="1:65">
      <c r="A30" s="762" t="s">
        <v>679</v>
      </c>
      <c r="B30" s="677">
        <v>2.7794035242599469</v>
      </c>
      <c r="C30" s="881">
        <v>9.1212329750492867</v>
      </c>
      <c r="D30" s="881">
        <v>5</v>
      </c>
      <c r="E30" s="677">
        <v>3.6</v>
      </c>
      <c r="F30" s="677">
        <v>2.3419501213917093</v>
      </c>
      <c r="G30" s="915">
        <v>1.9581291763096014</v>
      </c>
      <c r="H30" s="916">
        <v>1.0256027722091203</v>
      </c>
      <c r="I30" s="269">
        <v>75.477736608485685</v>
      </c>
      <c r="J30" s="269">
        <v>56</v>
      </c>
      <c r="K30" s="917">
        <v>0.5</v>
      </c>
      <c r="L30" s="917">
        <v>0.98593047001539036</v>
      </c>
      <c r="M30" s="918">
        <v>0.24632073653462749</v>
      </c>
      <c r="N30" s="677">
        <v>1.6651123802141201</v>
      </c>
      <c r="O30" s="881">
        <v>11.704482827714131</v>
      </c>
      <c r="P30" s="881">
        <v>6</v>
      </c>
      <c r="Q30" s="677">
        <v>1.5</v>
      </c>
      <c r="R30" s="677">
        <v>1.0976511505502833</v>
      </c>
      <c r="S30" s="915">
        <v>0.83779431904747592</v>
      </c>
      <c r="T30" s="916">
        <v>1.4210409729184681</v>
      </c>
      <c r="U30" s="269">
        <v>26.106393842215851</v>
      </c>
      <c r="V30" s="269">
        <v>16</v>
      </c>
      <c r="W30" s="916">
        <v>1</v>
      </c>
      <c r="X30" s="916">
        <v>1.0568824655902589</v>
      </c>
      <c r="Y30" s="918">
        <v>0.49398686441688694</v>
      </c>
      <c r="Z30" s="916">
        <v>1.8606517870706119</v>
      </c>
      <c r="AA30" s="269">
        <v>70.505197212072929</v>
      </c>
      <c r="AB30" s="269">
        <v>38</v>
      </c>
      <c r="AC30" s="916">
        <v>1</v>
      </c>
      <c r="AD30" s="916">
        <v>2.0936721874304975</v>
      </c>
      <c r="AE30" s="918">
        <v>0.63498809777130372</v>
      </c>
      <c r="AF30" s="916">
        <v>1.5354742036067639</v>
      </c>
      <c r="AG30" s="269">
        <v>57.318252899845987</v>
      </c>
      <c r="AH30" s="269">
        <v>39</v>
      </c>
      <c r="AI30" s="916">
        <v>1</v>
      </c>
      <c r="AJ30" s="916">
        <v>1.6056882234597634</v>
      </c>
      <c r="AK30" s="918">
        <v>0.48070386945684679</v>
      </c>
      <c r="AL30" s="916">
        <v>1.3917564698334526</v>
      </c>
      <c r="AM30" s="269">
        <v>15.653776565729839</v>
      </c>
      <c r="AN30" s="269">
        <v>9</v>
      </c>
      <c r="AO30" s="916">
        <v>1</v>
      </c>
      <c r="AP30" s="916">
        <v>1.1073964087843968</v>
      </c>
      <c r="AQ30" s="918">
        <v>0.69012944195443593</v>
      </c>
      <c r="AR30" s="917">
        <v>0.72496473130014805</v>
      </c>
      <c r="AS30" s="269">
        <v>38.799332066218156</v>
      </c>
      <c r="AT30" s="269">
        <v>31</v>
      </c>
      <c r="AU30" s="917">
        <v>0.5</v>
      </c>
      <c r="AV30" s="917">
        <v>0.31659715684211831</v>
      </c>
      <c r="AW30" s="918">
        <v>0.10631018230289549</v>
      </c>
    </row>
    <row r="31" spans="1:65">
      <c r="A31" s="762" t="s">
        <v>702</v>
      </c>
      <c r="B31" s="905" t="s">
        <v>83</v>
      </c>
      <c r="C31" s="878">
        <v>0</v>
      </c>
      <c r="D31" s="878">
        <v>0</v>
      </c>
      <c r="E31" s="905" t="s">
        <v>83</v>
      </c>
      <c r="F31" s="905" t="s">
        <v>83</v>
      </c>
      <c r="G31" s="907" t="s">
        <v>83</v>
      </c>
      <c r="H31" s="908">
        <v>2</v>
      </c>
      <c r="I31" s="878">
        <v>2.9939801520568503</v>
      </c>
      <c r="J31" s="878">
        <v>2</v>
      </c>
      <c r="K31" s="908">
        <v>2</v>
      </c>
      <c r="L31" s="912">
        <v>0</v>
      </c>
      <c r="M31" s="911">
        <v>0</v>
      </c>
      <c r="N31" s="910" t="s">
        <v>83</v>
      </c>
      <c r="O31" s="878">
        <v>0</v>
      </c>
      <c r="P31" s="878">
        <v>0</v>
      </c>
      <c r="Q31" s="905" t="s">
        <v>83</v>
      </c>
      <c r="R31" s="905" t="s">
        <v>83</v>
      </c>
      <c r="S31" s="907" t="s">
        <v>83</v>
      </c>
      <c r="T31" s="910" t="s">
        <v>83</v>
      </c>
      <c r="U31" s="878">
        <v>0</v>
      </c>
      <c r="V31" s="878">
        <v>0</v>
      </c>
      <c r="W31" s="905" t="s">
        <v>83</v>
      </c>
      <c r="X31" s="905" t="s">
        <v>83</v>
      </c>
      <c r="Y31" s="913" t="s">
        <v>83</v>
      </c>
      <c r="Z31" s="908">
        <v>8.0897961010483961</v>
      </c>
      <c r="AA31" s="878">
        <v>3.5047861191775098</v>
      </c>
      <c r="AB31" s="878">
        <v>2</v>
      </c>
      <c r="AC31" s="908">
        <v>9.5671091880994368</v>
      </c>
      <c r="AD31" s="908">
        <v>5.2771000807136188</v>
      </c>
      <c r="AE31" s="911">
        <v>6.9763623920750755</v>
      </c>
      <c r="AF31" s="910" t="s">
        <v>83</v>
      </c>
      <c r="AG31" s="878">
        <v>0</v>
      </c>
      <c r="AH31" s="878">
        <v>0</v>
      </c>
      <c r="AI31" s="905" t="s">
        <v>83</v>
      </c>
      <c r="AJ31" s="905" t="s">
        <v>83</v>
      </c>
      <c r="AK31" s="913" t="s">
        <v>83</v>
      </c>
      <c r="AL31" s="910" t="s">
        <v>83</v>
      </c>
      <c r="AM31" s="878">
        <v>0</v>
      </c>
      <c r="AN31" s="878">
        <v>0</v>
      </c>
      <c r="AO31" s="905" t="s">
        <v>83</v>
      </c>
      <c r="AP31" s="905" t="s">
        <v>83</v>
      </c>
      <c r="AQ31" s="907" t="s">
        <v>83</v>
      </c>
      <c r="AR31" s="910" t="s">
        <v>83</v>
      </c>
      <c r="AS31" s="878">
        <v>0</v>
      </c>
      <c r="AT31" s="878">
        <v>0</v>
      </c>
      <c r="AU31" s="905" t="s">
        <v>83</v>
      </c>
      <c r="AV31" s="905" t="s">
        <v>83</v>
      </c>
      <c r="AW31" s="907" t="s">
        <v>83</v>
      </c>
    </row>
    <row r="32" spans="1:65">
      <c r="A32" s="762" t="s">
        <v>681</v>
      </c>
      <c r="B32" s="908">
        <v>2.5632149536404216</v>
      </c>
      <c r="C32" s="878">
        <v>3.4874995665933799</v>
      </c>
      <c r="D32" s="878">
        <v>2</v>
      </c>
      <c r="E32" s="908">
        <v>2.3473371884341838</v>
      </c>
      <c r="F32" s="912">
        <v>0.76275148923705827</v>
      </c>
      <c r="G32" s="911">
        <v>1.0083626845472073</v>
      </c>
      <c r="H32" s="916">
        <v>2.8451179412865857</v>
      </c>
      <c r="I32" s="269">
        <v>21.236809054204489</v>
      </c>
      <c r="J32" s="269">
        <v>16</v>
      </c>
      <c r="K32" s="916">
        <v>2.7955470489836154</v>
      </c>
      <c r="L32" s="916">
        <v>1.4441700896422327</v>
      </c>
      <c r="M32" s="918">
        <v>0.67500509989877944</v>
      </c>
      <c r="N32" s="677">
        <v>8.3663073904512402</v>
      </c>
      <c r="O32" s="881">
        <v>22.318580816070199</v>
      </c>
      <c r="P32" s="881">
        <v>9</v>
      </c>
      <c r="Q32" s="677">
        <v>2.5</v>
      </c>
      <c r="R32" s="677">
        <v>10.834728304541938</v>
      </c>
      <c r="S32" s="919">
        <v>6.7522026793905354</v>
      </c>
      <c r="T32" s="677">
        <v>4.7923042184224283</v>
      </c>
      <c r="U32" s="881">
        <v>11.76960382890498</v>
      </c>
      <c r="V32" s="881">
        <v>7</v>
      </c>
      <c r="W32" s="677">
        <v>4.143832503495565</v>
      </c>
      <c r="X32" s="677">
        <v>3.656159691551137</v>
      </c>
      <c r="Y32" s="919">
        <v>2.5835973814838744</v>
      </c>
      <c r="Z32" s="916">
        <v>2.730770591338183</v>
      </c>
      <c r="AA32" s="269">
        <v>55.897205347822656</v>
      </c>
      <c r="AB32" s="269">
        <v>30</v>
      </c>
      <c r="AC32" s="916">
        <v>1.5</v>
      </c>
      <c r="AD32" s="916">
        <v>2.6888909447838554</v>
      </c>
      <c r="AE32" s="918">
        <v>0.91782791150070153</v>
      </c>
      <c r="AF32" s="916">
        <v>3.1187508746522883</v>
      </c>
      <c r="AG32" s="269">
        <v>36.831991914507213</v>
      </c>
      <c r="AH32" s="269">
        <v>21</v>
      </c>
      <c r="AI32" s="916">
        <v>2</v>
      </c>
      <c r="AJ32" s="916">
        <v>2.7716958776325211</v>
      </c>
      <c r="AK32" s="920">
        <v>1.1307969486517553</v>
      </c>
      <c r="AL32" s="916">
        <v>2.1447899974982865</v>
      </c>
      <c r="AM32" s="269">
        <v>6.4402905789431824</v>
      </c>
      <c r="AN32" s="269">
        <v>5</v>
      </c>
      <c r="AO32" s="916">
        <v>2</v>
      </c>
      <c r="AP32" s="916">
        <v>1.1288493081923996</v>
      </c>
      <c r="AQ32" s="918">
        <v>0.94384280255930109</v>
      </c>
      <c r="AR32" s="916">
        <v>2.0103814383370353</v>
      </c>
      <c r="AS32" s="269">
        <v>11.848866911053726</v>
      </c>
      <c r="AT32" s="269">
        <v>10</v>
      </c>
      <c r="AU32" s="916">
        <v>2</v>
      </c>
      <c r="AV32" s="917">
        <v>0.84787165187530533</v>
      </c>
      <c r="AW32" s="918">
        <v>0.50127819587533173</v>
      </c>
    </row>
    <row r="33" spans="1:49">
      <c r="A33" s="762" t="s">
        <v>682</v>
      </c>
      <c r="B33" s="908">
        <v>1</v>
      </c>
      <c r="C33" s="878">
        <v>1.5060765398551901</v>
      </c>
      <c r="D33" s="878">
        <v>1</v>
      </c>
      <c r="E33" s="908">
        <v>1</v>
      </c>
      <c r="F33" s="908"/>
      <c r="G33" s="911">
        <v>0</v>
      </c>
      <c r="H33" s="908">
        <v>5.8102341478745556</v>
      </c>
      <c r="I33" s="878">
        <v>7.7841614200534419</v>
      </c>
      <c r="J33" s="878">
        <v>4</v>
      </c>
      <c r="K33" s="908">
        <v>9</v>
      </c>
      <c r="L33" s="908">
        <v>4.1599018950460422</v>
      </c>
      <c r="M33" s="911">
        <v>3.8886762914890398</v>
      </c>
      <c r="N33" s="910" t="s">
        <v>83</v>
      </c>
      <c r="O33" s="878">
        <v>0</v>
      </c>
      <c r="P33" s="878">
        <v>0</v>
      </c>
      <c r="Q33" s="905" t="s">
        <v>83</v>
      </c>
      <c r="R33" s="905" t="s">
        <v>83</v>
      </c>
      <c r="S33" s="913" t="s">
        <v>83</v>
      </c>
      <c r="T33" s="908">
        <v>2.327540257456969</v>
      </c>
      <c r="U33" s="878">
        <v>2.048209637397473</v>
      </c>
      <c r="V33" s="878">
        <v>2</v>
      </c>
      <c r="W33" s="908">
        <v>2.5660501482192668</v>
      </c>
      <c r="X33" s="908">
        <v>1.2172010038375172</v>
      </c>
      <c r="Y33" s="909">
        <v>1.6091480504231341</v>
      </c>
      <c r="Z33" s="908">
        <v>2</v>
      </c>
      <c r="AA33" s="878">
        <v>3.2646582751261102</v>
      </c>
      <c r="AB33" s="878">
        <v>2</v>
      </c>
      <c r="AC33" s="908">
        <v>2</v>
      </c>
      <c r="AD33" s="912">
        <v>0</v>
      </c>
      <c r="AE33" s="911">
        <v>0</v>
      </c>
      <c r="AF33" s="908">
        <v>4.3362422667166074</v>
      </c>
      <c r="AG33" s="878">
        <v>2.685560046363539</v>
      </c>
      <c r="AH33" s="878">
        <v>2</v>
      </c>
      <c r="AI33" s="908">
        <v>2.4180046857356507</v>
      </c>
      <c r="AJ33" s="908">
        <v>4.1665082767008919</v>
      </c>
      <c r="AK33" s="909">
        <v>5.5081524328253622</v>
      </c>
      <c r="AL33" s="910" t="s">
        <v>83</v>
      </c>
      <c r="AM33" s="878">
        <v>0</v>
      </c>
      <c r="AN33" s="878">
        <v>0</v>
      </c>
      <c r="AO33" s="905" t="s">
        <v>83</v>
      </c>
      <c r="AP33" s="905" t="s">
        <v>83</v>
      </c>
      <c r="AQ33" s="913" t="s">
        <v>83</v>
      </c>
      <c r="AR33" s="910" t="s">
        <v>83</v>
      </c>
      <c r="AS33" s="878">
        <v>0</v>
      </c>
      <c r="AT33" s="878">
        <v>0</v>
      </c>
      <c r="AU33" s="905" t="s">
        <v>83</v>
      </c>
      <c r="AV33" s="905" t="s">
        <v>83</v>
      </c>
      <c r="AW33" s="913" t="s">
        <v>83</v>
      </c>
    </row>
    <row r="34" spans="1:49">
      <c r="A34" s="762" t="s">
        <v>538</v>
      </c>
      <c r="B34" s="908">
        <v>1.1621907581448496</v>
      </c>
      <c r="C34" s="878">
        <v>5.8458554320736607</v>
      </c>
      <c r="D34" s="878">
        <v>4</v>
      </c>
      <c r="E34" s="908">
        <v>1</v>
      </c>
      <c r="F34" s="908">
        <v>1.0871653793509963</v>
      </c>
      <c r="G34" s="911">
        <v>1.0162821966173112</v>
      </c>
      <c r="H34" s="916">
        <v>3.5620004028012566</v>
      </c>
      <c r="I34" s="269">
        <v>36.448527342281928</v>
      </c>
      <c r="J34" s="269">
        <v>27</v>
      </c>
      <c r="K34" s="916">
        <v>3</v>
      </c>
      <c r="L34" s="916">
        <v>2.0679516770746598</v>
      </c>
      <c r="M34" s="918">
        <v>0.74405870747049607</v>
      </c>
      <c r="N34" s="677">
        <v>2.7382723796462218</v>
      </c>
      <c r="O34" s="881">
        <v>20.93832467166234</v>
      </c>
      <c r="P34" s="881">
        <v>9</v>
      </c>
      <c r="Q34" s="677">
        <v>2</v>
      </c>
      <c r="R34" s="677">
        <v>2.2055425244445717</v>
      </c>
      <c r="S34" s="919">
        <v>1.374494101233857</v>
      </c>
      <c r="T34" s="916">
        <v>5.8502626721549111</v>
      </c>
      <c r="U34" s="269">
        <v>18.913709585460648</v>
      </c>
      <c r="V34" s="269">
        <v>12</v>
      </c>
      <c r="W34" s="916">
        <v>5.0386837584331818</v>
      </c>
      <c r="X34" s="916">
        <v>4.9513834704297341</v>
      </c>
      <c r="Y34" s="920">
        <v>2.6722964753293788</v>
      </c>
      <c r="Z34" s="916">
        <v>6.5632144534117298</v>
      </c>
      <c r="AA34" s="269">
        <v>78.327533400097792</v>
      </c>
      <c r="AB34" s="269">
        <v>38</v>
      </c>
      <c r="AC34" s="916">
        <v>4.3830102988751234</v>
      </c>
      <c r="AD34" s="916">
        <v>6.8239682840383642</v>
      </c>
      <c r="AE34" s="920">
        <v>2.0696356697803595</v>
      </c>
      <c r="AF34" s="677">
        <v>5.1359391075077152</v>
      </c>
      <c r="AG34" s="881">
        <v>29.624850697774811</v>
      </c>
      <c r="AH34" s="881">
        <v>19</v>
      </c>
      <c r="AI34" s="677">
        <v>3</v>
      </c>
      <c r="AJ34" s="677">
        <v>8.2708603975686596</v>
      </c>
      <c r="AK34" s="919">
        <v>3.5475015134748267</v>
      </c>
      <c r="AL34" s="916">
        <v>4.1188180731064383</v>
      </c>
      <c r="AM34" s="269">
        <v>8.874509793361451</v>
      </c>
      <c r="AN34" s="269">
        <v>7</v>
      </c>
      <c r="AO34" s="916">
        <v>3</v>
      </c>
      <c r="AP34" s="916">
        <v>2.7529636785940736</v>
      </c>
      <c r="AQ34" s="920">
        <v>1.9453608024211719</v>
      </c>
      <c r="AR34" s="916">
        <v>2.7752147930440909</v>
      </c>
      <c r="AS34" s="269">
        <v>10.731546235950614</v>
      </c>
      <c r="AT34" s="269">
        <v>16</v>
      </c>
      <c r="AU34" s="916">
        <v>2</v>
      </c>
      <c r="AV34" s="916">
        <v>2.8147464730165646</v>
      </c>
      <c r="AW34" s="920">
        <v>1.3156125014879421</v>
      </c>
    </row>
    <row r="35" spans="1:49" ht="13.5" thickBot="1">
      <c r="A35" s="778" t="s">
        <v>166</v>
      </c>
      <c r="B35" s="921">
        <v>2.2255599435100795</v>
      </c>
      <c r="C35" s="922">
        <v>22.327253843594104</v>
      </c>
      <c r="D35" s="923">
        <v>13</v>
      </c>
      <c r="E35" s="921">
        <v>2</v>
      </c>
      <c r="F35" s="921">
        <v>1.7485247607790451</v>
      </c>
      <c r="G35" s="924">
        <v>0.90666908968915372</v>
      </c>
      <c r="H35" s="921">
        <v>2.4282837038861014</v>
      </c>
      <c r="I35" s="923">
        <v>170.99900026750709</v>
      </c>
      <c r="J35" s="923">
        <v>121</v>
      </c>
      <c r="K35" s="921">
        <v>2</v>
      </c>
      <c r="L35" s="921">
        <v>2.2484243324629714</v>
      </c>
      <c r="M35" s="924">
        <v>0.38215037563388826</v>
      </c>
      <c r="N35" s="925">
        <v>4.9014846243917649</v>
      </c>
      <c r="O35" s="926">
        <v>58.437440794386227</v>
      </c>
      <c r="P35" s="926">
        <v>26</v>
      </c>
      <c r="Q35" s="925">
        <v>2.2000000000000002</v>
      </c>
      <c r="R35" s="925">
        <v>7.3603772545016204</v>
      </c>
      <c r="S35" s="927">
        <v>2.6987465488870455</v>
      </c>
      <c r="T35" s="921">
        <v>3.4350068338956801</v>
      </c>
      <c r="U35" s="923">
        <v>80.096452485326637</v>
      </c>
      <c r="V35" s="923">
        <v>48</v>
      </c>
      <c r="W35" s="921">
        <v>3</v>
      </c>
      <c r="X35" s="921">
        <v>3.5537320838862652</v>
      </c>
      <c r="Y35" s="924">
        <v>0.95898709711631125</v>
      </c>
      <c r="Z35" s="921">
        <v>4.5707726689230253</v>
      </c>
      <c r="AA35" s="923">
        <v>249.95592426792206</v>
      </c>
      <c r="AB35" s="923">
        <v>127</v>
      </c>
      <c r="AC35" s="921">
        <v>2.2331773716929577</v>
      </c>
      <c r="AD35" s="921">
        <v>6.227514115710906</v>
      </c>
      <c r="AE35" s="928">
        <v>1.0331456691591003</v>
      </c>
      <c r="AF35" s="921">
        <v>3.0993088215991587</v>
      </c>
      <c r="AG35" s="922">
        <v>147.51458348826668</v>
      </c>
      <c r="AH35" s="923">
        <v>97</v>
      </c>
      <c r="AI35" s="921">
        <v>2</v>
      </c>
      <c r="AJ35" s="921">
        <v>4.8451372532163877</v>
      </c>
      <c r="AK35" s="924">
        <v>0.9197481363738842</v>
      </c>
      <c r="AL35" s="921">
        <v>2.4357270793062415</v>
      </c>
      <c r="AM35" s="922">
        <v>33.064882805079868</v>
      </c>
      <c r="AN35" s="923">
        <v>22</v>
      </c>
      <c r="AO35" s="921">
        <v>2</v>
      </c>
      <c r="AP35" s="921">
        <v>2.032465244718634</v>
      </c>
      <c r="AQ35" s="924">
        <v>0.81014076706688454</v>
      </c>
      <c r="AR35" s="921">
        <v>1.4873828576588819</v>
      </c>
      <c r="AS35" s="923">
        <v>63.850896537984781</v>
      </c>
      <c r="AT35" s="923">
        <v>60</v>
      </c>
      <c r="AU35" s="921">
        <v>1</v>
      </c>
      <c r="AV35" s="921">
        <v>1.8183723457882248</v>
      </c>
      <c r="AW35" s="924">
        <v>0.43889020863137967</v>
      </c>
    </row>
    <row r="36" spans="1:49" s="169" customFormat="1" ht="51.75" customHeight="1">
      <c r="A36" s="2102" t="s">
        <v>867</v>
      </c>
      <c r="B36" s="2102"/>
      <c r="C36" s="2102"/>
      <c r="D36" s="2102"/>
      <c r="E36" s="2102"/>
      <c r="F36" s="2102"/>
      <c r="G36" s="2102"/>
      <c r="H36" s="891"/>
      <c r="I36" s="891"/>
      <c r="J36" s="891"/>
      <c r="K36" s="891"/>
      <c r="L36" s="891"/>
      <c r="M36" s="891"/>
      <c r="N36" s="891"/>
      <c r="O36" s="891"/>
      <c r="P36" s="891"/>
      <c r="Q36" s="891"/>
      <c r="R36" s="891"/>
      <c r="S36" s="891"/>
      <c r="T36" s="891"/>
      <c r="U36" s="891"/>
      <c r="V36" s="891"/>
      <c r="W36" s="891"/>
      <c r="X36" s="891"/>
      <c r="Y36" s="891"/>
      <c r="Z36" s="891"/>
      <c r="AA36" s="891"/>
      <c r="AB36" s="891"/>
      <c r="AC36" s="891"/>
      <c r="AD36" s="891"/>
      <c r="AE36" s="891"/>
      <c r="AF36" s="891"/>
      <c r="AG36" s="891"/>
      <c r="AH36" s="891"/>
      <c r="AI36" s="891"/>
      <c r="AJ36" s="891"/>
      <c r="AK36" s="891"/>
      <c r="AL36" s="891"/>
      <c r="AM36" s="891"/>
      <c r="AN36" s="891"/>
      <c r="AO36" s="891"/>
      <c r="AP36" s="891"/>
      <c r="AQ36" s="891"/>
      <c r="AR36" s="891"/>
      <c r="AS36" s="891"/>
      <c r="AT36"/>
      <c r="AU36" s="891"/>
      <c r="AV36" s="891"/>
      <c r="AW36" s="891"/>
    </row>
    <row r="37" spans="1:49" s="20" customFormat="1">
      <c r="A37" s="504" t="s">
        <v>347</v>
      </c>
      <c r="D37" s="492"/>
      <c r="E37" s="492"/>
      <c r="F37" s="492"/>
      <c r="G37" s="492"/>
    </row>
    <row r="38" spans="1:49" s="20" customFormat="1">
      <c r="A38" s="505" t="s">
        <v>348</v>
      </c>
      <c r="D38" s="506"/>
      <c r="E38" s="492"/>
      <c r="F38" s="506"/>
      <c r="G38" s="492"/>
    </row>
    <row r="39" spans="1:49">
      <c r="J39" s="509"/>
      <c r="M39" s="509"/>
    </row>
    <row r="40" spans="1:49">
      <c r="J40" s="509"/>
      <c r="M40" s="509"/>
    </row>
    <row r="41" spans="1:49">
      <c r="J41" s="509"/>
      <c r="M41" s="509"/>
    </row>
    <row r="42" spans="1:49">
      <c r="J42" s="509"/>
      <c r="M42" s="509"/>
    </row>
    <row r="43" spans="1:49">
      <c r="J43" s="509"/>
      <c r="M43" s="509"/>
    </row>
    <row r="44" spans="1:49">
      <c r="J44" s="509"/>
      <c r="M44" s="509"/>
    </row>
    <row r="45" spans="1:49">
      <c r="J45" s="509"/>
      <c r="M45" s="509"/>
    </row>
    <row r="46" spans="1:49">
      <c r="J46" s="509"/>
      <c r="M46" s="509"/>
    </row>
    <row r="47" spans="1:49">
      <c r="J47" s="509"/>
      <c r="M47" s="509"/>
    </row>
    <row r="48" spans="1:49">
      <c r="J48" s="509"/>
      <c r="M48" s="509"/>
    </row>
    <row r="49" spans="10:13">
      <c r="J49" s="509"/>
      <c r="M49" s="509"/>
    </row>
    <row r="50" spans="10:13" ht="12.75" customHeight="1">
      <c r="J50" s="509"/>
    </row>
    <row r="51" spans="10:13">
      <c r="J51" s="509"/>
    </row>
    <row r="52" spans="10:13">
      <c r="J52" s="509"/>
    </row>
    <row r="53" spans="10:13">
      <c r="J53" s="509"/>
    </row>
    <row r="54" spans="10:13">
      <c r="J54" s="509"/>
    </row>
    <row r="62" spans="10:13" ht="12.75" customHeight="1"/>
    <row r="74" spans="13:13" ht="12.75" customHeight="1"/>
    <row r="75" spans="13:13">
      <c r="M75" s="509"/>
    </row>
    <row r="76" spans="13:13">
      <c r="M76" s="509"/>
    </row>
    <row r="77" spans="13:13">
      <c r="M77" s="509"/>
    </row>
    <row r="78" spans="13:13">
      <c r="M78" s="509"/>
    </row>
    <row r="79" spans="13:13">
      <c r="M79" s="509"/>
    </row>
    <row r="80" spans="13:13">
      <c r="M80" s="509"/>
    </row>
    <row r="81" spans="13:13">
      <c r="M81" s="509"/>
    </row>
    <row r="82" spans="13:13">
      <c r="M82" s="509"/>
    </row>
    <row r="83" spans="13:13">
      <c r="M83" s="509"/>
    </row>
    <row r="84" spans="13:13">
      <c r="M84" s="509"/>
    </row>
    <row r="85" spans="13:13">
      <c r="M85" s="509"/>
    </row>
  </sheetData>
  <mergeCells count="53">
    <mergeCell ref="A5:BM5"/>
    <mergeCell ref="B6:I6"/>
    <mergeCell ref="J6:Q6"/>
    <mergeCell ref="R6:Y6"/>
    <mergeCell ref="Z6:AG6"/>
    <mergeCell ref="AH6:AO6"/>
    <mergeCell ref="AP6:AW6"/>
    <mergeCell ref="AX6:BE6"/>
    <mergeCell ref="BF6:BM6"/>
    <mergeCell ref="AX7:BE7"/>
    <mergeCell ref="BF7:BM7"/>
    <mergeCell ref="B8:E8"/>
    <mergeCell ref="F8:I8"/>
    <mergeCell ref="J8:M8"/>
    <mergeCell ref="N8:Q8"/>
    <mergeCell ref="R8:U8"/>
    <mergeCell ref="V8:Y8"/>
    <mergeCell ref="Z8:AC8"/>
    <mergeCell ref="AD8:AG8"/>
    <mergeCell ref="B7:I7"/>
    <mergeCell ref="J7:Q7"/>
    <mergeCell ref="R7:Y7"/>
    <mergeCell ref="Z7:AG7"/>
    <mergeCell ref="AH7:AO7"/>
    <mergeCell ref="AP7:AW7"/>
    <mergeCell ref="BF8:BI8"/>
    <mergeCell ref="BJ8:BM8"/>
    <mergeCell ref="A18:E18"/>
    <mergeCell ref="A24:AW24"/>
    <mergeCell ref="A25:A27"/>
    <mergeCell ref="B25:G25"/>
    <mergeCell ref="H25:M25"/>
    <mergeCell ref="N25:S25"/>
    <mergeCell ref="T25:Y25"/>
    <mergeCell ref="Z25:AE25"/>
    <mergeCell ref="AH8:AK8"/>
    <mergeCell ref="AL8:AO8"/>
    <mergeCell ref="AP8:AS8"/>
    <mergeCell ref="AT8:AW8"/>
    <mergeCell ref="AX8:BA8"/>
    <mergeCell ref="BB8:BE8"/>
    <mergeCell ref="AR26:AW26"/>
    <mergeCell ref="A36:G36"/>
    <mergeCell ref="AF25:AK25"/>
    <mergeCell ref="AL25:AQ25"/>
    <mergeCell ref="AR25:AW25"/>
    <mergeCell ref="B26:G26"/>
    <mergeCell ref="H26:M26"/>
    <mergeCell ref="N26:S26"/>
    <mergeCell ref="T26:Y26"/>
    <mergeCell ref="Z26:AE26"/>
    <mergeCell ref="AF26:AK26"/>
    <mergeCell ref="AL26:AQ26"/>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9"/>
  <sheetViews>
    <sheetView zoomScaleNormal="100" workbookViewId="0">
      <selection activeCell="A3" sqref="A3"/>
    </sheetView>
  </sheetViews>
  <sheetFormatPr baseColWidth="10" defaultRowHeight="12.75"/>
  <cols>
    <col min="1" max="1" width="31.7109375" bestFit="1" customWidth="1"/>
  </cols>
  <sheetData>
    <row r="1" spans="1:33" ht="25.5">
      <c r="A1" s="577" t="s">
        <v>736</v>
      </c>
      <c r="B1" s="8"/>
      <c r="C1" s="8"/>
      <c r="D1" s="8"/>
      <c r="E1" s="8"/>
      <c r="F1" s="8"/>
      <c r="G1" s="8"/>
      <c r="H1" s="8"/>
      <c r="I1" s="8"/>
      <c r="J1" s="8"/>
      <c r="K1" s="8"/>
      <c r="L1" s="8"/>
      <c r="M1" s="8"/>
      <c r="N1" s="8"/>
      <c r="O1" s="28"/>
    </row>
    <row r="2" spans="1:33" ht="15" customHeight="1">
      <c r="A2" s="28"/>
      <c r="B2" s="28"/>
      <c r="C2" s="28"/>
      <c r="D2" s="28"/>
      <c r="E2" s="28"/>
      <c r="F2" s="28"/>
      <c r="G2" s="28"/>
      <c r="H2" s="28"/>
      <c r="I2" s="28"/>
      <c r="J2" s="28"/>
      <c r="K2" s="28"/>
      <c r="L2" s="28"/>
      <c r="M2" s="28"/>
      <c r="N2" s="28"/>
      <c r="O2" s="28"/>
    </row>
    <row r="3" spans="1:33" ht="15.75">
      <c r="A3" s="26" t="s">
        <v>69</v>
      </c>
      <c r="B3" s="26"/>
      <c r="C3" s="26"/>
      <c r="D3" s="26"/>
      <c r="E3" s="26"/>
      <c r="F3" s="26"/>
      <c r="G3" s="26"/>
      <c r="H3" s="26"/>
      <c r="I3" s="26"/>
      <c r="J3" s="26"/>
      <c r="K3" s="26"/>
      <c r="L3" s="26"/>
      <c r="M3" s="26"/>
      <c r="N3" s="26"/>
      <c r="O3" s="28"/>
    </row>
    <row r="4" spans="1:33" ht="13.5" customHeight="1"/>
    <row r="5" spans="1:33" s="28" customFormat="1" ht="13.5" customHeight="1">
      <c r="A5" s="2108" t="s">
        <v>868</v>
      </c>
      <c r="B5" s="2108"/>
      <c r="C5" s="2108"/>
      <c r="D5" s="2108"/>
      <c r="E5" s="2108"/>
      <c r="F5" s="2108"/>
      <c r="G5" s="2108"/>
      <c r="H5" s="2108"/>
      <c r="I5" s="2108"/>
      <c r="J5" s="2108"/>
      <c r="K5" s="2108"/>
      <c r="L5" s="2108"/>
      <c r="M5" s="2108"/>
      <c r="N5" s="2108"/>
      <c r="O5" s="2108"/>
      <c r="P5" s="2108"/>
      <c r="Q5" s="2108"/>
      <c r="R5" s="2108"/>
      <c r="S5" s="2108"/>
      <c r="T5" s="2108"/>
      <c r="U5" s="2108"/>
      <c r="V5" s="2108"/>
      <c r="W5" s="2108"/>
      <c r="X5" s="2108"/>
      <c r="Y5" s="2108"/>
      <c r="Z5" s="2108"/>
      <c r="AA5" s="2108"/>
      <c r="AB5" s="2108"/>
      <c r="AC5" s="2108"/>
      <c r="AD5" s="2108"/>
      <c r="AE5" s="2108"/>
      <c r="AF5" s="2108"/>
      <c r="AG5" s="2108"/>
    </row>
    <row r="6" spans="1:33" ht="12.75" customHeight="1">
      <c r="B6" s="2063" t="s">
        <v>869</v>
      </c>
      <c r="C6" s="2063"/>
      <c r="D6" s="2063"/>
      <c r="E6" s="2063"/>
      <c r="F6" s="2063"/>
      <c r="G6" s="2063"/>
      <c r="H6" s="2063"/>
      <c r="I6" s="2063"/>
      <c r="J6" s="2063" t="s">
        <v>870</v>
      </c>
      <c r="K6" s="2063"/>
      <c r="L6" s="2063"/>
      <c r="M6" s="2063"/>
      <c r="N6" s="2063"/>
      <c r="O6" s="2063"/>
      <c r="P6" s="2063"/>
      <c r="Q6" s="2063"/>
      <c r="R6" s="2063" t="s">
        <v>871</v>
      </c>
      <c r="S6" s="2063"/>
      <c r="T6" s="2063"/>
      <c r="U6" s="2063"/>
      <c r="V6" s="2063"/>
      <c r="W6" s="2063"/>
      <c r="X6" s="2063"/>
      <c r="Y6" s="2063"/>
      <c r="Z6" s="2063" t="s">
        <v>872</v>
      </c>
      <c r="AA6" s="2063"/>
      <c r="AB6" s="2063"/>
      <c r="AC6" s="2063"/>
      <c r="AD6" s="2063"/>
      <c r="AE6" s="2063"/>
      <c r="AF6" s="2063"/>
      <c r="AG6" s="2063"/>
    </row>
    <row r="7" spans="1:33" ht="12.75" customHeight="1">
      <c r="B7" s="2067" t="s">
        <v>828</v>
      </c>
      <c r="C7" s="2067"/>
      <c r="D7" s="2067"/>
      <c r="E7" s="2067"/>
      <c r="F7" s="2067"/>
      <c r="G7" s="2067"/>
      <c r="H7" s="2067"/>
      <c r="I7" s="2067"/>
      <c r="J7" s="2067" t="s">
        <v>828</v>
      </c>
      <c r="K7" s="2067"/>
      <c r="L7" s="2067"/>
      <c r="M7" s="2067"/>
      <c r="N7" s="2067"/>
      <c r="O7" s="2067"/>
      <c r="P7" s="2067"/>
      <c r="Q7" s="2067"/>
      <c r="R7" s="2067" t="s">
        <v>828</v>
      </c>
      <c r="S7" s="2067"/>
      <c r="T7" s="2067"/>
      <c r="U7" s="2067"/>
      <c r="V7" s="2067"/>
      <c r="W7" s="2067"/>
      <c r="X7" s="2067"/>
      <c r="Y7" s="2067"/>
      <c r="Z7" s="2067" t="s">
        <v>828</v>
      </c>
      <c r="AA7" s="2067"/>
      <c r="AB7" s="2067"/>
      <c r="AC7" s="2067"/>
      <c r="AD7" s="2067"/>
      <c r="AE7" s="2067"/>
      <c r="AF7" s="2067"/>
      <c r="AG7" s="2067"/>
    </row>
    <row r="8" spans="1:33">
      <c r="B8" s="2064" t="s">
        <v>235</v>
      </c>
      <c r="C8" s="2064"/>
      <c r="D8" s="2064"/>
      <c r="E8" s="2064"/>
      <c r="F8" s="2064" t="s">
        <v>863</v>
      </c>
      <c r="G8" s="2064"/>
      <c r="H8" s="2064"/>
      <c r="I8" s="2064"/>
      <c r="J8" s="2064" t="s">
        <v>235</v>
      </c>
      <c r="K8" s="2064"/>
      <c r="L8" s="2105"/>
      <c r="M8" s="2105"/>
      <c r="N8" s="2064" t="s">
        <v>863</v>
      </c>
      <c r="O8" s="2064"/>
      <c r="P8" s="2105"/>
      <c r="Q8" s="2105"/>
      <c r="R8" s="2064" t="s">
        <v>235</v>
      </c>
      <c r="S8" s="2064"/>
      <c r="T8" s="2105"/>
      <c r="U8" s="2105"/>
      <c r="V8" s="2064" t="s">
        <v>863</v>
      </c>
      <c r="W8" s="2064"/>
      <c r="X8" s="2105"/>
      <c r="Y8" s="2105"/>
      <c r="Z8" s="2064" t="s">
        <v>235</v>
      </c>
      <c r="AA8" s="2064"/>
      <c r="AB8" s="2105"/>
      <c r="AC8" s="2105"/>
      <c r="AD8" s="2064" t="s">
        <v>863</v>
      </c>
      <c r="AE8" s="2064"/>
      <c r="AF8" s="2105"/>
      <c r="AG8" s="2105"/>
    </row>
    <row r="9" spans="1:33" ht="24.75" thickBot="1">
      <c r="B9" s="734" t="s">
        <v>76</v>
      </c>
      <c r="C9" s="734" t="s">
        <v>112</v>
      </c>
      <c r="D9" s="734" t="s">
        <v>75</v>
      </c>
      <c r="E9" s="734" t="s">
        <v>92</v>
      </c>
      <c r="F9" s="734" t="s">
        <v>76</v>
      </c>
      <c r="G9" s="734" t="s">
        <v>112</v>
      </c>
      <c r="H9" s="734" t="s">
        <v>75</v>
      </c>
      <c r="I9" s="1409" t="s">
        <v>92</v>
      </c>
      <c r="J9" s="734" t="s">
        <v>76</v>
      </c>
      <c r="K9" s="734" t="s">
        <v>112</v>
      </c>
      <c r="L9" s="734" t="s">
        <v>75</v>
      </c>
      <c r="M9" s="734" t="s">
        <v>92</v>
      </c>
      <c r="N9" s="734" t="s">
        <v>76</v>
      </c>
      <c r="O9" s="734" t="s">
        <v>112</v>
      </c>
      <c r="P9" s="734" t="s">
        <v>75</v>
      </c>
      <c r="Q9" s="1409" t="s">
        <v>92</v>
      </c>
      <c r="R9" s="734" t="s">
        <v>76</v>
      </c>
      <c r="S9" s="734" t="s">
        <v>112</v>
      </c>
      <c r="T9" s="734" t="s">
        <v>75</v>
      </c>
      <c r="U9" s="734" t="s">
        <v>92</v>
      </c>
      <c r="V9" s="734" t="s">
        <v>76</v>
      </c>
      <c r="W9" s="734" t="s">
        <v>112</v>
      </c>
      <c r="X9" s="734" t="s">
        <v>75</v>
      </c>
      <c r="Y9" s="1409" t="s">
        <v>92</v>
      </c>
      <c r="Z9" s="734" t="s">
        <v>76</v>
      </c>
      <c r="AA9" s="734" t="s">
        <v>112</v>
      </c>
      <c r="AB9" s="734" t="s">
        <v>75</v>
      </c>
      <c r="AC9" s="734" t="s">
        <v>92</v>
      </c>
      <c r="AD9" s="734" t="s">
        <v>76</v>
      </c>
      <c r="AE9" s="734" t="s">
        <v>112</v>
      </c>
      <c r="AF9" s="734" t="s">
        <v>75</v>
      </c>
      <c r="AG9" s="1409" t="s">
        <v>92</v>
      </c>
    </row>
    <row r="10" spans="1:33">
      <c r="A10" s="929" t="s">
        <v>677</v>
      </c>
      <c r="B10" s="930">
        <v>0.88838121020032323</v>
      </c>
      <c r="C10" s="930">
        <v>4.2711048787097083E-2</v>
      </c>
      <c r="D10" s="931">
        <v>338.81814681118527</v>
      </c>
      <c r="E10" s="931">
        <v>171</v>
      </c>
      <c r="F10" s="930">
        <v>0.11161878979967665</v>
      </c>
      <c r="G10" s="930">
        <v>4.271104878709707E-2</v>
      </c>
      <c r="H10" s="931">
        <v>42.570093868493565</v>
      </c>
      <c r="I10" s="931">
        <v>19</v>
      </c>
      <c r="J10" s="930">
        <v>0.90841092503384768</v>
      </c>
      <c r="K10" s="930">
        <v>5.2880437603161849E-2</v>
      </c>
      <c r="L10" s="931">
        <v>129.81090813841283</v>
      </c>
      <c r="M10" s="931">
        <v>95</v>
      </c>
      <c r="N10" s="932">
        <v>9.1589074966152303E-2</v>
      </c>
      <c r="O10" s="932">
        <v>5.2880437603161849E-2</v>
      </c>
      <c r="P10" s="933">
        <v>13.087976673629729</v>
      </c>
      <c r="Q10" s="933">
        <v>9</v>
      </c>
      <c r="R10" s="930">
        <v>0.94359554377531585</v>
      </c>
      <c r="S10" s="930">
        <v>8.1511583978848237E-2</v>
      </c>
      <c r="T10" s="931">
        <v>17.350562725032496</v>
      </c>
      <c r="U10" s="931">
        <v>27</v>
      </c>
      <c r="V10" s="934">
        <v>5.64044562246842E-2</v>
      </c>
      <c r="W10" s="934">
        <v>8.1511583978848279E-2</v>
      </c>
      <c r="X10" s="935">
        <v>1.03714887395734</v>
      </c>
      <c r="Y10" s="935">
        <v>1</v>
      </c>
      <c r="Z10" s="930">
        <v>0.85968568938100631</v>
      </c>
      <c r="AA10" s="930">
        <v>7.3056016158009399E-2</v>
      </c>
      <c r="AB10" s="931">
        <v>81.587948971397509</v>
      </c>
      <c r="AC10" s="931">
        <v>67</v>
      </c>
      <c r="AD10" s="932">
        <v>0.14031431061899366</v>
      </c>
      <c r="AE10" s="932">
        <v>7.3056016158009399E-2</v>
      </c>
      <c r="AF10" s="933">
        <v>13.316444551940918</v>
      </c>
      <c r="AG10" s="933">
        <v>12</v>
      </c>
    </row>
    <row r="11" spans="1:33">
      <c r="A11" s="762" t="s">
        <v>701</v>
      </c>
      <c r="B11" s="582">
        <v>0.88544640508526584</v>
      </c>
      <c r="C11" s="582">
        <v>0.1882930109857221</v>
      </c>
      <c r="D11" s="591">
        <v>15.999963565111141</v>
      </c>
      <c r="E11" s="591">
        <v>9</v>
      </c>
      <c r="F11" s="869">
        <v>0.1145535949147341</v>
      </c>
      <c r="G11" s="869">
        <v>0.1882930109857221</v>
      </c>
      <c r="H11" s="811">
        <v>2.06997660655898</v>
      </c>
      <c r="I11" s="811">
        <v>1</v>
      </c>
      <c r="J11" s="869">
        <v>1</v>
      </c>
      <c r="K11" s="602">
        <v>0</v>
      </c>
      <c r="L11" s="811">
        <v>2.1251917099222202</v>
      </c>
      <c r="M11" s="811">
        <v>2</v>
      </c>
      <c r="N11" s="602">
        <v>0</v>
      </c>
      <c r="O11" s="602">
        <v>0</v>
      </c>
      <c r="P11" s="811">
        <v>0</v>
      </c>
      <c r="Q11" s="811">
        <v>0</v>
      </c>
      <c r="R11" s="602">
        <v>0</v>
      </c>
      <c r="S11" s="602">
        <v>0</v>
      </c>
      <c r="T11" s="811">
        <v>0</v>
      </c>
      <c r="U11" s="884">
        <v>0</v>
      </c>
      <c r="V11" s="869">
        <v>1</v>
      </c>
      <c r="W11" s="602">
        <v>0</v>
      </c>
      <c r="X11" s="811">
        <v>0.962680750744211</v>
      </c>
      <c r="Y11" s="811">
        <v>1</v>
      </c>
      <c r="Z11" s="582">
        <v>0.84487630836078442</v>
      </c>
      <c r="AA11" s="582">
        <v>0.21403477040988597</v>
      </c>
      <c r="AB11" s="591">
        <v>10.749600760413831</v>
      </c>
      <c r="AC11" s="591">
        <v>8</v>
      </c>
      <c r="AD11" s="869">
        <v>0.15512369163921555</v>
      </c>
      <c r="AE11" s="869">
        <v>0.21403477040988597</v>
      </c>
      <c r="AF11" s="811">
        <v>1.9736827001793951</v>
      </c>
      <c r="AG11" s="811">
        <v>2</v>
      </c>
    </row>
    <row r="12" spans="1:33">
      <c r="A12" s="762" t="s">
        <v>679</v>
      </c>
      <c r="B12" s="582">
        <v>0.86023719680001753</v>
      </c>
      <c r="C12" s="582">
        <v>3.874133604312395E-2</v>
      </c>
      <c r="D12" s="591">
        <v>448.56912876695907</v>
      </c>
      <c r="E12" s="591">
        <v>242</v>
      </c>
      <c r="F12" s="582">
        <v>0.13976280319998247</v>
      </c>
      <c r="G12" s="582">
        <v>3.874133604312395E-2</v>
      </c>
      <c r="H12" s="591">
        <v>72.879060680770152</v>
      </c>
      <c r="I12" s="591">
        <v>38</v>
      </c>
      <c r="J12" s="582">
        <v>0.59246278600624502</v>
      </c>
      <c r="K12" s="582">
        <v>8.6806823080648826E-2</v>
      </c>
      <c r="L12" s="591">
        <v>85.943655340215358</v>
      </c>
      <c r="M12" s="591">
        <v>68</v>
      </c>
      <c r="N12" s="582">
        <v>0.40753721399375481</v>
      </c>
      <c r="O12" s="582">
        <v>8.6806823080648826E-2</v>
      </c>
      <c r="P12" s="591">
        <v>59.118038609469153</v>
      </c>
      <c r="Q12" s="591">
        <v>44</v>
      </c>
      <c r="R12" s="582">
        <v>0.43604043804055126</v>
      </c>
      <c r="S12" s="582">
        <v>0.16651571187114828</v>
      </c>
      <c r="T12" s="591">
        <v>9.3258101314444293</v>
      </c>
      <c r="U12" s="591">
        <v>16</v>
      </c>
      <c r="V12" s="582">
        <v>0.56395956195944885</v>
      </c>
      <c r="W12" s="582">
        <v>0.16651571187114828</v>
      </c>
      <c r="X12" s="591">
        <v>12.061679004545155</v>
      </c>
      <c r="Y12" s="591">
        <v>15</v>
      </c>
      <c r="Z12" s="582">
        <v>0.67941896963227411</v>
      </c>
      <c r="AA12" s="582">
        <v>7.9322018772927202E-2</v>
      </c>
      <c r="AB12" s="591">
        <v>100.6169079637662</v>
      </c>
      <c r="AC12" s="591">
        <v>83</v>
      </c>
      <c r="AD12" s="582">
        <v>0.32058103036772589</v>
      </c>
      <c r="AE12" s="582">
        <v>7.9322018772927202E-2</v>
      </c>
      <c r="AF12" s="591">
        <v>47.475671815429067</v>
      </c>
      <c r="AG12" s="591">
        <v>38</v>
      </c>
    </row>
    <row r="13" spans="1:33">
      <c r="A13" s="762" t="s">
        <v>702</v>
      </c>
      <c r="B13" s="936">
        <v>0.97248631480715297</v>
      </c>
      <c r="C13" s="936">
        <v>3.9481096465897959E-2</v>
      </c>
      <c r="D13" s="269">
        <v>123.87859035736528</v>
      </c>
      <c r="E13" s="269">
        <v>58</v>
      </c>
      <c r="F13" s="877">
        <v>2.7513685192846995E-2</v>
      </c>
      <c r="G13" s="877">
        <v>3.9481096465897932E-2</v>
      </c>
      <c r="H13" s="876">
        <v>3.5047861191775098</v>
      </c>
      <c r="I13" s="876">
        <v>2</v>
      </c>
      <c r="J13" s="936">
        <v>0.89772124370906636</v>
      </c>
      <c r="K13" s="936">
        <v>0.10902605245643586</v>
      </c>
      <c r="L13" s="269">
        <v>26.278766805683052</v>
      </c>
      <c r="M13" s="269">
        <v>25</v>
      </c>
      <c r="N13" s="877">
        <v>0.10227875629093371</v>
      </c>
      <c r="O13" s="877">
        <v>0.10902605245643589</v>
      </c>
      <c r="P13" s="878">
        <v>2.9939801520568503</v>
      </c>
      <c r="Q13" s="878">
        <v>2</v>
      </c>
      <c r="R13" s="936">
        <v>1</v>
      </c>
      <c r="S13" s="937">
        <v>0</v>
      </c>
      <c r="T13" s="269">
        <v>6.1224187825315379</v>
      </c>
      <c r="U13" s="591">
        <v>10</v>
      </c>
      <c r="V13" s="938" t="s">
        <v>83</v>
      </c>
      <c r="W13" s="938" t="s">
        <v>83</v>
      </c>
      <c r="X13" s="876">
        <v>0</v>
      </c>
      <c r="Y13" s="876">
        <v>0</v>
      </c>
      <c r="Z13" s="936">
        <v>1</v>
      </c>
      <c r="AA13" s="937">
        <v>0</v>
      </c>
      <c r="AB13" s="269">
        <v>45.574573119850712</v>
      </c>
      <c r="AC13" s="269">
        <v>31</v>
      </c>
      <c r="AD13" s="938" t="s">
        <v>83</v>
      </c>
      <c r="AE13" s="938" t="s">
        <v>83</v>
      </c>
      <c r="AF13" s="876">
        <v>0</v>
      </c>
      <c r="AG13" s="876">
        <v>0</v>
      </c>
    </row>
    <row r="14" spans="1:33">
      <c r="A14" s="762" t="s">
        <v>681</v>
      </c>
      <c r="B14" s="582">
        <v>0.91849324314349867</v>
      </c>
      <c r="C14" s="582">
        <v>2.6960766702029543E-2</v>
      </c>
      <c r="D14" s="591">
        <v>620.15138145172136</v>
      </c>
      <c r="E14" s="591">
        <v>330</v>
      </c>
      <c r="F14" s="582">
        <v>8.1506756856501272E-2</v>
      </c>
      <c r="G14" s="582">
        <v>2.6960766702029536E-2</v>
      </c>
      <c r="H14" s="269">
        <v>55.032008389322257</v>
      </c>
      <c r="I14" s="269">
        <v>30</v>
      </c>
      <c r="J14" s="582">
        <v>0.89531322562174731</v>
      </c>
      <c r="K14" s="582">
        <v>4.8032803593494808E-2</v>
      </c>
      <c r="L14" s="591">
        <v>161.39155091770141</v>
      </c>
      <c r="M14" s="591">
        <v>127</v>
      </c>
      <c r="N14" s="582">
        <v>0.1046867743782527</v>
      </c>
      <c r="O14" s="582">
        <v>4.8032803593494808E-2</v>
      </c>
      <c r="P14" s="591">
        <v>18.871117273783849</v>
      </c>
      <c r="Q14" s="591">
        <v>15</v>
      </c>
      <c r="R14" s="582">
        <v>0.8211603590055977</v>
      </c>
      <c r="S14" s="582">
        <v>0.10925978818622516</v>
      </c>
      <c r="T14" s="591">
        <v>24.576604674405047</v>
      </c>
      <c r="U14" s="269">
        <v>37</v>
      </c>
      <c r="V14" s="495">
        <v>0.17883964099440239</v>
      </c>
      <c r="W14" s="495">
        <v>0.10925978818622517</v>
      </c>
      <c r="X14" s="226">
        <v>5.3525125861585687</v>
      </c>
      <c r="Y14" s="226">
        <v>6</v>
      </c>
      <c r="Z14" s="582">
        <v>0.92772354645959454</v>
      </c>
      <c r="AA14" s="582">
        <v>4.1062842210032542E-2</v>
      </c>
      <c r="AB14" s="591">
        <v>161.8435427823845</v>
      </c>
      <c r="AC14" s="591">
        <v>127</v>
      </c>
      <c r="AD14" s="495">
        <v>7.2276453540405405E-2</v>
      </c>
      <c r="AE14" s="495">
        <v>4.1062842210032521E-2</v>
      </c>
      <c r="AF14" s="882">
        <v>12.60879638699037</v>
      </c>
      <c r="AG14" s="882">
        <v>12</v>
      </c>
    </row>
    <row r="15" spans="1:33">
      <c r="A15" s="762" t="s">
        <v>682</v>
      </c>
      <c r="B15" s="582">
        <v>0.98347124392001306</v>
      </c>
      <c r="C15" s="582">
        <v>2.2228015836394652E-2</v>
      </c>
      <c r="D15" s="591">
        <v>194.24919330133852</v>
      </c>
      <c r="E15" s="591">
        <v>113</v>
      </c>
      <c r="F15" s="869">
        <v>1.6528756079986849E-2</v>
      </c>
      <c r="G15" s="869">
        <v>2.2228015836394593E-2</v>
      </c>
      <c r="H15" s="811">
        <v>3.2646582751261102</v>
      </c>
      <c r="I15" s="811">
        <v>2</v>
      </c>
      <c r="J15" s="582">
        <v>0.96810659959148004</v>
      </c>
      <c r="K15" s="582">
        <v>4.074778669565874E-2</v>
      </c>
      <c r="L15" s="591">
        <v>87.107711886794192</v>
      </c>
      <c r="M15" s="591">
        <v>63</v>
      </c>
      <c r="N15" s="869">
        <v>3.1893400408519915E-2</v>
      </c>
      <c r="O15" s="869">
        <v>4.0747786695658712E-2</v>
      </c>
      <c r="P15" s="811">
        <v>2.8696851514573298</v>
      </c>
      <c r="Q15" s="811">
        <v>2</v>
      </c>
      <c r="R15" s="582">
        <v>1</v>
      </c>
      <c r="S15" s="586">
        <v>0</v>
      </c>
      <c r="T15" s="591">
        <v>13.80125538628876</v>
      </c>
      <c r="U15" s="591">
        <v>21</v>
      </c>
      <c r="V15" s="939" t="s">
        <v>83</v>
      </c>
      <c r="W15" s="939" t="s">
        <v>83</v>
      </c>
      <c r="X15" s="940">
        <v>0</v>
      </c>
      <c r="Y15" s="811">
        <v>0</v>
      </c>
      <c r="Z15" s="582">
        <v>0.95339876471316209</v>
      </c>
      <c r="AA15" s="582">
        <v>5.8746020082361565E-2</v>
      </c>
      <c r="AB15" s="591">
        <v>54.942956232947452</v>
      </c>
      <c r="AC15" s="591">
        <v>43</v>
      </c>
      <c r="AD15" s="869">
        <v>4.6601235286837885E-2</v>
      </c>
      <c r="AE15" s="869">
        <v>5.8746020082361551E-2</v>
      </c>
      <c r="AF15" s="878">
        <v>2.685560046363539</v>
      </c>
      <c r="AG15" s="811">
        <v>2</v>
      </c>
    </row>
    <row r="16" spans="1:33">
      <c r="A16" s="762" t="s">
        <v>538</v>
      </c>
      <c r="B16" s="582">
        <v>0.96025099026369154</v>
      </c>
      <c r="C16" s="582">
        <v>1.2383534309173985E-2</v>
      </c>
      <c r="D16" s="591">
        <v>1572.9839498369488</v>
      </c>
      <c r="E16" s="591">
        <v>836</v>
      </c>
      <c r="F16" s="582">
        <v>3.974900973630846E-2</v>
      </c>
      <c r="G16" s="582">
        <v>1.2383534309173985E-2</v>
      </c>
      <c r="H16" s="591">
        <v>65.112720498164904</v>
      </c>
      <c r="I16" s="591">
        <v>34</v>
      </c>
      <c r="J16" s="582">
        <v>0.94901343390693182</v>
      </c>
      <c r="K16" s="582">
        <v>2.1380206682573417E-2</v>
      </c>
      <c r="L16" s="591">
        <v>450.57647778756518</v>
      </c>
      <c r="M16" s="591">
        <v>353</v>
      </c>
      <c r="N16" s="582">
        <v>5.0986566093068252E-2</v>
      </c>
      <c r="O16" s="582">
        <v>2.1380206682573434E-2</v>
      </c>
      <c r="P16" s="591">
        <v>24.20761028652683</v>
      </c>
      <c r="Q16" s="591">
        <v>17</v>
      </c>
      <c r="R16" s="582">
        <v>0.94225772127460528</v>
      </c>
      <c r="S16" s="582">
        <v>3.8697120581656537E-2</v>
      </c>
      <c r="T16" s="591">
        <v>81.706052437732012</v>
      </c>
      <c r="U16" s="591">
        <v>118</v>
      </c>
      <c r="V16" s="495">
        <v>5.7742278725394725E-2</v>
      </c>
      <c r="W16" s="495">
        <v>3.8697120581656537E-2</v>
      </c>
      <c r="X16" s="226">
        <v>5.0070098094067914</v>
      </c>
      <c r="Y16" s="226">
        <v>9</v>
      </c>
      <c r="Z16" s="582">
        <v>0.95263286203455266</v>
      </c>
      <c r="AA16" s="582">
        <v>2.0591054168077931E-2</v>
      </c>
      <c r="AB16" s="591">
        <v>431.96688678170676</v>
      </c>
      <c r="AC16" s="591">
        <v>355</v>
      </c>
      <c r="AD16" s="582">
        <v>4.7367137965447281E-2</v>
      </c>
      <c r="AE16" s="582">
        <v>2.0591054168077921E-2</v>
      </c>
      <c r="AF16" s="591">
        <v>21.478405730193792</v>
      </c>
      <c r="AG16" s="591">
        <v>17</v>
      </c>
    </row>
    <row r="17" spans="1:33" ht="13.5" thickBot="1">
      <c r="A17" s="778" t="s">
        <v>166</v>
      </c>
      <c r="B17" s="941">
        <v>0.93132128157428806</v>
      </c>
      <c r="C17" s="941">
        <v>1.0890651901582943E-2</v>
      </c>
      <c r="D17" s="922">
        <v>3314.6503540906265</v>
      </c>
      <c r="E17" s="922">
        <v>1759</v>
      </c>
      <c r="F17" s="941">
        <v>6.8678718425711868E-2</v>
      </c>
      <c r="G17" s="941">
        <v>1.089065190158294E-2</v>
      </c>
      <c r="H17" s="922">
        <v>244.43330443761346</v>
      </c>
      <c r="I17" s="922">
        <v>126</v>
      </c>
      <c r="J17" s="941">
        <v>0.88617964997168863</v>
      </c>
      <c r="K17" s="941">
        <v>2.0710168645526685E-2</v>
      </c>
      <c r="L17" s="922">
        <v>943.23426258629388</v>
      </c>
      <c r="M17" s="922">
        <v>733</v>
      </c>
      <c r="N17" s="941">
        <v>0.11382035002831141</v>
      </c>
      <c r="O17" s="941">
        <v>2.0710168645526689E-2</v>
      </c>
      <c r="P17" s="922">
        <v>121.14840814692376</v>
      </c>
      <c r="Q17" s="922">
        <v>89</v>
      </c>
      <c r="R17" s="941">
        <v>0.86226443000501396</v>
      </c>
      <c r="S17" s="941">
        <v>3.9881523155196497E-2</v>
      </c>
      <c r="T17" s="922">
        <v>152.88270413743442</v>
      </c>
      <c r="U17" s="922">
        <v>229</v>
      </c>
      <c r="V17" s="941">
        <v>0.13773556999498604</v>
      </c>
      <c r="W17" s="941">
        <v>3.9881523155196497E-2</v>
      </c>
      <c r="X17" s="922">
        <v>24.421031024812066</v>
      </c>
      <c r="Y17" s="922">
        <v>32</v>
      </c>
      <c r="Z17" s="941">
        <v>0.89913209845962916</v>
      </c>
      <c r="AA17" s="941">
        <v>1.9943794134178145E-2</v>
      </c>
      <c r="AB17" s="922">
        <v>887.28241661246727</v>
      </c>
      <c r="AC17" s="922">
        <v>714</v>
      </c>
      <c r="AD17" s="941">
        <v>0.10086790154037077</v>
      </c>
      <c r="AE17" s="941">
        <v>1.9943794134178142E-2</v>
      </c>
      <c r="AF17" s="922">
        <v>99.538561231097063</v>
      </c>
      <c r="AG17" s="922">
        <v>83</v>
      </c>
    </row>
    <row r="18" spans="1:33" s="169" customFormat="1" ht="66" customHeight="1">
      <c r="A18" s="2102" t="s">
        <v>873</v>
      </c>
      <c r="B18" s="2102"/>
      <c r="C18" s="2102"/>
      <c r="D18" s="2102"/>
      <c r="E18" s="210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row>
    <row r="19" spans="1:33" s="20" customFormat="1">
      <c r="A19" s="504" t="s">
        <v>347</v>
      </c>
      <c r="D19" s="492"/>
      <c r="E19" s="492"/>
      <c r="F19" s="492"/>
      <c r="G19" s="492"/>
    </row>
    <row r="20" spans="1:33" s="20" customFormat="1">
      <c r="A20" s="505" t="s">
        <v>348</v>
      </c>
      <c r="D20" s="506"/>
      <c r="E20" s="492"/>
      <c r="F20" s="506"/>
      <c r="G20" s="492"/>
    </row>
    <row r="21" spans="1:33">
      <c r="M21" s="509"/>
    </row>
    <row r="22" spans="1:33" ht="13.5" customHeight="1" thickBot="1">
      <c r="A22" s="2106" t="s">
        <v>868</v>
      </c>
      <c r="B22" s="2106"/>
      <c r="C22" s="2106"/>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row>
    <row r="23" spans="1:33" ht="12.75" customHeight="1">
      <c r="A23" s="2107"/>
      <c r="B23" s="1823" t="s">
        <v>869</v>
      </c>
      <c r="C23" s="1965"/>
      <c r="D23" s="1965"/>
      <c r="E23" s="1965"/>
      <c r="F23" s="1965"/>
      <c r="G23" s="2059"/>
      <c r="H23" s="1823" t="s">
        <v>870</v>
      </c>
      <c r="I23" s="1965"/>
      <c r="J23" s="1965"/>
      <c r="K23" s="1965"/>
      <c r="L23" s="1965"/>
      <c r="M23" s="2059"/>
      <c r="N23" s="1823" t="s">
        <v>871</v>
      </c>
      <c r="O23" s="1965"/>
      <c r="P23" s="1965"/>
      <c r="Q23" s="1965"/>
      <c r="R23" s="1965"/>
      <c r="S23" s="2059"/>
      <c r="T23" s="2103" t="s">
        <v>872</v>
      </c>
      <c r="U23" s="1823"/>
      <c r="V23" s="1823"/>
      <c r="W23" s="1823"/>
      <c r="X23" s="1823"/>
      <c r="Y23" s="2104"/>
    </row>
    <row r="24" spans="1:33" ht="12.75" customHeight="1">
      <c r="A24" s="1774"/>
      <c r="B24" s="2060" t="s">
        <v>830</v>
      </c>
      <c r="C24" s="2060"/>
      <c r="D24" s="2060"/>
      <c r="E24" s="2060"/>
      <c r="F24" s="2060"/>
      <c r="G24" s="2061"/>
      <c r="H24" s="2060" t="s">
        <v>830</v>
      </c>
      <c r="I24" s="2060"/>
      <c r="J24" s="2060"/>
      <c r="K24" s="2060"/>
      <c r="L24" s="2060"/>
      <c r="M24" s="2061"/>
      <c r="N24" s="2060" t="s">
        <v>830</v>
      </c>
      <c r="O24" s="2060"/>
      <c r="P24" s="2060"/>
      <c r="Q24" s="2060"/>
      <c r="R24" s="2060"/>
      <c r="S24" s="2061"/>
      <c r="T24" s="2060" t="s">
        <v>830</v>
      </c>
      <c r="U24" s="2060"/>
      <c r="V24" s="2060"/>
      <c r="W24" s="2060"/>
      <c r="X24" s="2060"/>
      <c r="Y24" s="2061"/>
    </row>
    <row r="25" spans="1:33" ht="24.75" thickBot="1">
      <c r="A25" s="1960"/>
      <c r="B25" s="734" t="s">
        <v>831</v>
      </c>
      <c r="C25" s="734" t="s">
        <v>75</v>
      </c>
      <c r="D25" s="734" t="s">
        <v>92</v>
      </c>
      <c r="E25" s="734" t="s">
        <v>832</v>
      </c>
      <c r="F25" s="734" t="s">
        <v>121</v>
      </c>
      <c r="G25" s="1409" t="s">
        <v>112</v>
      </c>
      <c r="H25" s="734" t="s">
        <v>831</v>
      </c>
      <c r="I25" s="734" t="s">
        <v>75</v>
      </c>
      <c r="J25" s="734" t="s">
        <v>92</v>
      </c>
      <c r="K25" s="734" t="s">
        <v>832</v>
      </c>
      <c r="L25" s="734" t="s">
        <v>121</v>
      </c>
      <c r="M25" s="1409" t="s">
        <v>112</v>
      </c>
      <c r="N25" s="734" t="s">
        <v>831</v>
      </c>
      <c r="O25" s="734" t="s">
        <v>75</v>
      </c>
      <c r="P25" s="734" t="s">
        <v>92</v>
      </c>
      <c r="Q25" s="734" t="s">
        <v>832</v>
      </c>
      <c r="R25" s="734" t="s">
        <v>121</v>
      </c>
      <c r="S25" s="1409" t="s">
        <v>112</v>
      </c>
      <c r="T25" s="734" t="s">
        <v>831</v>
      </c>
      <c r="U25" s="734" t="s">
        <v>75</v>
      </c>
      <c r="V25" s="734" t="s">
        <v>92</v>
      </c>
      <c r="W25" s="734" t="s">
        <v>832</v>
      </c>
      <c r="X25" s="734" t="s">
        <v>121</v>
      </c>
      <c r="Y25" s="1409" t="s">
        <v>112</v>
      </c>
    </row>
    <row r="26" spans="1:33">
      <c r="A26" s="929" t="s">
        <v>677</v>
      </c>
      <c r="B26" s="902">
        <v>7.68354896671483</v>
      </c>
      <c r="C26" s="903">
        <v>42.570093868493565</v>
      </c>
      <c r="D26" s="903">
        <v>19</v>
      </c>
      <c r="E26" s="902">
        <v>4.8489341501090575</v>
      </c>
      <c r="F26" s="902">
        <v>9.6103414100815456</v>
      </c>
      <c r="G26" s="904">
        <v>4.1220258907158112</v>
      </c>
      <c r="H26" s="896">
        <v>3.150846014588967</v>
      </c>
      <c r="I26" s="897">
        <v>13.087976673629729</v>
      </c>
      <c r="J26" s="897">
        <v>9</v>
      </c>
      <c r="K26" s="896">
        <v>3.4095822309893205</v>
      </c>
      <c r="L26" s="896">
        <v>1.7615416199568981</v>
      </c>
      <c r="M26" s="898">
        <v>1.0977927375571388</v>
      </c>
      <c r="N26" s="899">
        <v>10</v>
      </c>
      <c r="O26" s="900">
        <v>1.03714887395734</v>
      </c>
      <c r="P26" s="900">
        <v>1</v>
      </c>
      <c r="Q26" s="899">
        <v>10</v>
      </c>
      <c r="R26" s="943"/>
      <c r="S26" s="895">
        <v>0</v>
      </c>
      <c r="T26" s="902">
        <v>4.3076944059128994</v>
      </c>
      <c r="U26" s="903">
        <v>13.316444551940918</v>
      </c>
      <c r="V26" s="903">
        <v>12</v>
      </c>
      <c r="W26" s="902">
        <v>2</v>
      </c>
      <c r="X26" s="902">
        <v>7.0336036160457347</v>
      </c>
      <c r="Y26" s="904">
        <v>3.7960853293375969</v>
      </c>
    </row>
    <row r="27" spans="1:33">
      <c r="A27" s="762" t="s">
        <v>701</v>
      </c>
      <c r="B27" s="912">
        <v>0.8</v>
      </c>
      <c r="C27" s="878">
        <v>2.06997660655898</v>
      </c>
      <c r="D27" s="878">
        <v>1</v>
      </c>
      <c r="E27" s="912">
        <v>0.8</v>
      </c>
      <c r="F27" s="912">
        <v>0</v>
      </c>
      <c r="G27" s="911">
        <v>0</v>
      </c>
      <c r="H27" s="943" t="s">
        <v>83</v>
      </c>
      <c r="I27" s="878">
        <v>0</v>
      </c>
      <c r="J27" s="878">
        <v>0</v>
      </c>
      <c r="K27" s="943" t="s">
        <v>83</v>
      </c>
      <c r="L27" s="943" t="s">
        <v>83</v>
      </c>
      <c r="M27" s="909" t="s">
        <v>83</v>
      </c>
      <c r="N27" s="943"/>
      <c r="O27" s="878">
        <v>0.962680750744211</v>
      </c>
      <c r="P27" s="878">
        <v>1</v>
      </c>
      <c r="Q27" s="908"/>
      <c r="R27" s="943"/>
      <c r="S27" s="911">
        <v>0</v>
      </c>
      <c r="T27" s="908">
        <v>8.6605861725185065</v>
      </c>
      <c r="U27" s="878">
        <v>1.9736827001793951</v>
      </c>
      <c r="V27" s="878">
        <v>2</v>
      </c>
      <c r="W27" s="908">
        <v>8.6623922529906938</v>
      </c>
      <c r="X27" s="943"/>
      <c r="Y27" s="911">
        <v>0</v>
      </c>
    </row>
    <row r="28" spans="1:33">
      <c r="A28" s="762" t="s">
        <v>679</v>
      </c>
      <c r="B28" s="916">
        <v>1.7214631323650758</v>
      </c>
      <c r="C28" s="269">
        <v>72.879060680770152</v>
      </c>
      <c r="D28" s="269">
        <v>38</v>
      </c>
      <c r="E28" s="916">
        <v>1</v>
      </c>
      <c r="F28" s="916">
        <v>1.9972637994755216</v>
      </c>
      <c r="G28" s="918">
        <v>0.60574847790900832</v>
      </c>
      <c r="H28" s="916">
        <v>1.1295027910114575</v>
      </c>
      <c r="I28" s="269">
        <v>59.118038609469153</v>
      </c>
      <c r="J28" s="269">
        <v>44</v>
      </c>
      <c r="K28" s="917">
        <v>0.5</v>
      </c>
      <c r="L28" s="916">
        <v>1.060046447478705</v>
      </c>
      <c r="M28" s="918">
        <v>0.29877706455812508</v>
      </c>
      <c r="N28" s="917">
        <v>0.63152013994938072</v>
      </c>
      <c r="O28" s="269">
        <v>12.061679004545155</v>
      </c>
      <c r="P28" s="269">
        <v>15</v>
      </c>
      <c r="Q28" s="917">
        <v>0.5</v>
      </c>
      <c r="R28" s="917">
        <v>0.26632040857434947</v>
      </c>
      <c r="S28" s="918">
        <v>0.12856048977287238</v>
      </c>
      <c r="T28" s="916">
        <v>1.4909552497398013</v>
      </c>
      <c r="U28" s="269">
        <v>47.475671815429067</v>
      </c>
      <c r="V28" s="269">
        <v>38</v>
      </c>
      <c r="W28" s="916">
        <v>1</v>
      </c>
      <c r="X28" s="916">
        <v>1.6442745764607622</v>
      </c>
      <c r="Y28" s="918">
        <v>0.49869066981394178</v>
      </c>
    </row>
    <row r="29" spans="1:33">
      <c r="A29" s="762" t="s">
        <v>702</v>
      </c>
      <c r="B29" s="908">
        <v>8.0897961010483961</v>
      </c>
      <c r="C29" s="878">
        <v>3.5047861191775098</v>
      </c>
      <c r="D29" s="878">
        <v>2</v>
      </c>
      <c r="E29" s="908">
        <v>9.5671091880994368</v>
      </c>
      <c r="F29" s="908">
        <v>5.2771000807136188</v>
      </c>
      <c r="G29" s="911">
        <v>6.9763623920750755</v>
      </c>
      <c r="H29" s="908">
        <v>2</v>
      </c>
      <c r="I29" s="878">
        <v>2.9939801520568503</v>
      </c>
      <c r="J29" s="878">
        <v>2</v>
      </c>
      <c r="K29" s="908">
        <v>2</v>
      </c>
      <c r="L29" s="912">
        <v>0</v>
      </c>
      <c r="M29" s="911">
        <v>0</v>
      </c>
      <c r="N29" s="943" t="s">
        <v>83</v>
      </c>
      <c r="O29" s="878">
        <v>0</v>
      </c>
      <c r="P29" s="878">
        <v>0</v>
      </c>
      <c r="Q29" s="943" t="s">
        <v>83</v>
      </c>
      <c r="R29" s="943" t="s">
        <v>83</v>
      </c>
      <c r="S29" s="909" t="s">
        <v>83</v>
      </c>
      <c r="T29" s="943" t="s">
        <v>83</v>
      </c>
      <c r="U29" s="878">
        <v>0</v>
      </c>
      <c r="V29" s="878">
        <v>0</v>
      </c>
      <c r="W29" s="943" t="s">
        <v>83</v>
      </c>
      <c r="X29" s="943" t="s">
        <v>83</v>
      </c>
      <c r="Y29" s="909" t="s">
        <v>83</v>
      </c>
    </row>
    <row r="30" spans="1:33">
      <c r="A30" s="762" t="s">
        <v>681</v>
      </c>
      <c r="B30" s="916">
        <v>2.7734021130548321</v>
      </c>
      <c r="C30" s="269">
        <v>55.032008389322257</v>
      </c>
      <c r="D30" s="269">
        <v>30</v>
      </c>
      <c r="E30" s="916">
        <v>1.5</v>
      </c>
      <c r="F30" s="916">
        <v>2.690169220859886</v>
      </c>
      <c r="G30" s="918">
        <v>0.9182642391485224</v>
      </c>
      <c r="H30" s="916">
        <v>2.9510623079174443</v>
      </c>
      <c r="I30" s="269">
        <v>18.871117273783849</v>
      </c>
      <c r="J30" s="269">
        <v>15</v>
      </c>
      <c r="K30" s="916">
        <v>3</v>
      </c>
      <c r="L30" s="916">
        <v>1.5017705008932807</v>
      </c>
      <c r="M30" s="918">
        <v>0.72494763790283301</v>
      </c>
      <c r="N30" s="916">
        <v>2.1142811480699071</v>
      </c>
      <c r="O30" s="269">
        <v>5.3525125861585687</v>
      </c>
      <c r="P30" s="269">
        <v>6</v>
      </c>
      <c r="Q30" s="916">
        <v>2</v>
      </c>
      <c r="R30" s="916">
        <v>1.2898909279978266</v>
      </c>
      <c r="S30" s="918">
        <v>0.9845234445622264</v>
      </c>
      <c r="T30" s="916">
        <v>3.6918865929378448</v>
      </c>
      <c r="U30" s="269">
        <v>12.60879638699037</v>
      </c>
      <c r="V30" s="269">
        <v>12</v>
      </c>
      <c r="W30" s="916">
        <v>2.4730703199608861</v>
      </c>
      <c r="X30" s="916">
        <v>2.842332701670546</v>
      </c>
      <c r="Y30" s="920">
        <v>1.5340269453475408</v>
      </c>
    </row>
    <row r="31" spans="1:33">
      <c r="A31" s="762" t="s">
        <v>682</v>
      </c>
      <c r="B31" s="908">
        <v>2</v>
      </c>
      <c r="C31" s="878">
        <v>3.2646582751261102</v>
      </c>
      <c r="D31" s="878">
        <v>2</v>
      </c>
      <c r="E31" s="908">
        <v>2</v>
      </c>
      <c r="F31" s="912">
        <v>0</v>
      </c>
      <c r="G31" s="911">
        <v>0</v>
      </c>
      <c r="H31" s="908">
        <v>1.0745861931995704</v>
      </c>
      <c r="I31" s="878">
        <v>2.8696851514573298</v>
      </c>
      <c r="J31" s="878">
        <v>2</v>
      </c>
      <c r="K31" s="908">
        <v>1.2140388911285351</v>
      </c>
      <c r="L31" s="912">
        <v>0.61251435199270066</v>
      </c>
      <c r="M31" s="911">
        <v>0.80974816177264175</v>
      </c>
      <c r="N31" s="943" t="s">
        <v>83</v>
      </c>
      <c r="O31" s="878">
        <v>0</v>
      </c>
      <c r="P31" s="878">
        <v>0</v>
      </c>
      <c r="Q31" s="943" t="s">
        <v>83</v>
      </c>
      <c r="R31" s="943" t="s">
        <v>83</v>
      </c>
      <c r="S31" s="909" t="s">
        <v>83</v>
      </c>
      <c r="T31" s="908">
        <v>4.3362422667166074</v>
      </c>
      <c r="U31" s="878">
        <v>2.685560046363539</v>
      </c>
      <c r="V31" s="878">
        <v>2</v>
      </c>
      <c r="W31" s="908">
        <v>2.4180046857356507</v>
      </c>
      <c r="X31" s="908">
        <v>4.1665082767008919</v>
      </c>
      <c r="Y31" s="909">
        <v>5.5081524328253622</v>
      </c>
    </row>
    <row r="32" spans="1:33">
      <c r="A32" s="762" t="s">
        <v>538</v>
      </c>
      <c r="B32" s="916">
        <v>7.1258801765678941</v>
      </c>
      <c r="C32" s="269">
        <v>65.112720498164904</v>
      </c>
      <c r="D32" s="269">
        <v>34</v>
      </c>
      <c r="E32" s="916">
        <v>5</v>
      </c>
      <c r="F32" s="916">
        <v>7.2478982274246508</v>
      </c>
      <c r="G32" s="920">
        <v>2.3239208229401167</v>
      </c>
      <c r="H32" s="916">
        <v>3.6097400725525377</v>
      </c>
      <c r="I32" s="269">
        <v>24.20761028652683</v>
      </c>
      <c r="J32" s="269">
        <v>17</v>
      </c>
      <c r="K32" s="916">
        <v>3</v>
      </c>
      <c r="L32" s="916">
        <v>2.0400922629690292</v>
      </c>
      <c r="M32" s="918">
        <v>0.92506882946408098</v>
      </c>
      <c r="N32" s="677">
        <v>3.5047271917611704</v>
      </c>
      <c r="O32" s="881">
        <v>5.0070098094067914</v>
      </c>
      <c r="P32" s="881">
        <v>9</v>
      </c>
      <c r="Q32" s="677">
        <v>2.8890908321370703</v>
      </c>
      <c r="R32" s="677">
        <v>3.5645052729149294</v>
      </c>
      <c r="S32" s="919">
        <v>2.2213996860805838</v>
      </c>
      <c r="T32" s="677">
        <v>5.2307720970923848</v>
      </c>
      <c r="U32" s="881">
        <v>21.478405730193792</v>
      </c>
      <c r="V32" s="881">
        <v>17</v>
      </c>
      <c r="W32" s="677">
        <v>2</v>
      </c>
      <c r="X32" s="677">
        <v>9.6766152356542428</v>
      </c>
      <c r="Y32" s="919">
        <v>4.3878089690872262</v>
      </c>
    </row>
    <row r="33" spans="1:33" ht="13.5" thickBot="1">
      <c r="A33" s="778" t="s">
        <v>166</v>
      </c>
      <c r="B33" s="921">
        <v>4.5235147268242795</v>
      </c>
      <c r="C33" s="922">
        <v>244.43330443761346</v>
      </c>
      <c r="D33" s="923">
        <v>126</v>
      </c>
      <c r="E33" s="921">
        <v>2.1</v>
      </c>
      <c r="F33" s="921">
        <v>6.2979998480155528</v>
      </c>
      <c r="G33" s="928">
        <v>1.0489772578208594</v>
      </c>
      <c r="H33" s="921">
        <v>2.1474231554723726</v>
      </c>
      <c r="I33" s="922">
        <v>121.14840814692376</v>
      </c>
      <c r="J33" s="923">
        <v>89</v>
      </c>
      <c r="K33" s="921">
        <v>2</v>
      </c>
      <c r="L33" s="921">
        <v>1.7834762548440988</v>
      </c>
      <c r="M33" s="924">
        <v>0.35344433695402483</v>
      </c>
      <c r="N33" s="921">
        <v>1.997416214272097</v>
      </c>
      <c r="O33" s="922">
        <v>24.421031024812066</v>
      </c>
      <c r="P33" s="923">
        <v>32</v>
      </c>
      <c r="Q33" s="921">
        <v>1</v>
      </c>
      <c r="R33" s="921">
        <v>2.6080715879772178</v>
      </c>
      <c r="S33" s="924">
        <v>0.86197211839420451</v>
      </c>
      <c r="T33" s="921">
        <v>3.1724856349965762</v>
      </c>
      <c r="U33" s="922">
        <v>99.538561231097063</v>
      </c>
      <c r="V33" s="923">
        <v>83</v>
      </c>
      <c r="W33" s="921">
        <v>2</v>
      </c>
      <c r="X33" s="921">
        <v>5.6106762775095298</v>
      </c>
      <c r="Y33" s="928">
        <v>1.1513963937397</v>
      </c>
    </row>
    <row r="34" spans="1:33" s="169" customFormat="1" ht="54.75" customHeight="1">
      <c r="A34" s="2102" t="s">
        <v>874</v>
      </c>
      <c r="B34" s="2102"/>
      <c r="C34" s="2102"/>
      <c r="D34" s="2102"/>
      <c r="E34" s="2102"/>
      <c r="F34" s="2102"/>
      <c r="G34" s="2102"/>
      <c r="H34" s="891"/>
      <c r="I34" s="891"/>
      <c r="J34" s="891"/>
      <c r="K34" s="891"/>
      <c r="L34" s="891"/>
      <c r="M34" s="891"/>
      <c r="N34" s="891"/>
      <c r="O34" s="891"/>
      <c r="P34" s="891"/>
      <c r="Q34" s="891"/>
      <c r="R34" s="891"/>
      <c r="S34" s="891"/>
      <c r="T34" s="891"/>
      <c r="U34" s="891"/>
      <c r="V34" s="891"/>
      <c r="W34" s="891"/>
      <c r="X34" s="891"/>
      <c r="Y34" s="891"/>
      <c r="Z34" s="891"/>
      <c r="AA34" s="891"/>
      <c r="AB34" s="891"/>
      <c r="AC34" s="891"/>
      <c r="AD34" s="891"/>
      <c r="AE34" s="891"/>
      <c r="AF34" s="891"/>
      <c r="AG34" s="891"/>
    </row>
    <row r="35" spans="1:33" s="20" customFormat="1">
      <c r="A35" s="504" t="s">
        <v>347</v>
      </c>
      <c r="D35" s="492"/>
      <c r="E35" s="492"/>
      <c r="F35" s="492"/>
      <c r="G35" s="492"/>
    </row>
    <row r="36" spans="1:33" s="20" customFormat="1">
      <c r="A36" s="505" t="s">
        <v>348</v>
      </c>
      <c r="D36" s="506"/>
      <c r="E36" s="492"/>
      <c r="F36" s="506"/>
      <c r="G36" s="492"/>
    </row>
    <row r="37" spans="1:33" ht="12.75" customHeight="1"/>
    <row r="39" spans="1:33" ht="12.75" customHeight="1"/>
    <row r="40" spans="1:33" ht="12.75" customHeight="1"/>
    <row r="41" spans="1:33" ht="12.75" customHeight="1"/>
    <row r="42" spans="1:33" ht="12.75" customHeight="1"/>
    <row r="44" spans="1:33" ht="12.75" customHeight="1"/>
    <row r="46" spans="1:33" ht="12.75" customHeight="1"/>
    <row r="48" spans="1:33" ht="12.75" customHeight="1"/>
    <row r="51" ht="12.75" customHeight="1"/>
    <row r="54" ht="12.75" customHeight="1"/>
    <row r="56" ht="12.75" customHeight="1"/>
    <row r="57" ht="12.75" customHeight="1"/>
    <row r="60" ht="12.75" customHeight="1"/>
    <row r="61" ht="12.75" customHeight="1"/>
    <row r="62" ht="12.75" customHeight="1"/>
    <row r="64" ht="12.75" customHeight="1"/>
    <row r="66" ht="12.75" customHeight="1"/>
    <row r="67" ht="12.75" customHeight="1"/>
    <row r="68" ht="12.75" customHeight="1"/>
    <row r="70" ht="12.75" customHeight="1"/>
    <row r="71" ht="12.75" customHeight="1"/>
    <row r="74" ht="12.75" customHeight="1"/>
    <row r="76" ht="12.75" customHeight="1"/>
    <row r="77" ht="12.75" customHeight="1"/>
    <row r="80" ht="12.75" customHeight="1"/>
    <row r="81" ht="12.75" customHeight="1"/>
    <row r="82" ht="12.75" customHeight="1"/>
    <row r="84" ht="12.75" customHeight="1"/>
    <row r="86" ht="12.75" customHeight="1"/>
    <row r="88" ht="12.75" customHeight="1"/>
    <row r="91" ht="12.75" customHeight="1"/>
    <row r="92" ht="12.75" customHeight="1"/>
    <row r="94" ht="12.75" customHeight="1"/>
    <row r="96" ht="12.75" customHeight="1"/>
    <row r="97" ht="12.75" customHeight="1"/>
    <row r="98" ht="12.75" customHeight="1"/>
    <row r="101" ht="12.75" customHeight="1"/>
    <row r="102" ht="12.75" customHeight="1"/>
    <row r="106" ht="12.75" customHeight="1"/>
    <row r="108" ht="12.75" customHeight="1"/>
    <row r="110" ht="12.75" customHeight="1"/>
    <row r="111" ht="12.75" customHeight="1"/>
    <row r="112" ht="12.75" customHeight="1"/>
    <row r="114" ht="12.75" customHeight="1"/>
    <row r="116" ht="12.75" customHeight="1"/>
    <row r="118" ht="12.75" customHeight="1"/>
    <row r="120" ht="12.75" customHeight="1"/>
    <row r="121" ht="12.75" customHeight="1"/>
    <row r="122" ht="12.75" customHeight="1"/>
    <row r="124" ht="12.75" customHeight="1"/>
    <row r="126" ht="12.75" customHeight="1"/>
    <row r="127" ht="12.75" customHeight="1"/>
    <row r="128" ht="12.75" customHeight="1"/>
    <row r="129" ht="12.75" customHeight="1"/>
    <row r="131" ht="12.75" customHeight="1"/>
    <row r="133" ht="12.75" customHeight="1"/>
    <row r="134" ht="12.75" customHeight="1"/>
    <row r="135" ht="12.75" customHeight="1"/>
    <row r="136" ht="12.75" customHeight="1"/>
    <row r="138" ht="12.75" customHeight="1"/>
    <row r="139" ht="12.75" customHeight="1"/>
    <row r="140" ht="12.75" customHeight="1"/>
    <row r="141" ht="12.75" customHeight="1"/>
    <row r="144" ht="12.75" customHeight="1"/>
    <row r="145" ht="12.75" customHeight="1"/>
    <row r="146" ht="12.75" customHeight="1"/>
    <row r="148" ht="12.75" customHeight="1"/>
    <row r="150" ht="12.75" customHeight="1"/>
    <row r="151" ht="12.75" customHeight="1"/>
    <row r="152" ht="12.75" customHeight="1"/>
    <row r="155" ht="12.75" customHeight="1"/>
    <row r="156" ht="12.75" customHeight="1"/>
    <row r="158" ht="12.75" customHeight="1"/>
    <row r="160" ht="12.75" customHeight="1"/>
    <row r="161" ht="12.75" customHeight="1"/>
    <row r="164" ht="12.75" customHeight="1"/>
    <row r="165" ht="12.75" customHeight="1"/>
    <row r="166" ht="12.75" customHeight="1"/>
    <row r="170" ht="12.75" customHeight="1"/>
    <row r="171" ht="12.75" customHeight="1"/>
    <row r="175" ht="12.75" customHeight="1"/>
    <row r="176" ht="12.75" customHeight="1"/>
    <row r="180" ht="12.75" customHeight="1"/>
    <row r="185" ht="12.75" customHeight="1"/>
    <row r="186" ht="12.75" customHeight="1"/>
    <row r="190" ht="12.75" customHeight="1"/>
    <row r="191" ht="12.75" customHeight="1"/>
    <row r="193" ht="12.75" customHeight="1"/>
    <row r="194" ht="12.75" customHeight="1"/>
    <row r="197" ht="12.75" customHeight="1"/>
    <row r="199" ht="12.75" customHeight="1"/>
    <row r="200" ht="12.75" customHeight="1"/>
    <row r="202" ht="12.75" customHeight="1"/>
    <row r="204" ht="12.75" customHeight="1"/>
    <row r="207" ht="12.75" customHeight="1"/>
    <row r="209" ht="12.75" customHeight="1"/>
    <row r="210" ht="12.75" customHeight="1"/>
    <row r="212" ht="12.75" customHeight="1"/>
    <row r="213" ht="12.75" customHeight="1"/>
    <row r="214" ht="12.75" customHeight="1"/>
    <row r="215" ht="12.75" customHeight="1"/>
    <row r="217" ht="12.75" customHeight="1"/>
    <row r="219" ht="12.75" customHeight="1"/>
    <row r="220" ht="12.75" customHeight="1"/>
    <row r="221" ht="12.75" customHeight="1"/>
    <row r="222" ht="12.75" customHeight="1"/>
    <row r="224" ht="12.75" customHeight="1"/>
    <row r="225" ht="12.75" customHeight="1"/>
    <row r="226" ht="12.75" customHeight="1"/>
    <row r="229" ht="12.75" customHeight="1"/>
    <row r="231" ht="12.75" customHeight="1"/>
    <row r="232" ht="12.75" customHeight="1"/>
    <row r="234" ht="12.75" customHeight="1"/>
    <row r="235" ht="12.75" customHeight="1"/>
    <row r="236" ht="12.75" customHeight="1"/>
    <row r="239" ht="12.75" customHeight="1"/>
    <row r="241" ht="12.75" customHeight="1"/>
    <row r="244" ht="12.75" customHeight="1"/>
    <row r="246" ht="12.75" customHeight="1"/>
    <row r="248" ht="12.75" customHeight="1"/>
    <row r="249" ht="12.75" customHeight="1"/>
    <row r="250" ht="12.75" customHeight="1"/>
    <row r="252" ht="12.75" customHeight="1"/>
    <row r="254" ht="12.75" customHeight="1"/>
    <row r="255" ht="12.75" customHeight="1"/>
    <row r="257" ht="12.75" customHeight="1"/>
    <row r="258" ht="12.75" customHeight="1"/>
    <row r="259" ht="12.75" customHeight="1"/>
    <row r="260" ht="12.75" customHeight="1"/>
    <row r="264" ht="12.75" customHeight="1"/>
    <row r="269" ht="12.75" customHeight="1"/>
    <row r="270" ht="12.75" customHeight="1"/>
    <row r="274" ht="12.75" customHeight="1"/>
    <row r="279" ht="12.75" customHeight="1"/>
  </sheetData>
  <mergeCells count="29">
    <mergeCell ref="Z7:AG7"/>
    <mergeCell ref="A5:AG5"/>
    <mergeCell ref="B6:I6"/>
    <mergeCell ref="J6:Q6"/>
    <mergeCell ref="R6:Y6"/>
    <mergeCell ref="Z6:AG6"/>
    <mergeCell ref="V8:Y8"/>
    <mergeCell ref="H24:M24"/>
    <mergeCell ref="B7:I7"/>
    <mergeCell ref="J7:Q7"/>
    <mergeCell ref="R7:Y7"/>
    <mergeCell ref="N24:S24"/>
    <mergeCell ref="T24:Y24"/>
    <mergeCell ref="A34:G34"/>
    <mergeCell ref="Z8:AC8"/>
    <mergeCell ref="AD8:AG8"/>
    <mergeCell ref="A18:E18"/>
    <mergeCell ref="A22:Y22"/>
    <mergeCell ref="A23:A25"/>
    <mergeCell ref="B23:G23"/>
    <mergeCell ref="H23:M23"/>
    <mergeCell ref="N23:S23"/>
    <mergeCell ref="T23:Y23"/>
    <mergeCell ref="B24:G24"/>
    <mergeCell ref="B8:E8"/>
    <mergeCell ref="F8:I8"/>
    <mergeCell ref="J8:M8"/>
    <mergeCell ref="N8:Q8"/>
    <mergeCell ref="R8:U8"/>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109"/>
  <sheetViews>
    <sheetView zoomScaleNormal="100" workbookViewId="0">
      <selection activeCell="A3" sqref="A3"/>
    </sheetView>
  </sheetViews>
  <sheetFormatPr baseColWidth="10" defaultRowHeight="12.75"/>
  <cols>
    <col min="1" max="1" width="28.28515625" style="790" customWidth="1"/>
    <col min="2" max="2" width="20.7109375" style="790" bestFit="1" customWidth="1"/>
    <col min="3" max="16384" width="11.42578125" style="790"/>
  </cols>
  <sheetData>
    <row r="1" spans="1:59" customFormat="1" ht="25.5">
      <c r="A1" s="8" t="s">
        <v>875</v>
      </c>
      <c r="B1" s="8"/>
      <c r="C1" s="8"/>
      <c r="D1" s="8"/>
      <c r="E1" s="8"/>
      <c r="F1" s="8"/>
      <c r="G1" s="8"/>
      <c r="H1" s="8"/>
      <c r="I1" s="8"/>
      <c r="J1" s="8"/>
      <c r="K1" s="8"/>
      <c r="L1" s="8"/>
      <c r="M1" s="8"/>
      <c r="N1" s="8"/>
      <c r="O1" s="28"/>
    </row>
    <row r="2" spans="1:59" customFormat="1" ht="15" customHeight="1">
      <c r="A2" s="28"/>
      <c r="B2" s="28"/>
      <c r="C2" s="28"/>
      <c r="D2" s="28"/>
      <c r="E2" s="28"/>
      <c r="F2" s="28"/>
      <c r="G2" s="28"/>
      <c r="H2" s="28"/>
      <c r="I2" s="28"/>
      <c r="J2" s="28"/>
      <c r="K2" s="28"/>
      <c r="L2" s="28"/>
      <c r="M2" s="28"/>
      <c r="N2" s="28"/>
      <c r="O2" s="28"/>
    </row>
    <row r="3" spans="1:59" customFormat="1" ht="15.75">
      <c r="A3" s="26" t="s">
        <v>69</v>
      </c>
      <c r="B3" s="26"/>
      <c r="C3" s="26"/>
      <c r="D3" s="26"/>
      <c r="E3" s="26"/>
      <c r="F3" s="28"/>
      <c r="G3" s="28"/>
      <c r="H3" s="28"/>
      <c r="I3" s="28"/>
      <c r="J3" s="26"/>
      <c r="K3" s="26"/>
      <c r="L3" s="26"/>
      <c r="M3" s="26"/>
      <c r="N3" s="26"/>
      <c r="O3" s="28"/>
    </row>
    <row r="4" spans="1:59" customFormat="1" ht="13.5" customHeight="1"/>
    <row r="5" spans="1:59" s="28" customFormat="1" ht="13.5" customHeight="1">
      <c r="A5" s="2112" t="s">
        <v>876</v>
      </c>
      <c r="B5" s="2112"/>
      <c r="C5" s="2112"/>
      <c r="D5" s="2112"/>
      <c r="E5" s="2112"/>
      <c r="F5" s="2112"/>
      <c r="G5" s="2112"/>
      <c r="H5" s="2112"/>
      <c r="I5" s="2112"/>
      <c r="J5" s="2112"/>
      <c r="K5" s="2112"/>
      <c r="L5" s="2112"/>
      <c r="M5" s="2112"/>
      <c r="N5" s="2112"/>
      <c r="O5" s="2112"/>
      <c r="P5" s="2112"/>
      <c r="Q5" s="2112"/>
      <c r="R5" s="2112"/>
      <c r="S5" s="2112"/>
      <c r="T5" s="2112"/>
      <c r="U5" s="2112"/>
      <c r="V5" s="2112"/>
      <c r="W5" s="2112"/>
      <c r="X5" s="2112"/>
      <c r="Y5" s="2112"/>
      <c r="Z5" s="2112"/>
      <c r="AA5" s="2112"/>
      <c r="AB5" s="2112"/>
      <c r="AC5" s="2112"/>
      <c r="AD5" s="2112"/>
      <c r="AE5" s="2112"/>
      <c r="AF5" s="2112"/>
      <c r="AG5" s="2112"/>
    </row>
    <row r="6" spans="1:59" customFormat="1" ht="12.75" customHeight="1">
      <c r="A6" s="69"/>
      <c r="B6" s="2113" t="s">
        <v>395</v>
      </c>
      <c r="C6" s="2113"/>
      <c r="D6" s="2113"/>
      <c r="E6" s="2113"/>
      <c r="F6" s="2113"/>
      <c r="G6" s="2113"/>
      <c r="H6" s="2113"/>
      <c r="I6" s="2113"/>
      <c r="J6" s="2113" t="s">
        <v>397</v>
      </c>
      <c r="K6" s="2113"/>
      <c r="L6" s="2113"/>
      <c r="M6" s="2113"/>
      <c r="N6" s="2113"/>
      <c r="O6" s="2113"/>
      <c r="P6" s="2113"/>
      <c r="Q6" s="2113"/>
      <c r="R6" s="2113" t="s">
        <v>400</v>
      </c>
      <c r="S6" s="2113"/>
      <c r="T6" s="2113"/>
      <c r="U6" s="2113"/>
      <c r="V6" s="2113"/>
      <c r="W6" s="2113"/>
      <c r="X6" s="2113"/>
      <c r="Y6" s="2113"/>
      <c r="Z6" s="2113" t="s">
        <v>152</v>
      </c>
      <c r="AA6" s="2113"/>
      <c r="AB6" s="2113"/>
      <c r="AC6" s="2113"/>
      <c r="AD6" s="2113"/>
      <c r="AE6" s="2113"/>
      <c r="AF6" s="2113"/>
      <c r="AG6" s="2113"/>
      <c r="AI6" s="790"/>
      <c r="AJ6" s="790"/>
      <c r="AK6" s="790"/>
      <c r="AL6" s="790"/>
      <c r="AM6" s="790"/>
      <c r="AN6" s="790"/>
      <c r="AO6" s="790"/>
      <c r="AP6" s="790"/>
      <c r="AQ6" s="790"/>
      <c r="AR6" s="790"/>
      <c r="AS6" s="790"/>
      <c r="AT6" s="790"/>
      <c r="AU6" s="790"/>
      <c r="AV6" s="790"/>
      <c r="AW6" s="790"/>
      <c r="AX6" s="790"/>
      <c r="AY6" s="790"/>
      <c r="AZ6" s="790"/>
      <c r="BA6" s="790"/>
      <c r="BB6" s="790"/>
      <c r="BC6" s="790"/>
      <c r="BD6" s="790"/>
      <c r="BE6" s="790"/>
      <c r="BF6" s="790"/>
      <c r="BG6" s="790"/>
    </row>
    <row r="7" spans="1:59" customFormat="1" ht="12.75" customHeight="1">
      <c r="A7" s="69"/>
      <c r="B7" s="2111" t="s">
        <v>828</v>
      </c>
      <c r="C7" s="2111"/>
      <c r="D7" s="2111"/>
      <c r="E7" s="2111"/>
      <c r="F7" s="2111"/>
      <c r="G7" s="2111"/>
      <c r="H7" s="2111"/>
      <c r="I7" s="2111"/>
      <c r="J7" s="2111" t="s">
        <v>828</v>
      </c>
      <c r="K7" s="2111"/>
      <c r="L7" s="2111"/>
      <c r="M7" s="2111"/>
      <c r="N7" s="2111"/>
      <c r="O7" s="2111"/>
      <c r="P7" s="2111"/>
      <c r="Q7" s="2111"/>
      <c r="R7" s="2111" t="s">
        <v>828</v>
      </c>
      <c r="S7" s="2111"/>
      <c r="T7" s="2111"/>
      <c r="U7" s="2111"/>
      <c r="V7" s="2111"/>
      <c r="W7" s="2111"/>
      <c r="X7" s="2111"/>
      <c r="Y7" s="2111"/>
      <c r="Z7" s="2111" t="s">
        <v>828</v>
      </c>
      <c r="AA7" s="2111"/>
      <c r="AB7" s="2111"/>
      <c r="AC7" s="2111"/>
      <c r="AD7" s="2111"/>
      <c r="AE7" s="2111"/>
      <c r="AF7" s="2111"/>
      <c r="AG7" s="2111"/>
      <c r="AI7" s="790"/>
      <c r="AJ7" s="790"/>
      <c r="AK7" s="790"/>
      <c r="AL7" s="790"/>
      <c r="AM7" s="790"/>
      <c r="AN7" s="790"/>
      <c r="AO7" s="790"/>
      <c r="AP7" s="790"/>
      <c r="AQ7" s="790"/>
      <c r="AR7" s="790"/>
      <c r="AS7" s="790"/>
      <c r="AT7" s="790"/>
      <c r="AU7" s="790"/>
      <c r="AV7" s="790"/>
      <c r="AW7" s="790"/>
      <c r="AX7" s="790"/>
      <c r="AY7" s="790"/>
      <c r="AZ7" s="790"/>
      <c r="BA7" s="790"/>
      <c r="BB7" s="790"/>
      <c r="BC7" s="790"/>
      <c r="BD7" s="790"/>
      <c r="BE7" s="790"/>
      <c r="BF7" s="790"/>
      <c r="BG7" s="790"/>
    </row>
    <row r="8" spans="1:59" customFormat="1">
      <c r="A8" s="69"/>
      <c r="B8" s="2109" t="s">
        <v>235</v>
      </c>
      <c r="C8" s="2109"/>
      <c r="D8" s="2109"/>
      <c r="E8" s="2109"/>
      <c r="F8" s="2109" t="s">
        <v>234</v>
      </c>
      <c r="G8" s="2109"/>
      <c r="H8" s="2109"/>
      <c r="I8" s="2109"/>
      <c r="J8" s="2109" t="s">
        <v>235</v>
      </c>
      <c r="K8" s="2109"/>
      <c r="L8" s="2105"/>
      <c r="M8" s="2105"/>
      <c r="N8" s="2109" t="s">
        <v>234</v>
      </c>
      <c r="O8" s="2109"/>
      <c r="P8" s="2105"/>
      <c r="Q8" s="2105"/>
      <c r="R8" s="2109" t="s">
        <v>235</v>
      </c>
      <c r="S8" s="2109"/>
      <c r="T8" s="2105"/>
      <c r="U8" s="2105"/>
      <c r="V8" s="2109" t="s">
        <v>234</v>
      </c>
      <c r="W8" s="2109"/>
      <c r="X8" s="2105"/>
      <c r="Y8" s="2105"/>
      <c r="Z8" s="2109" t="s">
        <v>235</v>
      </c>
      <c r="AA8" s="2109"/>
      <c r="AB8" s="2105"/>
      <c r="AC8" s="2105"/>
      <c r="AD8" s="2109" t="s">
        <v>234</v>
      </c>
      <c r="AE8" s="2109"/>
      <c r="AF8" s="2105"/>
      <c r="AG8" s="2105"/>
      <c r="AI8" s="790"/>
      <c r="AJ8" s="790"/>
      <c r="AK8" s="790"/>
      <c r="AL8" s="790"/>
      <c r="AM8" s="790"/>
      <c r="AN8" s="790"/>
      <c r="AO8" s="790"/>
      <c r="AP8" s="790"/>
      <c r="AQ8" s="790"/>
      <c r="AR8" s="790"/>
      <c r="AS8" s="790"/>
      <c r="AT8" s="790"/>
      <c r="AU8" s="790"/>
      <c r="AV8" s="790"/>
      <c r="AW8" s="790"/>
      <c r="AX8" s="790"/>
      <c r="AY8" s="790"/>
      <c r="AZ8" s="790"/>
      <c r="BA8" s="790"/>
      <c r="BB8" s="790"/>
      <c r="BC8" s="790"/>
      <c r="BD8" s="790"/>
      <c r="BE8" s="790"/>
      <c r="BF8" s="790"/>
      <c r="BG8" s="790"/>
    </row>
    <row r="9" spans="1:59" customFormat="1" ht="24.75" thickBot="1">
      <c r="A9" s="69"/>
      <c r="B9" s="1344" t="s">
        <v>76</v>
      </c>
      <c r="C9" s="1344" t="s">
        <v>112</v>
      </c>
      <c r="D9" s="1344" t="s">
        <v>75</v>
      </c>
      <c r="E9" s="1344" t="s">
        <v>92</v>
      </c>
      <c r="F9" s="1344" t="s">
        <v>76</v>
      </c>
      <c r="G9" s="1344" t="s">
        <v>112</v>
      </c>
      <c r="H9" s="1344" t="s">
        <v>75</v>
      </c>
      <c r="I9" s="1418" t="s">
        <v>92</v>
      </c>
      <c r="J9" s="1344" t="s">
        <v>76</v>
      </c>
      <c r="K9" s="1344" t="s">
        <v>112</v>
      </c>
      <c r="L9" s="1344" t="s">
        <v>75</v>
      </c>
      <c r="M9" s="1344" t="s">
        <v>92</v>
      </c>
      <c r="N9" s="1344" t="s">
        <v>76</v>
      </c>
      <c r="O9" s="1344" t="s">
        <v>112</v>
      </c>
      <c r="P9" s="1344" t="s">
        <v>75</v>
      </c>
      <c r="Q9" s="1418" t="s">
        <v>92</v>
      </c>
      <c r="R9" s="1344" t="s">
        <v>76</v>
      </c>
      <c r="S9" s="1344" t="s">
        <v>112</v>
      </c>
      <c r="T9" s="1344" t="s">
        <v>75</v>
      </c>
      <c r="U9" s="1344" t="s">
        <v>92</v>
      </c>
      <c r="V9" s="1344" t="s">
        <v>76</v>
      </c>
      <c r="W9" s="1344" t="s">
        <v>112</v>
      </c>
      <c r="X9" s="1344" t="s">
        <v>75</v>
      </c>
      <c r="Y9" s="1418" t="s">
        <v>92</v>
      </c>
      <c r="Z9" s="1344" t="s">
        <v>76</v>
      </c>
      <c r="AA9" s="1344" t="s">
        <v>112</v>
      </c>
      <c r="AB9" s="1344" t="s">
        <v>75</v>
      </c>
      <c r="AC9" s="1344" t="s">
        <v>92</v>
      </c>
      <c r="AD9" s="1344" t="s">
        <v>76</v>
      </c>
      <c r="AE9" s="1344" t="s">
        <v>112</v>
      </c>
      <c r="AF9" s="1344" t="s">
        <v>75</v>
      </c>
      <c r="AG9" s="1418" t="s">
        <v>92</v>
      </c>
      <c r="AI9" s="790"/>
      <c r="AJ9" s="790"/>
      <c r="AK9" s="790"/>
      <c r="AL9" s="790"/>
      <c r="AM9" s="790"/>
      <c r="AN9" s="790"/>
      <c r="AO9" s="790"/>
      <c r="AP9" s="790"/>
      <c r="AQ9" s="790"/>
      <c r="AR9" s="790"/>
      <c r="AS9" s="790"/>
      <c r="AT9" s="790"/>
      <c r="AU9" s="790"/>
      <c r="AV9" s="790"/>
      <c r="AW9" s="790"/>
      <c r="AX9" s="790"/>
      <c r="AY9" s="790"/>
      <c r="AZ9" s="790"/>
      <c r="BA9" s="790"/>
      <c r="BB9" s="790"/>
      <c r="BC9" s="790"/>
      <c r="BD9" s="790"/>
      <c r="BE9" s="790"/>
      <c r="BF9" s="790"/>
      <c r="BG9" s="790"/>
    </row>
    <row r="10" spans="1:59" customFormat="1">
      <c r="A10" s="944" t="s">
        <v>677</v>
      </c>
      <c r="B10" s="930">
        <v>0.87932063412068273</v>
      </c>
      <c r="C10" s="930">
        <v>3.8673457512347319E-2</v>
      </c>
      <c r="D10" s="931">
        <v>343.81254876223795</v>
      </c>
      <c r="E10" s="931">
        <v>221</v>
      </c>
      <c r="F10" s="930">
        <v>0.1206793658793172</v>
      </c>
      <c r="G10" s="930">
        <v>3.8673457512347312E-2</v>
      </c>
      <c r="H10" s="931">
        <v>47.185382391793432</v>
      </c>
      <c r="I10" s="931">
        <v>27</v>
      </c>
      <c r="J10" s="930">
        <v>0.89582346306791061</v>
      </c>
      <c r="K10" s="930">
        <v>3.4316658241757669E-2</v>
      </c>
      <c r="L10" s="931">
        <v>394.5565051798261</v>
      </c>
      <c r="M10" s="931">
        <v>252</v>
      </c>
      <c r="N10" s="930">
        <v>0.10417653693208932</v>
      </c>
      <c r="O10" s="930">
        <v>3.4316658241757662E-2</v>
      </c>
      <c r="P10" s="931">
        <v>45.883516148255055</v>
      </c>
      <c r="Q10" s="931">
        <v>25</v>
      </c>
      <c r="R10" s="930">
        <v>0.9645533715957203</v>
      </c>
      <c r="S10" s="930">
        <v>2.6132458717523434E-2</v>
      </c>
      <c r="T10" s="931">
        <v>289.90690219095586</v>
      </c>
      <c r="U10" s="931">
        <v>170</v>
      </c>
      <c r="V10" s="932">
        <v>3.5446628404279819E-2</v>
      </c>
      <c r="W10" s="932">
        <v>2.6132458717523475E-2</v>
      </c>
      <c r="X10" s="933">
        <v>10.653865857933935</v>
      </c>
      <c r="Y10" s="933">
        <v>5</v>
      </c>
      <c r="Z10" s="930">
        <v>0.96045001026164212</v>
      </c>
      <c r="AA10" s="930">
        <v>5.2054853636947215E-2</v>
      </c>
      <c r="AB10" s="931">
        <v>92.434215098829199</v>
      </c>
      <c r="AC10" s="931">
        <v>47</v>
      </c>
      <c r="AD10" s="934">
        <v>3.9549989738357848E-2</v>
      </c>
      <c r="AE10" s="934">
        <v>5.2054853636947188E-2</v>
      </c>
      <c r="AF10" s="935">
        <v>3.8063118533737796</v>
      </c>
      <c r="AG10" s="935">
        <v>2</v>
      </c>
      <c r="AI10" s="790"/>
      <c r="AJ10" s="790"/>
      <c r="AK10" s="790"/>
      <c r="AL10" s="790"/>
      <c r="AM10" s="790"/>
      <c r="AN10" s="790"/>
      <c r="AO10" s="790"/>
      <c r="AP10" s="790"/>
      <c r="AQ10" s="790"/>
      <c r="AR10" s="790"/>
      <c r="AS10" s="790"/>
      <c r="AT10" s="790"/>
      <c r="AU10" s="790"/>
      <c r="AV10" s="790"/>
      <c r="AW10" s="790"/>
      <c r="AX10" s="790"/>
      <c r="AY10" s="790"/>
      <c r="AZ10" s="790"/>
      <c r="BA10" s="790"/>
      <c r="BB10" s="790"/>
      <c r="BC10" s="790"/>
      <c r="BD10" s="790"/>
      <c r="BE10" s="790"/>
      <c r="BF10" s="790"/>
      <c r="BG10" s="790"/>
    </row>
    <row r="11" spans="1:59" customFormat="1">
      <c r="A11" s="945" t="s">
        <v>701</v>
      </c>
      <c r="B11" s="582">
        <v>0.80844149213394989</v>
      </c>
      <c r="C11" s="582">
        <v>0.18996696753171921</v>
      </c>
      <c r="D11" s="591">
        <v>16.371818737386466</v>
      </c>
      <c r="E11" s="591">
        <v>11</v>
      </c>
      <c r="F11" s="869">
        <v>0.19155850786605003</v>
      </c>
      <c r="G11" s="869">
        <v>0.18996696753171918</v>
      </c>
      <c r="H11" s="811">
        <v>3.8792679481467816</v>
      </c>
      <c r="I11" s="811">
        <v>4</v>
      </c>
      <c r="J11" s="582">
        <v>0.83069256555113513</v>
      </c>
      <c r="K11" s="582">
        <v>0.21140270160828875</v>
      </c>
      <c r="L11" s="591">
        <v>13.951600956787544</v>
      </c>
      <c r="M11" s="591">
        <v>9</v>
      </c>
      <c r="N11" s="869">
        <v>0.16930743444886484</v>
      </c>
      <c r="O11" s="869">
        <v>0.21140270160828875</v>
      </c>
      <c r="P11" s="811">
        <v>2.8435426804149269</v>
      </c>
      <c r="Q11" s="811">
        <v>2</v>
      </c>
      <c r="R11" s="582">
        <v>0.74408998076384314</v>
      </c>
      <c r="S11" s="582">
        <v>0.27194671542848536</v>
      </c>
      <c r="T11" s="591">
        <v>11.586894822284794</v>
      </c>
      <c r="U11" s="69">
        <v>7</v>
      </c>
      <c r="V11" s="869">
        <v>0.25591001923615692</v>
      </c>
      <c r="W11" s="869">
        <v>0.27194671542848536</v>
      </c>
      <c r="X11" s="811">
        <v>3.98500524602456</v>
      </c>
      <c r="Y11" s="811">
        <v>2</v>
      </c>
      <c r="Z11" s="869" t="s">
        <v>83</v>
      </c>
      <c r="AA11" s="939" t="s">
        <v>83</v>
      </c>
      <c r="AB11" s="811">
        <v>0</v>
      </c>
      <c r="AC11" s="811">
        <v>0</v>
      </c>
      <c r="AD11" s="869" t="s">
        <v>83</v>
      </c>
      <c r="AE11" s="939" t="s">
        <v>83</v>
      </c>
      <c r="AF11" s="811">
        <v>0</v>
      </c>
      <c r="AG11" s="811">
        <v>0</v>
      </c>
      <c r="AI11" s="790"/>
      <c r="AJ11" s="790"/>
      <c r="AK11" s="790"/>
      <c r="AL11" s="790"/>
      <c r="AM11" s="790"/>
      <c r="AN11" s="790"/>
      <c r="AO11" s="790"/>
      <c r="AP11" s="790"/>
      <c r="AQ11" s="790"/>
      <c r="AR11" s="790"/>
      <c r="AS11" s="790"/>
      <c r="AT11" s="790"/>
      <c r="AU11" s="790"/>
      <c r="AV11" s="790"/>
      <c r="AW11" s="790"/>
      <c r="AX11" s="790"/>
      <c r="AY11" s="790"/>
      <c r="AZ11" s="790"/>
      <c r="BA11" s="790"/>
      <c r="BB11" s="790"/>
      <c r="BC11" s="790"/>
      <c r="BD11" s="790"/>
      <c r="BE11" s="790"/>
      <c r="BF11" s="790"/>
      <c r="BG11" s="790"/>
    </row>
    <row r="12" spans="1:59" customFormat="1">
      <c r="A12" s="945" t="s">
        <v>679</v>
      </c>
      <c r="B12" s="582">
        <v>0.67757053496276676</v>
      </c>
      <c r="C12" s="582">
        <v>4.8031850607227811E-2</v>
      </c>
      <c r="D12" s="591">
        <v>334.357619015301</v>
      </c>
      <c r="E12" s="591">
        <v>224</v>
      </c>
      <c r="F12" s="582">
        <v>0.32242946503723335</v>
      </c>
      <c r="G12" s="582">
        <v>4.8031850607227818E-2</v>
      </c>
      <c r="H12" s="591">
        <v>159.10778681683772</v>
      </c>
      <c r="I12" s="591">
        <v>107</v>
      </c>
      <c r="J12" s="582">
        <v>0.90155808204499799</v>
      </c>
      <c r="K12" s="582">
        <v>2.9856986115171603E-2</v>
      </c>
      <c r="L12" s="591">
        <v>532.8775483203375</v>
      </c>
      <c r="M12" s="591">
        <v>306</v>
      </c>
      <c r="N12" s="582">
        <v>9.8441917955002012E-2</v>
      </c>
      <c r="O12" s="582">
        <v>2.9856986115171603E-2</v>
      </c>
      <c r="P12" s="591">
        <v>58.185367017978834</v>
      </c>
      <c r="Q12" s="591">
        <v>42</v>
      </c>
      <c r="R12" s="582">
        <v>0.85582936750693517</v>
      </c>
      <c r="S12" s="582">
        <v>4.265859238097771E-2</v>
      </c>
      <c r="T12" s="591">
        <v>366.71394769875866</v>
      </c>
      <c r="U12" s="591">
        <v>198</v>
      </c>
      <c r="V12" s="582">
        <v>0.1441706324930648</v>
      </c>
      <c r="W12" s="582">
        <v>4.2658592380977703E-2</v>
      </c>
      <c r="X12" s="591">
        <v>61.775610642772548</v>
      </c>
      <c r="Y12" s="591">
        <v>39</v>
      </c>
      <c r="Z12" s="582">
        <v>0.71675838214581489</v>
      </c>
      <c r="AA12" s="582">
        <v>0.12034154498689023</v>
      </c>
      <c r="AB12" s="591">
        <v>64.826838345403914</v>
      </c>
      <c r="AC12" s="591">
        <v>37</v>
      </c>
      <c r="AD12" s="582">
        <v>0.28324161785418511</v>
      </c>
      <c r="AE12" s="582">
        <v>0.12034154498689023</v>
      </c>
      <c r="AF12" s="591">
        <v>25.61764051974281</v>
      </c>
      <c r="AG12" s="591">
        <v>12</v>
      </c>
      <c r="AI12" s="790"/>
      <c r="AJ12" s="790"/>
      <c r="AK12" s="790"/>
      <c r="AL12" s="790"/>
      <c r="AM12" s="790"/>
      <c r="AN12" s="790"/>
      <c r="AO12" s="790"/>
      <c r="AP12" s="790"/>
      <c r="AQ12" s="790"/>
      <c r="AR12" s="790"/>
      <c r="AS12" s="790"/>
      <c r="AT12" s="790"/>
      <c r="AU12" s="790"/>
      <c r="AV12" s="790"/>
      <c r="AW12" s="790"/>
      <c r="AX12" s="790"/>
      <c r="AY12" s="790"/>
      <c r="AZ12" s="790"/>
      <c r="BA12" s="790"/>
      <c r="BB12" s="790"/>
      <c r="BC12" s="790"/>
      <c r="BD12" s="790"/>
      <c r="BE12" s="790"/>
      <c r="BF12" s="790"/>
      <c r="BG12" s="790"/>
    </row>
    <row r="13" spans="1:59" customFormat="1">
      <c r="A13" s="945" t="s">
        <v>702</v>
      </c>
      <c r="B13" s="936">
        <v>0.97544630952020217</v>
      </c>
      <c r="C13" s="936">
        <v>3.1952279508918026E-2</v>
      </c>
      <c r="D13" s="269">
        <v>147.99418318047054</v>
      </c>
      <c r="E13" s="269">
        <v>80</v>
      </c>
      <c r="F13" s="877">
        <v>2.4553690479797847E-2</v>
      </c>
      <c r="G13" s="877">
        <v>3.1952279508918033E-2</v>
      </c>
      <c r="H13" s="876">
        <v>3.7252725559145903</v>
      </c>
      <c r="I13" s="876">
        <v>2</v>
      </c>
      <c r="J13" s="936">
        <v>0.99222254040327917</v>
      </c>
      <c r="K13" s="936">
        <v>1.4135306873108688E-2</v>
      </c>
      <c r="L13" s="269">
        <v>194.26284296050642</v>
      </c>
      <c r="M13" s="269">
        <v>134</v>
      </c>
      <c r="N13" s="872">
        <v>7.777459596720787E-3</v>
      </c>
      <c r="O13" s="877">
        <v>1.4135306873108652E-2</v>
      </c>
      <c r="P13" s="878">
        <v>1.52271426091104</v>
      </c>
      <c r="Q13" s="878">
        <v>1</v>
      </c>
      <c r="R13" s="936">
        <v>0.9913630175388386</v>
      </c>
      <c r="S13" s="936">
        <v>1.9341986755336323E-2</v>
      </c>
      <c r="T13" s="269">
        <v>143.56593865671576</v>
      </c>
      <c r="U13" s="591">
        <v>79</v>
      </c>
      <c r="V13" s="872">
        <v>8.6369824611613553E-3</v>
      </c>
      <c r="W13" s="877">
        <v>1.9341986755336271E-2</v>
      </c>
      <c r="X13" s="876">
        <v>1.2507794544087301</v>
      </c>
      <c r="Y13" s="876">
        <v>1</v>
      </c>
      <c r="Z13" s="936">
        <v>1</v>
      </c>
      <c r="AA13" s="936" t="s">
        <v>83</v>
      </c>
      <c r="AB13" s="591">
        <v>11.903613268943738</v>
      </c>
      <c r="AC13" s="591">
        <v>7</v>
      </c>
      <c r="AD13" s="872">
        <v>0</v>
      </c>
      <c r="AE13" s="939" t="s">
        <v>83</v>
      </c>
      <c r="AF13" s="811">
        <v>0</v>
      </c>
      <c r="AG13" s="811">
        <v>0</v>
      </c>
      <c r="AI13" s="790"/>
      <c r="AJ13" s="790"/>
      <c r="AK13" s="790"/>
      <c r="AL13" s="790"/>
      <c r="AM13" s="790"/>
      <c r="AN13" s="790"/>
      <c r="AO13" s="790"/>
      <c r="AP13" s="790"/>
      <c r="AQ13" s="790"/>
      <c r="AR13" s="790"/>
      <c r="AS13" s="790"/>
      <c r="AT13" s="790"/>
      <c r="AU13" s="790"/>
      <c r="AV13" s="790"/>
      <c r="AW13" s="790"/>
      <c r="AX13" s="790"/>
      <c r="AY13" s="790"/>
      <c r="AZ13" s="790"/>
      <c r="BA13" s="790"/>
      <c r="BB13" s="790"/>
      <c r="BC13" s="790"/>
      <c r="BD13" s="790"/>
      <c r="BE13" s="790"/>
      <c r="BF13" s="790"/>
      <c r="BG13" s="790"/>
    </row>
    <row r="14" spans="1:59" customFormat="1">
      <c r="A14" s="945" t="s">
        <v>681</v>
      </c>
      <c r="B14" s="582">
        <v>0.88994769450918876</v>
      </c>
      <c r="C14" s="582">
        <v>2.8860882196150968E-2</v>
      </c>
      <c r="D14" s="591">
        <v>565.60752504837956</v>
      </c>
      <c r="E14" s="591">
        <v>364</v>
      </c>
      <c r="F14" s="582">
        <v>0.11005230549081135</v>
      </c>
      <c r="G14" s="582">
        <v>2.8860882196150978E-2</v>
      </c>
      <c r="H14" s="269">
        <v>69.943899533168917</v>
      </c>
      <c r="I14" s="269">
        <v>47</v>
      </c>
      <c r="J14" s="582">
        <v>0.94690015213207757</v>
      </c>
      <c r="K14" s="582">
        <v>2.0480493605752954E-2</v>
      </c>
      <c r="L14" s="591">
        <v>645.4491399882977</v>
      </c>
      <c r="M14" s="591">
        <v>395</v>
      </c>
      <c r="N14" s="582">
        <v>5.3099847867922455E-2</v>
      </c>
      <c r="O14" s="582">
        <v>2.0480493605752957E-2</v>
      </c>
      <c r="P14" s="591">
        <v>36.19521135643393</v>
      </c>
      <c r="Q14" s="591">
        <v>24</v>
      </c>
      <c r="R14" s="582">
        <v>0.85527939000545661</v>
      </c>
      <c r="S14" s="582">
        <v>4.1029982649496623E-2</v>
      </c>
      <c r="T14" s="591">
        <v>376.40962183411688</v>
      </c>
      <c r="U14" s="269">
        <v>228</v>
      </c>
      <c r="V14" s="582">
        <v>0.14472060999454342</v>
      </c>
      <c r="W14" s="582">
        <v>4.1029982649496623E-2</v>
      </c>
      <c r="X14" s="591">
        <v>63.691737128496996</v>
      </c>
      <c r="Y14" s="591">
        <v>29</v>
      </c>
      <c r="Z14" s="582">
        <v>1</v>
      </c>
      <c r="AA14" s="582" t="s">
        <v>83</v>
      </c>
      <c r="AB14" s="269">
        <v>110.14140996602514</v>
      </c>
      <c r="AC14" s="269">
        <v>54</v>
      </c>
      <c r="AD14" s="602">
        <v>0</v>
      </c>
      <c r="AE14" s="939" t="s">
        <v>83</v>
      </c>
      <c r="AF14" s="878">
        <v>0</v>
      </c>
      <c r="AG14" s="811">
        <v>0</v>
      </c>
      <c r="AI14" s="790"/>
      <c r="AJ14" s="790"/>
      <c r="AK14" s="790"/>
      <c r="AL14" s="790"/>
      <c r="AM14" s="790"/>
      <c r="AN14" s="790"/>
      <c r="AO14" s="790"/>
      <c r="AP14" s="790"/>
      <c r="AQ14" s="790"/>
      <c r="AR14" s="790"/>
      <c r="AS14" s="790"/>
      <c r="AT14" s="790"/>
      <c r="AU14" s="790"/>
      <c r="AV14" s="790"/>
      <c r="AW14" s="790"/>
      <c r="AX14" s="790"/>
      <c r="AY14" s="790"/>
      <c r="AZ14" s="790"/>
      <c r="BA14" s="790"/>
      <c r="BB14" s="790"/>
      <c r="BC14" s="790"/>
      <c r="BD14" s="790"/>
      <c r="BE14" s="790"/>
      <c r="BF14" s="790"/>
      <c r="BG14" s="790"/>
    </row>
    <row r="15" spans="1:59" customFormat="1">
      <c r="A15" s="945" t="s">
        <v>682</v>
      </c>
      <c r="B15" s="582">
        <v>0.96743042953759228</v>
      </c>
      <c r="C15" s="582">
        <v>2.7655616270120659E-2</v>
      </c>
      <c r="D15" s="591">
        <v>208.92451636170236</v>
      </c>
      <c r="E15" s="591">
        <v>139</v>
      </c>
      <c r="F15" s="495">
        <v>3.2569570462407778E-2</v>
      </c>
      <c r="G15" s="495">
        <v>2.7655616270120687E-2</v>
      </c>
      <c r="H15" s="226">
        <v>7.033665211687989</v>
      </c>
      <c r="I15" s="226">
        <v>5</v>
      </c>
      <c r="J15" s="582">
        <v>0.98072814857702839</v>
      </c>
      <c r="K15" s="582">
        <v>1.8846394031872681E-2</v>
      </c>
      <c r="L15" s="591">
        <v>285.93014593599554</v>
      </c>
      <c r="M15" s="591">
        <v>181</v>
      </c>
      <c r="N15" s="495">
        <v>1.9271851422971647E-2</v>
      </c>
      <c r="O15" s="495">
        <v>1.8846394031872701E-2</v>
      </c>
      <c r="P15" s="226">
        <v>5.6186857671234751</v>
      </c>
      <c r="Q15" s="226">
        <v>5</v>
      </c>
      <c r="R15" s="582">
        <v>0.97059283216125658</v>
      </c>
      <c r="S15" s="582">
        <v>3.3111064495423413E-2</v>
      </c>
      <c r="T15" s="591">
        <v>153.02303414823439</v>
      </c>
      <c r="U15" s="591">
        <v>90</v>
      </c>
      <c r="V15" s="869">
        <v>2.9407167838743444E-2</v>
      </c>
      <c r="W15" s="869">
        <v>3.3111064495423427E-2</v>
      </c>
      <c r="X15" s="940">
        <v>4.63631493998429</v>
      </c>
      <c r="Y15" s="811">
        <v>1</v>
      </c>
      <c r="Z15" s="582">
        <v>1</v>
      </c>
      <c r="AA15" s="582" t="s">
        <v>83</v>
      </c>
      <c r="AB15" s="591">
        <v>39.666120596092497</v>
      </c>
      <c r="AC15" s="591">
        <v>16</v>
      </c>
      <c r="AD15" s="602">
        <v>0</v>
      </c>
      <c r="AE15" s="939" t="s">
        <v>83</v>
      </c>
      <c r="AF15" s="811">
        <v>0</v>
      </c>
      <c r="AG15" s="811">
        <v>0</v>
      </c>
      <c r="AI15" s="790"/>
      <c r="AJ15" s="790"/>
      <c r="AK15" s="790"/>
      <c r="AL15" s="790"/>
      <c r="AM15" s="790"/>
      <c r="AN15" s="790"/>
      <c r="AO15" s="790"/>
      <c r="AP15" s="790"/>
      <c r="AQ15" s="790"/>
      <c r="AR15" s="790"/>
      <c r="AS15" s="790"/>
      <c r="AT15" s="790"/>
      <c r="AU15" s="790"/>
      <c r="AV15" s="790"/>
      <c r="AW15" s="790"/>
      <c r="AX15" s="790"/>
      <c r="AY15" s="790"/>
      <c r="AZ15" s="790"/>
      <c r="BA15" s="790"/>
      <c r="BB15" s="790"/>
      <c r="BC15" s="790"/>
      <c r="BD15" s="790"/>
      <c r="BE15" s="790"/>
      <c r="BF15" s="790"/>
      <c r="BG15" s="790"/>
    </row>
    <row r="16" spans="1:59" customFormat="1">
      <c r="A16" s="945" t="s">
        <v>538</v>
      </c>
      <c r="B16" s="582">
        <v>0.95118012569524779</v>
      </c>
      <c r="C16" s="582">
        <v>1.2186200815846026E-2</v>
      </c>
      <c r="D16" s="591">
        <v>1570.7265077520171</v>
      </c>
      <c r="E16" s="591">
        <v>1042</v>
      </c>
      <c r="F16" s="582">
        <v>4.8819874304752202E-2</v>
      </c>
      <c r="G16" s="582">
        <v>1.2186200815846024E-2</v>
      </c>
      <c r="H16" s="591">
        <v>80.618453439138108</v>
      </c>
      <c r="I16" s="591">
        <v>51</v>
      </c>
      <c r="J16" s="582">
        <v>0.96370725715522687</v>
      </c>
      <c r="K16" s="582">
        <v>1.0489967203186529E-2</v>
      </c>
      <c r="L16" s="591">
        <v>1716.7915544810928</v>
      </c>
      <c r="M16" s="591">
        <v>1064</v>
      </c>
      <c r="N16" s="582">
        <v>3.629274284477315E-2</v>
      </c>
      <c r="O16" s="582">
        <v>1.0489967203186533E-2</v>
      </c>
      <c r="P16" s="591">
        <v>64.653528280761606</v>
      </c>
      <c r="Q16" s="591">
        <v>47</v>
      </c>
      <c r="R16" s="582">
        <v>0.95784426609506057</v>
      </c>
      <c r="S16" s="582">
        <v>1.3866806282803316E-2</v>
      </c>
      <c r="T16" s="591">
        <v>1222.2637944046294</v>
      </c>
      <c r="U16" s="591">
        <v>705</v>
      </c>
      <c r="V16" s="582">
        <v>4.2155733904939451E-2</v>
      </c>
      <c r="W16" s="582">
        <v>1.3866806282803318E-2</v>
      </c>
      <c r="X16" s="591">
        <v>53.793115543325257</v>
      </c>
      <c r="Y16" s="591">
        <v>29</v>
      </c>
      <c r="Z16" s="582">
        <v>0.96129239581596826</v>
      </c>
      <c r="AA16" s="582">
        <v>3.0699765301642847E-2</v>
      </c>
      <c r="AB16" s="591">
        <v>264.23542599445841</v>
      </c>
      <c r="AC16" s="591">
        <v>133</v>
      </c>
      <c r="AD16" s="495">
        <v>3.8707604184031748E-2</v>
      </c>
      <c r="AE16" s="495">
        <v>3.0699765301642847E-2</v>
      </c>
      <c r="AF16" s="226">
        <v>10.639759895438269</v>
      </c>
      <c r="AG16" s="226">
        <v>5</v>
      </c>
      <c r="AI16" s="790"/>
      <c r="AJ16" s="790"/>
      <c r="AK16" s="790"/>
      <c r="AL16" s="790"/>
      <c r="AM16" s="790"/>
      <c r="AN16" s="790"/>
      <c r="AO16" s="790"/>
      <c r="AP16" s="790"/>
      <c r="AQ16" s="790"/>
      <c r="AR16" s="790"/>
      <c r="AS16" s="790"/>
      <c r="AT16" s="790"/>
      <c r="AU16" s="790"/>
      <c r="AV16" s="790"/>
      <c r="AW16" s="790"/>
      <c r="AX16" s="790"/>
      <c r="AY16" s="790"/>
      <c r="AZ16" s="790"/>
      <c r="BA16" s="790"/>
      <c r="BB16" s="790"/>
      <c r="BC16" s="790"/>
      <c r="BD16" s="790"/>
      <c r="BE16" s="790"/>
      <c r="BF16" s="790"/>
      <c r="BG16" s="790"/>
    </row>
    <row r="17" spans="1:34" customFormat="1" ht="13.5" thickBot="1">
      <c r="A17" s="946" t="s">
        <v>166</v>
      </c>
      <c r="B17" s="941">
        <v>0.89562696773410921</v>
      </c>
      <c r="C17" s="941">
        <v>1.1857369918343753E-2</v>
      </c>
      <c r="D17" s="922">
        <v>3187.7947188575035</v>
      </c>
      <c r="E17" s="922">
        <v>2081</v>
      </c>
      <c r="F17" s="941">
        <v>0.10437303226589079</v>
      </c>
      <c r="G17" s="941">
        <v>1.1857369918343753E-2</v>
      </c>
      <c r="H17" s="922">
        <v>371.49372789668752</v>
      </c>
      <c r="I17" s="922">
        <v>243</v>
      </c>
      <c r="J17" s="941">
        <v>0.9462571864943492</v>
      </c>
      <c r="K17" s="947">
        <v>8.4542600307514291E-3</v>
      </c>
      <c r="L17" s="922">
        <v>3783.8193378228407</v>
      </c>
      <c r="M17" s="922">
        <v>2341</v>
      </c>
      <c r="N17" s="941">
        <v>5.3742813505650813E-2</v>
      </c>
      <c r="O17" s="947">
        <v>8.4542600307514291E-3</v>
      </c>
      <c r="P17" s="922">
        <v>214.90256551187889</v>
      </c>
      <c r="Q17" s="922">
        <v>146</v>
      </c>
      <c r="R17" s="941">
        <v>0.92769892180144475</v>
      </c>
      <c r="S17" s="941">
        <v>1.2169820000536557E-2</v>
      </c>
      <c r="T17" s="922">
        <v>2563.4701337556958</v>
      </c>
      <c r="U17" s="922">
        <v>1477</v>
      </c>
      <c r="V17" s="941">
        <v>7.2301078198555233E-2</v>
      </c>
      <c r="W17" s="941">
        <v>1.2169820000536555E-2</v>
      </c>
      <c r="X17" s="922">
        <v>199.78642881294633</v>
      </c>
      <c r="Y17" s="922">
        <v>106</v>
      </c>
      <c r="Z17" s="941">
        <v>0.93572027143851788</v>
      </c>
      <c r="AA17" s="941">
        <v>2.591710968711804E-2</v>
      </c>
      <c r="AB17" s="922">
        <v>583.2076232697525</v>
      </c>
      <c r="AC17" s="922">
        <v>294</v>
      </c>
      <c r="AD17" s="941">
        <v>6.4279728561482147E-2</v>
      </c>
      <c r="AE17" s="941">
        <v>2.5917109687118044E-2</v>
      </c>
      <c r="AF17" s="922">
        <v>40.063712268554852</v>
      </c>
      <c r="AG17" s="922">
        <v>19</v>
      </c>
      <c r="AH17" s="169"/>
    </row>
    <row r="18" spans="1:34" s="169" customFormat="1" ht="63.75" customHeight="1">
      <c r="A18" s="2110" t="s">
        <v>864</v>
      </c>
      <c r="B18" s="2110"/>
      <c r="C18" s="2110"/>
      <c r="D18" s="2110"/>
      <c r="E18" s="2110"/>
      <c r="F18" s="2110"/>
      <c r="G18" s="2110"/>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8"/>
      <c r="AG18" s="948"/>
    </row>
    <row r="19" spans="1:34" s="20" customFormat="1">
      <c r="A19" s="504" t="s">
        <v>347</v>
      </c>
      <c r="D19" s="492"/>
      <c r="E19" s="492"/>
      <c r="F19" s="492"/>
      <c r="G19" s="492"/>
    </row>
    <row r="20" spans="1:34" s="20" customFormat="1">
      <c r="A20" s="505" t="s">
        <v>348</v>
      </c>
      <c r="D20" s="506"/>
      <c r="E20" s="492"/>
      <c r="F20" s="506"/>
      <c r="G20" s="492"/>
    </row>
    <row r="21" spans="1:34" customFormat="1">
      <c r="AB21" s="949"/>
      <c r="AC21" s="949"/>
      <c r="AD21" s="949"/>
      <c r="AE21" s="950"/>
      <c r="AF21" s="950"/>
      <c r="AG21" s="949"/>
    </row>
    <row r="22" spans="1:34" customFormat="1" ht="13.5" thickBot="1">
      <c r="A22" s="2106" t="s">
        <v>877</v>
      </c>
      <c r="B22" s="2106"/>
      <c r="C22" s="2106"/>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AB22" s="949"/>
      <c r="AC22" s="949"/>
      <c r="AD22" s="949"/>
      <c r="AE22" s="950"/>
      <c r="AF22" s="950"/>
      <c r="AG22" s="949"/>
    </row>
    <row r="23" spans="1:34" customFormat="1">
      <c r="A23" s="2107"/>
      <c r="B23" s="1823" t="s">
        <v>395</v>
      </c>
      <c r="C23" s="1965"/>
      <c r="D23" s="1965"/>
      <c r="E23" s="1965"/>
      <c r="F23" s="1965"/>
      <c r="G23" s="2059"/>
      <c r="H23" s="1823" t="s">
        <v>397</v>
      </c>
      <c r="I23" s="1965"/>
      <c r="J23" s="1965"/>
      <c r="K23" s="1965"/>
      <c r="L23" s="1965"/>
      <c r="M23" s="2059"/>
      <c r="N23" s="2103" t="s">
        <v>400</v>
      </c>
      <c r="O23" s="1823"/>
      <c r="P23" s="1823"/>
      <c r="Q23" s="1823"/>
      <c r="R23" s="1823"/>
      <c r="S23" s="2104"/>
      <c r="T23" s="1823" t="s">
        <v>152</v>
      </c>
      <c r="U23" s="1965"/>
      <c r="V23" s="1965"/>
      <c r="W23" s="1965"/>
      <c r="X23" s="1965"/>
      <c r="Y23" s="2059"/>
      <c r="AB23" s="949"/>
      <c r="AC23" s="949"/>
      <c r="AD23" s="949"/>
      <c r="AE23" s="950"/>
      <c r="AF23" s="950"/>
      <c r="AG23" s="949"/>
    </row>
    <row r="24" spans="1:34" customFormat="1">
      <c r="A24" s="1774"/>
      <c r="B24" s="2060" t="s">
        <v>830</v>
      </c>
      <c r="C24" s="2060"/>
      <c r="D24" s="2060"/>
      <c r="E24" s="2060"/>
      <c r="F24" s="2060"/>
      <c r="G24" s="2061"/>
      <c r="H24" s="2060" t="s">
        <v>830</v>
      </c>
      <c r="I24" s="2060"/>
      <c r="J24" s="2060"/>
      <c r="K24" s="2060"/>
      <c r="L24" s="2060"/>
      <c r="M24" s="2061"/>
      <c r="N24" s="2060" t="s">
        <v>830</v>
      </c>
      <c r="O24" s="2060"/>
      <c r="P24" s="2060"/>
      <c r="Q24" s="2060"/>
      <c r="R24" s="2060"/>
      <c r="S24" s="2061"/>
      <c r="T24" s="2060" t="s">
        <v>830</v>
      </c>
      <c r="U24" s="2060"/>
      <c r="V24" s="2060"/>
      <c r="W24" s="2060"/>
      <c r="X24" s="2060"/>
      <c r="Y24" s="2061"/>
      <c r="AB24" s="949"/>
      <c r="AC24" s="949"/>
      <c r="AD24" s="949"/>
      <c r="AE24" s="950"/>
      <c r="AF24" s="950"/>
      <c r="AG24" s="949"/>
    </row>
    <row r="25" spans="1:34" customFormat="1" ht="24.75" thickBot="1">
      <c r="A25" s="1960"/>
      <c r="B25" s="734" t="s">
        <v>831</v>
      </c>
      <c r="C25" s="734" t="s">
        <v>75</v>
      </c>
      <c r="D25" s="734" t="s">
        <v>92</v>
      </c>
      <c r="E25" s="734" t="s">
        <v>832</v>
      </c>
      <c r="F25" s="734" t="s">
        <v>121</v>
      </c>
      <c r="G25" s="1409" t="s">
        <v>112</v>
      </c>
      <c r="H25" s="734" t="s">
        <v>831</v>
      </c>
      <c r="I25" s="734" t="s">
        <v>75</v>
      </c>
      <c r="J25" s="734" t="s">
        <v>92</v>
      </c>
      <c r="K25" s="734" t="s">
        <v>832</v>
      </c>
      <c r="L25" s="734" t="s">
        <v>121</v>
      </c>
      <c r="M25" s="1409" t="s">
        <v>112</v>
      </c>
      <c r="N25" s="734" t="s">
        <v>831</v>
      </c>
      <c r="O25" s="734" t="s">
        <v>75</v>
      </c>
      <c r="P25" s="734" t="s">
        <v>92</v>
      </c>
      <c r="Q25" s="734" t="s">
        <v>832</v>
      </c>
      <c r="R25" s="734" t="s">
        <v>121</v>
      </c>
      <c r="S25" s="1409" t="s">
        <v>112</v>
      </c>
      <c r="T25" s="734" t="s">
        <v>831</v>
      </c>
      <c r="U25" s="734" t="s">
        <v>75</v>
      </c>
      <c r="V25" s="734" t="s">
        <v>92</v>
      </c>
      <c r="W25" s="734" t="s">
        <v>832</v>
      </c>
      <c r="X25" s="734" t="s">
        <v>121</v>
      </c>
      <c r="Y25" s="1409" t="s">
        <v>112</v>
      </c>
      <c r="AB25" s="949"/>
      <c r="AC25" s="949"/>
      <c r="AD25" s="949"/>
      <c r="AE25" s="950"/>
      <c r="AF25" s="950"/>
      <c r="AG25" s="949"/>
    </row>
    <row r="26" spans="1:34" customFormat="1">
      <c r="A26" s="929" t="s">
        <v>677</v>
      </c>
      <c r="B26" s="896">
        <v>4.3656194104000186</v>
      </c>
      <c r="C26" s="897">
        <v>47.185382391793432</v>
      </c>
      <c r="D26" s="897">
        <v>27</v>
      </c>
      <c r="E26" s="896">
        <v>3.232011052413446</v>
      </c>
      <c r="F26" s="896">
        <v>4.4854108213408663</v>
      </c>
      <c r="G26" s="898">
        <v>1.6138718400432768</v>
      </c>
      <c r="H26" s="896">
        <v>7.0012087936923155</v>
      </c>
      <c r="I26" s="897">
        <v>45.883516148255055</v>
      </c>
      <c r="J26" s="897">
        <v>25</v>
      </c>
      <c r="K26" s="896">
        <v>4.4000000000000004</v>
      </c>
      <c r="L26" s="896">
        <v>9.275126125878975</v>
      </c>
      <c r="M26" s="898">
        <v>3.4681551609886663</v>
      </c>
      <c r="N26" s="902">
        <v>2.5668076344987996</v>
      </c>
      <c r="O26" s="903">
        <v>10.653865857933935</v>
      </c>
      <c r="P26" s="903">
        <v>5</v>
      </c>
      <c r="Q26" s="902">
        <v>1.6066437888712528</v>
      </c>
      <c r="R26" s="902">
        <v>2.3502807680478064</v>
      </c>
      <c r="S26" s="904">
        <v>1.9650945177683405</v>
      </c>
      <c r="T26" s="899">
        <v>1.3213169025323988</v>
      </c>
      <c r="U26" s="900">
        <v>3.8063118533737796</v>
      </c>
      <c r="V26" s="900">
        <v>2</v>
      </c>
      <c r="W26" s="901">
        <v>0.7</v>
      </c>
      <c r="X26" s="899">
        <v>1.189392406287374</v>
      </c>
      <c r="Y26" s="951">
        <v>1.5723848943036969</v>
      </c>
      <c r="AB26" s="949"/>
      <c r="AC26" s="949"/>
      <c r="AD26" s="949"/>
      <c r="AE26" s="950"/>
      <c r="AF26" s="950"/>
      <c r="AG26" s="949"/>
    </row>
    <row r="27" spans="1:34" customFormat="1">
      <c r="A27" s="762" t="s">
        <v>701</v>
      </c>
      <c r="B27" s="908">
        <v>5.8748786877125152</v>
      </c>
      <c r="C27" s="878">
        <v>3.8792679481467816</v>
      </c>
      <c r="D27" s="878">
        <v>4</v>
      </c>
      <c r="E27" s="908">
        <v>5.0680974522120081</v>
      </c>
      <c r="F27" s="908">
        <v>4.1929821665837954</v>
      </c>
      <c r="G27" s="909">
        <v>3.9195997293225315</v>
      </c>
      <c r="H27" s="908">
        <v>3.5748392903247384</v>
      </c>
      <c r="I27" s="878">
        <v>2.8435426804149269</v>
      </c>
      <c r="J27" s="878">
        <v>2</v>
      </c>
      <c r="K27" s="952">
        <v>0.8</v>
      </c>
      <c r="L27" s="908">
        <v>5.6373516188057007</v>
      </c>
      <c r="M27" s="909">
        <v>7.4526173888711451</v>
      </c>
      <c r="N27" s="908">
        <v>5.4776969646214475</v>
      </c>
      <c r="O27" s="878">
        <v>3.98500524602456</v>
      </c>
      <c r="P27" s="878">
        <v>2</v>
      </c>
      <c r="Q27" s="908">
        <v>7.6498762215326144</v>
      </c>
      <c r="R27" s="908">
        <v>3.6597917818547243</v>
      </c>
      <c r="S27" s="909">
        <v>4.8382697616574379</v>
      </c>
      <c r="T27" s="912">
        <v>0</v>
      </c>
      <c r="U27" s="878">
        <v>0</v>
      </c>
      <c r="V27" s="878">
        <v>0</v>
      </c>
      <c r="W27" s="953" t="s">
        <v>83</v>
      </c>
      <c r="X27" s="908" t="s">
        <v>83</v>
      </c>
      <c r="Y27" s="909" t="s">
        <v>83</v>
      </c>
      <c r="AB27" s="949"/>
      <c r="AC27" s="949"/>
      <c r="AD27" s="949"/>
      <c r="AE27" s="950"/>
      <c r="AF27" s="950"/>
      <c r="AG27" s="949"/>
    </row>
    <row r="28" spans="1:34" customFormat="1">
      <c r="A28" s="762" t="s">
        <v>679</v>
      </c>
      <c r="B28" s="916">
        <v>1.3958399452142531</v>
      </c>
      <c r="C28" s="269">
        <v>159.10778681683772</v>
      </c>
      <c r="D28" s="269">
        <v>107</v>
      </c>
      <c r="E28" s="916">
        <v>1</v>
      </c>
      <c r="F28" s="916">
        <v>1.5080713520293658</v>
      </c>
      <c r="G28" s="918">
        <v>0.27257040566089369</v>
      </c>
      <c r="H28" s="916">
        <v>1.8095180763946495</v>
      </c>
      <c r="I28" s="269">
        <v>58.185367017978834</v>
      </c>
      <c r="J28" s="269">
        <v>42</v>
      </c>
      <c r="K28" s="916">
        <v>1</v>
      </c>
      <c r="L28" s="916">
        <v>1.7797533111586659</v>
      </c>
      <c r="M28" s="918">
        <v>0.51343310053427971</v>
      </c>
      <c r="N28" s="916">
        <v>1.3148122801321762</v>
      </c>
      <c r="O28" s="269">
        <v>61.775610642772548</v>
      </c>
      <c r="P28" s="269">
        <v>39</v>
      </c>
      <c r="Q28" s="917">
        <v>0.96275215346623211</v>
      </c>
      <c r="R28" s="916">
        <v>1.4518979277477027</v>
      </c>
      <c r="S28" s="918">
        <v>0.43466280796459195</v>
      </c>
      <c r="T28" s="917">
        <v>0.77525485943243155</v>
      </c>
      <c r="U28" s="269">
        <v>25.61764051974281</v>
      </c>
      <c r="V28" s="269">
        <v>12</v>
      </c>
      <c r="W28" s="917">
        <v>0.66309386511600932</v>
      </c>
      <c r="X28" s="917">
        <v>0.34546873279495471</v>
      </c>
      <c r="Y28" s="918">
        <v>0.18645190430066602</v>
      </c>
      <c r="AB28" s="949"/>
      <c r="AC28" s="949"/>
      <c r="AD28" s="949"/>
      <c r="AE28" s="950"/>
      <c r="AF28" s="950"/>
      <c r="AG28" s="949"/>
    </row>
    <row r="29" spans="1:34" customFormat="1">
      <c r="A29" s="762" t="s">
        <v>702</v>
      </c>
      <c r="B29" s="908">
        <v>7.3206089716027565</v>
      </c>
      <c r="C29" s="878">
        <v>3.7252725559145903</v>
      </c>
      <c r="D29" s="878">
        <v>2</v>
      </c>
      <c r="E29" s="908">
        <v>8.1943558030917494</v>
      </c>
      <c r="F29" s="908">
        <v>5.8337712430733317</v>
      </c>
      <c r="G29" s="909">
        <v>7.7122854752912371</v>
      </c>
      <c r="H29" s="908">
        <v>3</v>
      </c>
      <c r="I29" s="878">
        <v>1.52271426091104</v>
      </c>
      <c r="J29" s="878">
        <v>1</v>
      </c>
      <c r="K29" s="908">
        <v>3</v>
      </c>
      <c r="L29" s="908"/>
      <c r="M29" s="911">
        <v>0</v>
      </c>
      <c r="N29" s="908">
        <v>2</v>
      </c>
      <c r="O29" s="878">
        <v>1.2507794544087301</v>
      </c>
      <c r="P29" s="878">
        <v>1</v>
      </c>
      <c r="Q29" s="943">
        <v>2</v>
      </c>
      <c r="R29" s="908"/>
      <c r="S29" s="911">
        <v>0</v>
      </c>
      <c r="T29" s="952">
        <v>0</v>
      </c>
      <c r="U29" s="878">
        <v>0</v>
      </c>
      <c r="V29" s="878">
        <v>0</v>
      </c>
      <c r="W29" s="954" t="s">
        <v>83</v>
      </c>
      <c r="X29" s="908" t="s">
        <v>83</v>
      </c>
      <c r="Y29" s="909" t="s">
        <v>83</v>
      </c>
      <c r="AB29" s="949"/>
      <c r="AC29" s="949"/>
      <c r="AD29" s="949"/>
      <c r="AE29" s="950"/>
      <c r="AF29" s="950"/>
      <c r="AG29" s="949"/>
    </row>
    <row r="30" spans="1:34" customFormat="1">
      <c r="A30" s="762" t="s">
        <v>681</v>
      </c>
      <c r="B30" s="916">
        <v>3.8078475597663997</v>
      </c>
      <c r="C30" s="269">
        <v>69.943899533168917</v>
      </c>
      <c r="D30" s="269">
        <v>47</v>
      </c>
      <c r="E30" s="916">
        <v>2.1</v>
      </c>
      <c r="F30" s="916">
        <v>5.7876415102941179</v>
      </c>
      <c r="G30" s="920">
        <v>1.5783430173120006</v>
      </c>
      <c r="H30" s="916">
        <v>2.4877033026468198</v>
      </c>
      <c r="I30" s="269">
        <v>36.19521135643393</v>
      </c>
      <c r="J30" s="269">
        <v>24</v>
      </c>
      <c r="K30" s="916">
        <v>2</v>
      </c>
      <c r="L30" s="916">
        <v>2.1948600704114032</v>
      </c>
      <c r="M30" s="918">
        <v>0.83762555032760366</v>
      </c>
      <c r="N30" s="916">
        <v>4.1018739542616238</v>
      </c>
      <c r="O30" s="269">
        <v>63.691737128496996</v>
      </c>
      <c r="P30" s="269">
        <v>29</v>
      </c>
      <c r="Q30" s="916">
        <v>2</v>
      </c>
      <c r="R30" s="916">
        <v>4.8395328639849016</v>
      </c>
      <c r="S30" s="918">
        <v>1.6801696821829843</v>
      </c>
      <c r="T30" s="912">
        <v>0</v>
      </c>
      <c r="U30" s="878">
        <v>0</v>
      </c>
      <c r="V30" s="878">
        <v>0</v>
      </c>
      <c r="W30" s="908" t="s">
        <v>83</v>
      </c>
      <c r="X30" s="908" t="s">
        <v>83</v>
      </c>
      <c r="Y30" s="909" t="s">
        <v>83</v>
      </c>
      <c r="AB30" s="949"/>
      <c r="AC30" s="949"/>
      <c r="AD30" s="949"/>
      <c r="AE30" s="950"/>
      <c r="AF30" s="950"/>
      <c r="AG30" s="949"/>
    </row>
    <row r="31" spans="1:34" customFormat="1">
      <c r="A31" s="762" t="s">
        <v>682</v>
      </c>
      <c r="B31" s="677">
        <v>2.5144505063701676</v>
      </c>
      <c r="C31" s="881">
        <v>7.033665211687989</v>
      </c>
      <c r="D31" s="881">
        <v>5</v>
      </c>
      <c r="E31" s="677">
        <v>2</v>
      </c>
      <c r="F31" s="677">
        <v>2.7375185978979859</v>
      </c>
      <c r="G31" s="919">
        <v>2.2888681480751427</v>
      </c>
      <c r="H31" s="916">
        <v>1.8265989356616255</v>
      </c>
      <c r="I31" s="269">
        <v>5.6186857671234751</v>
      </c>
      <c r="J31" s="269">
        <v>5</v>
      </c>
      <c r="K31" s="916">
        <v>1.8799584727033463</v>
      </c>
      <c r="L31" s="917">
        <v>0.82968742513004234</v>
      </c>
      <c r="M31" s="918">
        <v>0.69371039951904712</v>
      </c>
      <c r="N31" s="908">
        <v>9</v>
      </c>
      <c r="O31" s="878">
        <v>4.63631493998429</v>
      </c>
      <c r="P31" s="878">
        <v>1</v>
      </c>
      <c r="Q31" s="943">
        <v>9</v>
      </c>
      <c r="R31" s="872">
        <v>0</v>
      </c>
      <c r="S31" s="911">
        <v>0</v>
      </c>
      <c r="T31" s="912">
        <v>0</v>
      </c>
      <c r="U31" s="878">
        <v>0</v>
      </c>
      <c r="V31" s="878">
        <v>0</v>
      </c>
      <c r="W31" s="908" t="s">
        <v>83</v>
      </c>
      <c r="X31" s="908" t="s">
        <v>83</v>
      </c>
      <c r="Y31" s="909" t="s">
        <v>83</v>
      </c>
      <c r="AB31" s="949"/>
      <c r="AC31" s="949"/>
      <c r="AD31" s="949"/>
      <c r="AE31" s="950"/>
      <c r="AF31" s="950"/>
      <c r="AG31" s="949"/>
    </row>
    <row r="32" spans="1:34" customFormat="1">
      <c r="A32" s="762" t="s">
        <v>538</v>
      </c>
      <c r="B32" s="916">
        <v>6.3906371708286525</v>
      </c>
      <c r="C32" s="269">
        <v>80.618453439138108</v>
      </c>
      <c r="D32" s="269">
        <v>51</v>
      </c>
      <c r="E32" s="916">
        <v>3.1138023269359798</v>
      </c>
      <c r="F32" s="916">
        <v>8.2002945010000214</v>
      </c>
      <c r="G32" s="920">
        <v>2.146807288272139</v>
      </c>
      <c r="H32" s="916">
        <v>4.427801534034197</v>
      </c>
      <c r="I32" s="269">
        <v>64.653528280761606</v>
      </c>
      <c r="J32" s="269">
        <v>47</v>
      </c>
      <c r="K32" s="916">
        <v>3</v>
      </c>
      <c r="L32" s="916">
        <v>3.5853424877152844</v>
      </c>
      <c r="M32" s="918">
        <v>0.97775583890127316</v>
      </c>
      <c r="N32" s="916">
        <v>3.3518086838595673</v>
      </c>
      <c r="O32" s="269">
        <v>53.793115543325257</v>
      </c>
      <c r="P32" s="269">
        <v>29</v>
      </c>
      <c r="Q32" s="955">
        <v>3.5</v>
      </c>
      <c r="R32" s="916">
        <v>2.4333245107888488</v>
      </c>
      <c r="S32" s="918">
        <v>0.84479188071341105</v>
      </c>
      <c r="T32" s="677">
        <v>5.2063985580836576</v>
      </c>
      <c r="U32" s="881">
        <v>10.639759895438269</v>
      </c>
      <c r="V32" s="881">
        <v>5</v>
      </c>
      <c r="W32" s="677">
        <v>6</v>
      </c>
      <c r="X32" s="677">
        <v>3.4550635654396609</v>
      </c>
      <c r="Y32" s="919">
        <v>2.8888150570308841</v>
      </c>
    </row>
    <row r="33" spans="1:34" customFormat="1" ht="13.5" thickBot="1">
      <c r="A33" s="778" t="s">
        <v>166</v>
      </c>
      <c r="B33" s="921">
        <v>3.4384664328613543</v>
      </c>
      <c r="C33" s="922">
        <v>371.49372789668752</v>
      </c>
      <c r="D33" s="922">
        <v>243</v>
      </c>
      <c r="E33" s="921">
        <v>2</v>
      </c>
      <c r="F33" s="921">
        <v>5.3595730739388632</v>
      </c>
      <c r="G33" s="924">
        <v>0.64279983879666025</v>
      </c>
      <c r="H33" s="921">
        <v>3.8521639936110379</v>
      </c>
      <c r="I33" s="922">
        <v>214.90256551187889</v>
      </c>
      <c r="J33" s="922">
        <v>146</v>
      </c>
      <c r="K33" s="921">
        <v>2.5</v>
      </c>
      <c r="L33" s="921">
        <v>5.2532090391395831</v>
      </c>
      <c r="M33" s="924">
        <v>0.81282481594776268</v>
      </c>
      <c r="N33" s="921">
        <v>3.0842260573746572</v>
      </c>
      <c r="O33" s="922">
        <v>199.78642881294633</v>
      </c>
      <c r="P33" s="922">
        <v>106</v>
      </c>
      <c r="Q33" s="921">
        <v>2</v>
      </c>
      <c r="R33" s="921">
        <v>3.5142108888270336</v>
      </c>
      <c r="S33" s="924">
        <v>0.63815119500020867</v>
      </c>
      <c r="T33" s="925">
        <v>2.0039175233712823</v>
      </c>
      <c r="U33" s="889">
        <v>40.063712268554852</v>
      </c>
      <c r="V33" s="889">
        <v>19</v>
      </c>
      <c r="W33" s="925">
        <v>1</v>
      </c>
      <c r="X33" s="925">
        <v>2.6365566853090177</v>
      </c>
      <c r="Y33" s="927">
        <v>1.1308604403775717</v>
      </c>
    </row>
    <row r="34" spans="1:34" customFormat="1" ht="54" customHeight="1">
      <c r="A34" s="2102" t="s">
        <v>867</v>
      </c>
      <c r="B34" s="2102"/>
      <c r="C34" s="2102"/>
      <c r="D34" s="2102"/>
      <c r="E34" s="2102"/>
      <c r="F34" s="2102"/>
      <c r="G34" s="2102"/>
      <c r="H34" s="790"/>
      <c r="I34" s="790"/>
      <c r="J34" s="790"/>
      <c r="K34" s="790"/>
      <c r="L34" s="790"/>
      <c r="M34" s="790"/>
      <c r="N34" s="790"/>
      <c r="O34" s="790"/>
      <c r="P34" s="790"/>
      <c r="Q34" s="790"/>
    </row>
    <row r="35" spans="1:34" s="20" customFormat="1">
      <c r="A35" s="504" t="s">
        <v>347</v>
      </c>
      <c r="D35" s="492"/>
      <c r="E35" s="492"/>
      <c r="F35" s="492"/>
      <c r="G35" s="492"/>
    </row>
    <row r="36" spans="1:34" s="20" customFormat="1">
      <c r="A36" s="505" t="s">
        <v>348</v>
      </c>
      <c r="D36" s="506"/>
      <c r="E36" s="492"/>
      <c r="F36" s="506"/>
      <c r="G36" s="492"/>
    </row>
    <row r="37" spans="1:34" customFormat="1">
      <c r="A37" s="790"/>
      <c r="B37" s="790"/>
      <c r="C37" s="790"/>
      <c r="D37" s="790"/>
      <c r="E37" s="790"/>
      <c r="F37" s="790"/>
      <c r="G37" s="790"/>
      <c r="H37" s="790"/>
      <c r="I37" s="790"/>
      <c r="J37" s="790"/>
      <c r="K37" s="790"/>
      <c r="L37" s="790"/>
      <c r="M37" s="790"/>
      <c r="N37" s="790"/>
      <c r="O37" s="790"/>
      <c r="P37" s="790"/>
      <c r="Q37" s="790"/>
      <c r="R37" s="790"/>
      <c r="S37" s="790"/>
      <c r="T37" s="790"/>
      <c r="U37" s="790"/>
      <c r="V37" s="790"/>
      <c r="W37" s="790"/>
      <c r="X37" s="790"/>
      <c r="Y37" s="790"/>
    </row>
    <row r="38" spans="1:34" customFormat="1">
      <c r="A38" s="790"/>
      <c r="B38" s="790"/>
      <c r="C38" s="790"/>
      <c r="D38" s="790"/>
      <c r="E38" s="790"/>
      <c r="F38" s="790"/>
      <c r="G38" s="790"/>
      <c r="H38" s="790"/>
      <c r="I38" s="790"/>
      <c r="J38" s="790"/>
      <c r="K38" s="790"/>
      <c r="L38" s="790"/>
      <c r="M38" s="790"/>
      <c r="N38" s="790"/>
      <c r="O38" s="790"/>
      <c r="P38" s="790"/>
      <c r="Q38" s="790"/>
      <c r="R38" s="790"/>
      <c r="S38" s="790"/>
      <c r="T38" s="790"/>
      <c r="U38" s="790"/>
      <c r="V38" s="790"/>
      <c r="W38" s="790"/>
      <c r="X38" s="790"/>
      <c r="Y38" s="790"/>
    </row>
    <row r="39" spans="1:34" s="169" customFormat="1">
      <c r="B39" s="790"/>
      <c r="H39" s="790"/>
      <c r="N39" s="790"/>
      <c r="T39" s="790"/>
      <c r="Z39" s="891"/>
      <c r="AA39" s="891"/>
      <c r="AB39" s="891"/>
      <c r="AC39" s="891"/>
      <c r="AD39" s="891"/>
      <c r="AE39" s="891"/>
      <c r="AF39" s="891"/>
      <c r="AG39" s="891"/>
      <c r="AH39" s="891"/>
    </row>
    <row r="43" spans="1:34" ht="12.75" customHeight="1"/>
    <row r="48" spans="1:34" ht="12.75" customHeight="1"/>
    <row r="49" ht="12.75" customHeight="1"/>
    <row r="53" ht="12.75" customHeight="1"/>
    <row r="54" ht="12.75" customHeight="1"/>
    <row r="57" ht="12.75" customHeight="1"/>
    <row r="58" ht="12.75" customHeight="1"/>
    <row r="59" ht="12.75" customHeight="1"/>
    <row r="62" ht="12.75" customHeight="1"/>
    <row r="63" ht="12.75" customHeight="1"/>
    <row r="67" ht="12.75" customHeight="1"/>
    <row r="68" ht="12.75" customHeight="1"/>
    <row r="69" ht="12.75" customHeight="1"/>
    <row r="72" ht="12.75" customHeight="1"/>
    <row r="73" ht="12.75" customHeight="1"/>
    <row r="77" ht="12.75" customHeight="1"/>
    <row r="78" ht="12.75" customHeight="1"/>
    <row r="79" ht="12.75" customHeight="1"/>
    <row r="82" ht="12.75" customHeight="1"/>
    <row r="83" ht="12.75" customHeight="1"/>
    <row r="84" ht="12.75" customHeight="1"/>
    <row r="87" ht="12.75" customHeight="1"/>
    <row r="88" ht="12.75" customHeight="1"/>
    <row r="89" ht="12.75" customHeight="1"/>
    <row r="92" ht="12.75" customHeight="1"/>
    <row r="93" ht="12.75" customHeight="1"/>
    <row r="94" ht="12.75" customHeight="1"/>
    <row r="97" ht="12.75" customHeight="1"/>
    <row r="98" ht="12.75" customHeight="1"/>
    <row r="102" ht="12.75" customHeight="1"/>
    <row r="103" ht="12.75" customHeight="1"/>
    <row r="104" ht="12.75" customHeight="1"/>
    <row r="107" ht="12.75" customHeight="1"/>
    <row r="108" ht="12.75" customHeight="1"/>
    <row r="112" ht="12.75" customHeight="1"/>
    <row r="113" ht="12.75" customHeight="1"/>
    <row r="117" ht="12.75" customHeight="1"/>
    <row r="118" ht="12.75" customHeight="1"/>
    <row r="119" ht="12.75" customHeight="1"/>
    <row r="120" ht="12.75" customHeight="1"/>
    <row r="121" ht="12.75" customHeight="1"/>
    <row r="123" ht="12.75" customHeight="1"/>
    <row r="124" ht="12.75" customHeight="1"/>
    <row r="125" ht="12.75" customHeight="1"/>
    <row r="126" ht="12.75" customHeight="1"/>
    <row r="127" ht="12.75" customHeight="1"/>
    <row r="128" ht="12.75" customHeight="1"/>
    <row r="129" ht="12.75" customHeight="1"/>
    <row r="130"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2" ht="12.75" customHeight="1"/>
    <row r="143" ht="12.75" customHeight="1"/>
    <row r="144" ht="12.75" customHeight="1"/>
    <row r="145"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7" ht="12.75" customHeight="1"/>
    <row r="178" ht="12.75" customHeight="1"/>
    <row r="179" ht="12.75" customHeight="1"/>
    <row r="180"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4" ht="12.75" customHeight="1"/>
    <row r="195" ht="12.75" customHeight="1"/>
    <row r="196" ht="12.75" customHeight="1"/>
    <row r="199" ht="12.75" customHeight="1"/>
    <row r="200" ht="12.75" customHeight="1"/>
    <row r="201" ht="12.75" customHeight="1"/>
    <row r="204" ht="12.75" customHeight="1"/>
    <row r="205" ht="12.75" customHeight="1"/>
    <row r="206"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8" ht="12.75" customHeight="1"/>
    <row r="219" ht="12.75" customHeight="1"/>
    <row r="220" ht="12.75" customHeight="1"/>
    <row r="221" ht="12.75" customHeight="1"/>
    <row r="223" ht="12.75" customHeight="1"/>
    <row r="224" ht="12.75" customHeight="1"/>
    <row r="225" ht="12.75" customHeight="1"/>
    <row r="226" ht="12.75" customHeight="1"/>
    <row r="228" ht="12.75" customHeight="1"/>
    <row r="229" ht="12.75" customHeight="1"/>
    <row r="230" ht="12.75" customHeight="1"/>
    <row r="231" ht="12.75" customHeight="1"/>
    <row r="233" ht="12.75" customHeight="1"/>
    <row r="234" ht="12.75" customHeight="1"/>
    <row r="235" ht="12.75" customHeight="1"/>
    <row r="236" ht="12.75" customHeight="1"/>
    <row r="238" ht="12.75" customHeight="1"/>
    <row r="239" ht="12.75" customHeight="1"/>
    <row r="240" ht="12.75" customHeight="1"/>
    <row r="243" ht="12.75" customHeight="1"/>
    <row r="244" ht="12.75" customHeight="1"/>
    <row r="245"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9" ht="12.75" customHeight="1"/>
    <row r="260" ht="12.75" customHeight="1"/>
    <row r="261" ht="12.75" customHeight="1"/>
    <row r="262" ht="12.75" customHeight="1"/>
    <row r="263" ht="12.75" customHeight="1"/>
    <row r="264" ht="12.75" customHeight="1"/>
    <row r="265" ht="12.75" customHeight="1"/>
    <row r="268" ht="12.75" customHeight="1"/>
    <row r="269" ht="12.75" customHeight="1"/>
    <row r="270" ht="12.75" customHeight="1"/>
    <row r="271" ht="12.75" customHeight="1"/>
    <row r="273" ht="12.75" customHeight="1"/>
    <row r="274" ht="12.75" customHeight="1"/>
    <row r="275" ht="12.75" customHeight="1"/>
    <row r="278" ht="12.75" customHeight="1"/>
    <row r="279" ht="12.75" customHeight="1"/>
    <row r="280" ht="12.75" customHeight="1"/>
    <row r="283" ht="12.75" customHeight="1"/>
    <row r="284" ht="12.75" customHeight="1"/>
    <row r="285" ht="12.75" customHeight="1"/>
    <row r="288" ht="12.75" customHeight="1"/>
    <row r="289" ht="12.75" customHeight="1"/>
    <row r="293" ht="12.75" customHeight="1"/>
    <row r="294" ht="12.75" customHeight="1"/>
    <row r="295" ht="12.75" customHeight="1"/>
    <row r="298" ht="12.75" customHeight="1"/>
    <row r="299" ht="12.75" customHeight="1"/>
    <row r="303" ht="12.75" customHeight="1"/>
    <row r="304" ht="12.75" customHeight="1"/>
    <row r="308" ht="12.75" customHeight="1"/>
    <row r="309" ht="12.75" customHeight="1"/>
    <row r="310" ht="12.75" customHeight="1"/>
    <row r="312" ht="12.75" customHeight="1"/>
    <row r="313" ht="12.75" customHeight="1"/>
    <row r="314" ht="12.75" customHeight="1"/>
    <row r="315" ht="12.75" customHeight="1"/>
    <row r="317" ht="12.75" customHeight="1"/>
    <row r="318" ht="12.75" customHeight="1"/>
    <row r="319" ht="12.75" customHeight="1"/>
    <row r="322" ht="12.75" customHeight="1"/>
    <row r="323" ht="12.75" customHeight="1"/>
    <row r="324" ht="12.75" customHeight="1"/>
    <row r="325" ht="12.75" customHeight="1"/>
    <row r="327" ht="12.75" customHeight="1"/>
    <row r="329" ht="12.75" customHeight="1"/>
    <row r="332" ht="13.5" customHeight="1"/>
    <row r="333" ht="12.75" customHeight="1"/>
    <row r="334" ht="13.5" customHeight="1"/>
    <row r="337" ht="12.75" customHeight="1"/>
    <row r="338" ht="12.75" customHeight="1"/>
    <row r="339" ht="12.75" customHeight="1"/>
    <row r="340" ht="12.75" customHeight="1"/>
    <row r="342" ht="12.75" customHeight="1"/>
    <row r="343" ht="12.75" customHeight="1"/>
    <row r="344" ht="12.75" customHeight="1"/>
    <row r="345" ht="12.75" customHeight="1"/>
    <row r="347" ht="12.75" customHeight="1"/>
    <row r="349" ht="12.75" customHeight="1"/>
    <row r="350" ht="12.75" customHeight="1"/>
    <row r="352" ht="12.75" customHeight="1"/>
    <row r="353" ht="12.75" customHeight="1"/>
    <row r="354" ht="12.75" customHeight="1"/>
    <row r="357" ht="12.75" customHeight="1"/>
    <row r="359" ht="12.75" customHeight="1"/>
    <row r="360" ht="12.75" customHeight="1"/>
    <row r="362" ht="12.75" customHeight="1"/>
    <row r="364" ht="12.75" customHeight="1"/>
    <row r="367" ht="12.75" customHeight="1"/>
    <row r="368" ht="12.75" customHeight="1"/>
    <row r="369" ht="12.75" customHeight="1"/>
    <row r="372" ht="12.75" customHeight="1"/>
    <row r="374" ht="12.75" customHeight="1"/>
    <row r="375" ht="12.75" customHeight="1"/>
    <row r="376" ht="12.75" customHeight="1"/>
    <row r="377" ht="12.75" customHeight="1"/>
    <row r="379" ht="12.75" customHeight="1"/>
    <row r="380" ht="12.75" customHeight="1"/>
    <row r="381" ht="12.75" customHeight="1"/>
    <row r="384" ht="12.75" customHeight="1"/>
    <row r="385" ht="12.75" customHeight="1"/>
    <row r="386" ht="12.75" customHeight="1"/>
    <row r="387" ht="12.75" customHeight="1"/>
    <row r="389" ht="12.75" customHeight="1"/>
    <row r="391" ht="12.75" customHeight="1"/>
    <row r="394" ht="12.75" customHeight="1"/>
    <row r="395" ht="12.75" customHeight="1"/>
    <row r="396" ht="12.75" customHeight="1"/>
    <row r="399" ht="12.75" customHeight="1"/>
    <row r="401" ht="12.75" customHeight="1"/>
    <row r="402" ht="12.75" customHeight="1"/>
    <row r="404" ht="12.75" customHeight="1"/>
    <row r="406" ht="12.75" customHeight="1"/>
    <row r="409" ht="12.75" customHeight="1"/>
    <row r="410" ht="12.75" customHeight="1"/>
    <row r="411" ht="12.75" customHeight="1"/>
    <row r="414" ht="12.75" customHeight="1"/>
    <row r="415" ht="12.75" customHeight="1"/>
    <row r="419" ht="12.75" customHeight="1"/>
    <row r="420" ht="12.75" customHeight="1"/>
    <row r="421" ht="12.75" customHeight="1"/>
    <row r="424" ht="12.75" customHeight="1"/>
    <row r="425" ht="12.75" customHeight="1"/>
    <row r="429" ht="12.75" customHeight="1"/>
    <row r="430" ht="12.75" customHeight="1"/>
    <row r="433" ht="12.75" customHeight="1"/>
    <row r="434" ht="12.75" customHeight="1"/>
    <row r="435" ht="12.75" customHeight="1"/>
    <row r="439" ht="12.75" customHeight="1"/>
    <row r="440" ht="12.75" customHeight="1"/>
    <row r="444" ht="12.75" customHeight="1"/>
    <row r="446" ht="12.75" customHeight="1"/>
    <row r="447" ht="12.75" customHeight="1"/>
    <row r="450" ht="12.75" customHeight="1"/>
    <row r="451" ht="12.75" customHeight="1"/>
    <row r="455" ht="12.75" customHeight="1"/>
    <row r="457" ht="12.75" customHeight="1"/>
    <row r="458" ht="12.75" customHeight="1"/>
    <row r="460" ht="12.75" customHeight="1"/>
    <row r="461" ht="12.75" customHeight="1"/>
    <row r="462" ht="12.75" customHeight="1"/>
    <row r="463" ht="12.75" customHeight="1"/>
    <row r="467" ht="12.75" customHeight="1"/>
    <row r="468" ht="12.75" customHeight="1"/>
    <row r="472" ht="12.75" customHeight="1"/>
    <row r="473" ht="12.75" customHeight="1"/>
    <row r="477" ht="12.75" customHeight="1"/>
    <row r="478" ht="12.75" customHeight="1"/>
    <row r="481" ht="12.75" customHeight="1"/>
    <row r="482" ht="12.75" customHeight="1"/>
    <row r="486" ht="12.75" customHeight="1"/>
    <row r="487" ht="12.75" customHeight="1"/>
    <row r="491" ht="12.75" customHeight="1"/>
    <row r="492" ht="12.75" customHeight="1"/>
    <row r="493" ht="12.75" customHeight="1"/>
    <row r="496" ht="12.75" customHeight="1"/>
    <row r="497" ht="12.75" customHeight="1"/>
    <row r="498" ht="12.75" customHeight="1"/>
    <row r="501" ht="12.75" customHeight="1"/>
    <row r="502" ht="12.75" customHeight="1"/>
    <row r="503" ht="12.75" customHeight="1"/>
    <row r="506" ht="12.75" customHeight="1"/>
    <row r="507" ht="12.75" customHeight="1"/>
    <row r="509" ht="12.75" customHeight="1"/>
    <row r="510" ht="12.75" customHeight="1"/>
    <row r="511" ht="12.75" customHeight="1"/>
    <row r="512" ht="12.75" customHeight="1"/>
    <row r="516" ht="12.75" customHeight="1"/>
    <row r="517" ht="12.75" customHeight="1"/>
    <row r="521" ht="12.75" customHeight="1"/>
    <row r="522" ht="12.75" customHeight="1"/>
    <row r="523" ht="12.75" customHeight="1"/>
    <row r="524" ht="12.75" customHeight="1"/>
    <row r="526" ht="12.75" customHeight="1"/>
    <row r="530" ht="12.75" customHeight="1"/>
    <row r="531" ht="12.75" customHeight="1"/>
    <row r="535" ht="12.75" customHeight="1"/>
    <row r="536" ht="12.75" customHeight="1"/>
    <row r="540" ht="12.75" customHeight="1"/>
    <row r="541" ht="12.75" customHeight="1"/>
    <row r="545" ht="12.75" customHeight="1"/>
    <row r="546" ht="12.75" customHeight="1"/>
    <row r="550" ht="12.75" customHeight="1"/>
    <row r="555" ht="12.75" customHeight="1"/>
    <row r="556" ht="12.75" customHeight="1"/>
    <row r="558" ht="12.75" customHeight="1"/>
    <row r="560" ht="12.75" customHeight="1"/>
    <row r="562" ht="12.75" customHeight="1"/>
    <row r="565" ht="12.75" customHeight="1"/>
    <row r="567" ht="12.75" customHeight="1"/>
    <row r="570" ht="12.75" customHeight="1"/>
    <row r="571" ht="12.75" customHeight="1"/>
    <row r="572" ht="12.75" customHeight="1"/>
    <row r="573" ht="12.75" customHeight="1"/>
    <row r="577" ht="12.75" customHeight="1"/>
    <row r="578" ht="12.75" customHeight="1"/>
    <row r="582" ht="12.75" customHeight="1"/>
    <row r="583" ht="12.75" customHeight="1"/>
    <row r="587" ht="12.75" customHeight="1"/>
    <row r="588" ht="12.75" customHeight="1"/>
    <row r="592" ht="12.75" customHeight="1"/>
    <row r="593" ht="12.75" customHeight="1"/>
    <row r="597" ht="12.75" customHeight="1"/>
    <row r="598" ht="12.75" customHeight="1"/>
    <row r="602" ht="12.75" customHeight="1"/>
    <row r="603" ht="12.75" customHeight="1"/>
    <row r="607" ht="12.75" customHeight="1"/>
    <row r="612" ht="12.75" customHeight="1"/>
    <row r="613" ht="12.75" customHeight="1"/>
    <row r="615" ht="12.75" customHeight="1"/>
    <row r="617" ht="12.75" customHeight="1"/>
    <row r="619" ht="12.75" customHeight="1"/>
    <row r="620" ht="12.75" customHeight="1"/>
    <row r="622" ht="12.75" customHeight="1"/>
    <row r="624" ht="12.75" customHeight="1"/>
    <row r="627" ht="12.75" customHeight="1"/>
    <row r="628" ht="12.75" customHeight="1"/>
    <row r="629" ht="12.75" customHeight="1"/>
    <row r="630" ht="12.75" customHeight="1"/>
    <row r="632" ht="12.75" customHeight="1"/>
    <row r="634" ht="12.75" customHeight="1"/>
    <row r="636" ht="12.75" customHeight="1"/>
    <row r="637" ht="12.75" customHeight="1"/>
    <row r="639" ht="12.75" customHeight="1"/>
    <row r="641" ht="12.75" customHeight="1"/>
    <row r="644" ht="12.75" customHeight="1"/>
    <row r="645" ht="12.75" customHeight="1"/>
    <row r="646" ht="12.75" customHeight="1"/>
    <row r="647" ht="12.75" customHeight="1"/>
    <row r="649" ht="12.75" customHeight="1"/>
    <row r="651" ht="12.75" customHeight="1"/>
    <row r="653" ht="12.75" customHeight="1"/>
    <row r="654" ht="12.75" customHeight="1"/>
    <row r="656" ht="12.75" customHeight="1"/>
    <row r="658" ht="12.75" customHeight="1"/>
    <row r="661" ht="12.75" customHeight="1"/>
    <row r="662" ht="12.75" customHeight="1"/>
    <row r="663" ht="12.75" customHeight="1"/>
    <row r="664" ht="12.75" customHeight="1"/>
    <row r="666" ht="12.75" customHeight="1"/>
    <row r="667" ht="12.75" customHeight="1"/>
    <row r="668" ht="12.75" customHeight="1"/>
    <row r="671" ht="12.75" customHeight="1"/>
    <row r="672" ht="12.75" customHeight="1"/>
    <row r="673" ht="12.75" customHeight="1"/>
    <row r="676" ht="12.75" customHeight="1"/>
    <row r="678" ht="12.75" customHeight="1"/>
    <row r="679" ht="12.75" customHeight="1"/>
    <row r="681" ht="12.75" customHeight="1"/>
    <row r="682" ht="12.75" customHeight="1"/>
    <row r="685" ht="12.75" customHeight="1"/>
    <row r="686" ht="12.75" customHeight="1"/>
    <row r="691" ht="12.75" customHeight="1"/>
    <row r="692" ht="12.75" customHeight="1"/>
    <row r="693" ht="12.75" customHeight="1"/>
    <row r="696" ht="12.75" customHeight="1"/>
    <row r="697" ht="12.75" customHeight="1"/>
    <row r="701" ht="12.75" customHeight="1"/>
    <row r="705" ht="12.75" customHeight="1"/>
    <row r="706" ht="12.75" customHeight="1"/>
    <row r="707" ht="12.75" customHeight="1"/>
    <row r="711" ht="12.75" customHeight="1"/>
    <row r="712" ht="12.75" customHeight="1"/>
    <row r="714" ht="12.75" customHeight="1"/>
    <row r="715" ht="12.75" customHeight="1"/>
    <row r="716" ht="12.75" customHeight="1"/>
    <row r="717" ht="12.75" customHeight="1"/>
    <row r="719" ht="12.75" customHeight="1"/>
    <row r="721" ht="12.75" customHeight="1"/>
    <row r="724" ht="12.75" customHeight="1"/>
    <row r="726" ht="12.75" customHeight="1"/>
    <row r="727" ht="12.75" customHeight="1"/>
    <row r="729" ht="12.75" customHeight="1"/>
    <row r="730" ht="12.75" customHeight="1"/>
    <row r="731" ht="12.75" customHeight="1"/>
    <row r="734" ht="12.75" customHeight="1"/>
    <row r="735" ht="12.75" customHeight="1"/>
    <row r="736" ht="12.75" customHeight="1"/>
    <row r="739" ht="12.75" customHeight="1"/>
    <row r="740" ht="12.75" customHeight="1"/>
    <row r="741" ht="12.75" customHeight="1"/>
    <row r="742" ht="12.75" customHeight="1"/>
    <row r="744" ht="12.75" customHeight="1"/>
    <row r="748" ht="12.75" customHeight="1"/>
    <row r="749" ht="12.75" customHeight="1"/>
    <row r="750" ht="12.75" customHeight="1"/>
    <row r="754" ht="12.75" customHeight="1"/>
    <row r="755" ht="12.75" customHeight="1"/>
    <row r="756" ht="12.75" customHeight="1"/>
    <row r="759" ht="12.75" customHeight="1"/>
    <row r="760" ht="12.75" customHeight="1"/>
    <row r="764" ht="12.75" customHeight="1"/>
    <row r="765" ht="12.75" customHeight="1"/>
    <row r="767" ht="12.75" customHeight="1"/>
    <row r="770" ht="12.75" customHeight="1"/>
    <row r="771" ht="12.75" customHeight="1"/>
    <row r="772" ht="12.75" customHeight="1"/>
    <row r="775" ht="12.75" customHeight="1"/>
    <row r="779" ht="12.75" customHeight="1"/>
    <row r="780" ht="12.75" customHeight="1"/>
    <row r="781" ht="12.75" customHeight="1"/>
    <row r="784" ht="12.75" customHeight="1"/>
    <row r="785" ht="12.75" customHeight="1"/>
    <row r="789" ht="12.75" customHeight="1"/>
    <row r="790" ht="12.75" customHeight="1"/>
    <row r="794" ht="12.75" customHeight="1"/>
    <row r="795" ht="12.75" customHeight="1"/>
    <row r="796" ht="12.75" customHeight="1"/>
    <row r="799" ht="12.75" customHeight="1"/>
    <row r="800" ht="12.75" customHeight="1"/>
    <row r="801" ht="12.75" customHeight="1"/>
    <row r="802" ht="12.75" customHeight="1"/>
    <row r="804" ht="12.75" customHeight="1"/>
    <row r="805" ht="12.75" customHeight="1"/>
    <row r="806" ht="12.75" customHeight="1"/>
    <row r="808" ht="12.75" customHeight="1"/>
    <row r="810" ht="12.75" customHeight="1"/>
    <row r="813" ht="12.75" customHeight="1"/>
    <row r="814" ht="12.75" customHeight="1"/>
    <row r="815" ht="12.75" customHeight="1"/>
    <row r="816" ht="12.75" customHeight="1"/>
    <row r="820" ht="12.75" customHeight="1"/>
    <row r="822" ht="12.75" customHeight="1"/>
    <row r="823" ht="12.75" customHeight="1"/>
    <row r="825" ht="12.75" customHeight="1"/>
    <row r="827" ht="12.75" customHeight="1"/>
    <row r="828" ht="12.75" customHeight="1"/>
    <row r="830" ht="12.75" customHeight="1"/>
    <row r="832" ht="12.75" customHeight="1"/>
    <row r="833" ht="12.75" customHeight="1"/>
    <row r="836" ht="12.75" customHeight="1"/>
    <row r="837" ht="12.75" customHeight="1"/>
    <row r="838" ht="12.75" customHeight="1"/>
    <row r="841" ht="12.75" customHeight="1"/>
    <row r="842" ht="12.75" customHeight="1"/>
    <row r="846" ht="12.75" customHeight="1"/>
    <row r="847" ht="12.75" customHeight="1"/>
    <row r="848" ht="12.75" customHeight="1"/>
    <row r="851" ht="12.75" customHeight="1"/>
    <row r="852" ht="12.75" customHeight="1"/>
    <row r="856" ht="12.75" customHeight="1"/>
    <row r="857" ht="12.75" customHeight="1"/>
    <row r="861" ht="12.75" customHeight="1"/>
    <row r="862" ht="12.75" customHeight="1"/>
    <row r="863" ht="12.75" customHeight="1"/>
    <row r="866" ht="12.75" customHeight="1"/>
    <row r="867" ht="12.75" customHeight="1"/>
    <row r="868" ht="12.75" customHeight="1"/>
    <row r="871" ht="12.75" customHeight="1"/>
    <row r="872" ht="12.75" customHeight="1"/>
    <row r="873" ht="12.75" customHeight="1"/>
    <row r="876" ht="12.75" customHeight="1"/>
    <row r="877" ht="12.75" customHeight="1"/>
    <row r="881" ht="12.75" customHeight="1"/>
    <row r="882" ht="12.75" customHeight="1"/>
    <row r="883" ht="12.75" customHeight="1"/>
    <row r="886" ht="12.75" customHeight="1"/>
    <row r="887" ht="12.75" customHeight="1"/>
    <row r="891" ht="12.75" customHeight="1"/>
    <row r="892" ht="12.75" customHeight="1"/>
    <row r="896" ht="12.75" customHeight="1"/>
    <row r="897" ht="12.75" customHeight="1"/>
    <row r="898" ht="12.75" customHeight="1"/>
    <row r="901" ht="12.75" customHeight="1"/>
    <row r="902" ht="12.75" customHeight="1"/>
    <row r="903" ht="12.75" customHeight="1"/>
    <row r="906" ht="12.75" customHeight="1"/>
    <row r="907" ht="12.75" customHeight="1"/>
    <row r="908" ht="12.75" customHeight="1"/>
    <row r="911" ht="12.75" customHeight="1"/>
    <row r="912" ht="12.75" customHeight="1"/>
    <row r="916" ht="12.75" customHeight="1"/>
    <row r="917" ht="12.75" customHeight="1"/>
    <row r="918" ht="12.75" customHeight="1"/>
    <row r="921" ht="12.75" customHeight="1"/>
    <row r="922" ht="12.75" customHeight="1"/>
    <row r="926" ht="12.75" customHeight="1"/>
    <row r="927" ht="12.75" customHeight="1"/>
    <row r="931" ht="12.75" customHeight="1"/>
    <row r="932" ht="12.75" customHeight="1"/>
    <row r="933" ht="12.75" customHeight="1"/>
    <row r="936" ht="12.75" customHeight="1"/>
    <row r="937" ht="12.75" customHeight="1"/>
    <row r="941" ht="12.75" customHeight="1"/>
    <row r="942" ht="12.75" customHeight="1"/>
    <row r="946" ht="12.75" customHeight="1"/>
    <row r="947" ht="12.75" customHeight="1"/>
    <row r="948" ht="12.75" customHeight="1"/>
    <row r="949" ht="12.75" customHeight="1"/>
    <row r="951" ht="12.75" customHeight="1"/>
    <row r="953" ht="12.75" customHeight="1"/>
    <row r="956" ht="12.75" customHeight="1"/>
    <row r="958" ht="12.75" customHeight="1"/>
    <row r="961" ht="12.75" customHeight="1"/>
    <row r="962" ht="12.75" customHeight="1"/>
    <row r="963" ht="12.75" customHeight="1"/>
    <row r="964" ht="12.75" customHeight="1"/>
    <row r="966" ht="12.75" customHeight="1"/>
    <row r="967" ht="12.75" customHeight="1"/>
    <row r="968" ht="12.75" customHeight="1"/>
    <row r="969" ht="12.75" customHeight="1"/>
    <row r="971" ht="12.75" customHeight="1"/>
    <row r="972" ht="12.75" customHeight="1"/>
    <row r="973" ht="12.75" customHeight="1"/>
    <row r="974" ht="12.75" customHeight="1"/>
    <row r="978" ht="12.75" customHeight="1"/>
    <row r="980" ht="12.75" customHeight="1"/>
    <row r="981" ht="12.75" customHeight="1"/>
    <row r="983" ht="12.75" customHeight="1"/>
    <row r="984" ht="12.75" customHeight="1"/>
    <row r="985" ht="12.75" customHeight="1"/>
    <row r="988" ht="12.75" customHeight="1"/>
    <row r="990" ht="12.75" customHeight="1"/>
    <row r="993" ht="12.75" customHeight="1"/>
    <row r="995" ht="12.75" customHeight="1"/>
    <row r="996" ht="12.75" customHeight="1"/>
    <row r="998" ht="12.75" customHeight="1"/>
    <row r="999" ht="12.75" customHeight="1"/>
    <row r="1000" ht="12.75" customHeight="1"/>
    <row r="1001" ht="12.75" customHeight="1"/>
    <row r="1003" ht="12.75" customHeight="1"/>
    <row r="1004" ht="12.75" customHeight="1"/>
    <row r="1005" ht="12.75" customHeight="1"/>
    <row r="1006" ht="12.75" customHeight="1"/>
    <row r="1008" ht="12.75" customHeight="1"/>
    <row r="1009" ht="12.75" customHeight="1"/>
    <row r="1010" ht="12.75" customHeight="1"/>
    <row r="1013" ht="12.75" customHeight="1"/>
    <row r="1015" ht="12.75" customHeight="1"/>
    <row r="1016" ht="12.75" customHeight="1"/>
    <row r="1018" ht="12.75" customHeight="1"/>
    <row r="1019" ht="12.75" customHeight="1"/>
    <row r="1020" ht="12.75" customHeight="1"/>
    <row r="1023" ht="12.75" customHeight="1"/>
    <row r="1025" ht="12.75" customHeight="1"/>
    <row r="1028" ht="12.75" customHeight="1"/>
    <row r="1029" ht="12.75" customHeight="1"/>
    <row r="1030" ht="12.75" customHeight="1"/>
    <row r="1031" ht="12.75" customHeight="1"/>
    <row r="1033" ht="12.75" customHeight="1"/>
    <row r="1034" ht="12.75" customHeight="1"/>
    <row r="1035" ht="12.75" customHeight="1"/>
    <row r="1036" ht="12.75" customHeight="1"/>
    <row r="1038" ht="12.75" customHeight="1"/>
    <row r="1039" ht="12.75" customHeight="1"/>
    <row r="1040" ht="12.75" customHeight="1"/>
    <row r="1041" ht="12.75" customHeight="1"/>
    <row r="1043" ht="12.75" customHeight="1"/>
    <row r="1044" ht="12.75" customHeight="1"/>
    <row r="1045" ht="12.75" customHeight="1"/>
    <row r="1048" ht="12.75" customHeight="1"/>
    <row r="1050" ht="12.75" customHeight="1"/>
    <row r="1051" ht="12.75" customHeight="1"/>
    <row r="1053" ht="12.75" customHeight="1"/>
    <row r="1054" ht="12.75" customHeight="1"/>
    <row r="1055" ht="12.75" customHeight="1"/>
    <row r="1058" ht="12.75" customHeight="1"/>
    <row r="1060" ht="12.75" customHeight="1"/>
    <row r="1061" ht="12.75" customHeight="1"/>
    <row r="1063" ht="12.75" customHeight="1"/>
    <row r="1065" ht="12.75" customHeight="1"/>
    <row r="1066" ht="12.75" customHeight="1"/>
    <row r="1068" ht="12.75" customHeight="1"/>
    <row r="1069" ht="12.75" customHeight="1"/>
    <row r="1070" ht="12.75" customHeight="1"/>
    <row r="1071" ht="12.75" customHeight="1"/>
    <row r="1075" ht="12.75" customHeight="1"/>
    <row r="1076" ht="12.75" customHeight="1"/>
    <row r="1080" ht="12.75" customHeight="1"/>
    <row r="1081" ht="12.75" customHeight="1"/>
    <row r="1085" ht="12.75" customHeight="1"/>
    <row r="1086" ht="12.75" customHeight="1"/>
    <row r="1090" ht="12.75" customHeight="1"/>
    <row r="1095" ht="12.75" customHeight="1"/>
    <row r="1096" ht="12.75" customHeight="1"/>
    <row r="1100" ht="12.75" customHeight="1"/>
    <row r="1101" ht="12.75" customHeight="1"/>
    <row r="1103" ht="12.75" customHeight="1"/>
    <row r="1105" ht="12.75" customHeight="1"/>
    <row r="1106" ht="12.75" customHeight="1"/>
    <row r="1107" ht="12.75" customHeight="1"/>
    <row r="1110" ht="12.75" customHeight="1"/>
    <row r="1112" ht="12.75" customHeight="1"/>
    <row r="1113" ht="12.75" customHeight="1"/>
    <row r="1115" ht="12.75" customHeight="1"/>
    <row r="1116" ht="12.75" customHeight="1"/>
    <row r="1117" ht="12.75" customHeight="1"/>
    <row r="1120" ht="12.75" customHeight="1"/>
    <row r="1122" ht="12.75" customHeight="1"/>
    <row r="1125" ht="12.75" customHeight="1"/>
    <row r="1127" ht="12.75" customHeight="1"/>
    <row r="1128" ht="12.75" customHeight="1"/>
    <row r="1130" ht="12.75" customHeight="1"/>
    <row r="1131" ht="12.75" customHeight="1"/>
    <row r="1132" ht="12.75" customHeight="1"/>
    <row r="1135" ht="12.75" customHeight="1"/>
    <row r="1136" ht="12.75" customHeight="1"/>
    <row r="1137" ht="12.75" customHeight="1"/>
    <row r="1140" ht="12.75" customHeight="1"/>
    <row r="1141" ht="12.75" customHeight="1"/>
    <row r="1146" ht="12.75" customHeight="1"/>
    <row r="1147" ht="12.75" customHeight="1"/>
    <row r="1149" ht="12.75" customHeight="1"/>
    <row r="1150" ht="12.75" customHeight="1"/>
    <row r="1151" ht="12.75" customHeight="1"/>
    <row r="1154" ht="12.75" customHeight="1"/>
    <row r="1156" ht="12.75" customHeight="1"/>
    <row r="1159" ht="12.75" customHeight="1"/>
    <row r="1160" ht="12.75" customHeight="1"/>
    <row r="1161" ht="12.75" customHeight="1"/>
    <row r="1162" ht="12.75" customHeight="1"/>
    <row r="1164" ht="12.75" customHeight="1"/>
    <row r="1165" ht="12.75" customHeight="1"/>
    <row r="1166" ht="12.75" customHeight="1"/>
    <row r="1167" ht="12.75" customHeight="1"/>
    <row r="1169" ht="12.75" customHeight="1"/>
    <row r="1170" ht="12.75" customHeight="1"/>
    <row r="1171" ht="12.75" customHeight="1"/>
    <row r="1172" ht="12.75" customHeight="1"/>
    <row r="1174" ht="12.75" customHeight="1"/>
    <row r="1175" ht="12.75" customHeight="1"/>
    <row r="1179" ht="12.75" customHeight="1"/>
    <row r="1180" ht="12.75" customHeight="1"/>
    <row r="1181" ht="12.75" customHeight="1"/>
    <row r="1184" ht="12.75" customHeight="1"/>
    <row r="1185" ht="12.75" customHeight="1"/>
    <row r="1189" ht="12.75" customHeight="1"/>
    <row r="1190" ht="12.75" customHeight="1"/>
    <row r="1191" ht="12.75" customHeight="1"/>
    <row r="1194" ht="12.75" customHeight="1"/>
    <row r="1195" ht="12.75" customHeight="1"/>
    <row r="1196" ht="12.75" customHeight="1"/>
    <row r="1199" ht="12.75" customHeight="1"/>
    <row r="1200" ht="12.75" customHeight="1"/>
    <row r="1201" ht="12.75" customHeight="1"/>
    <row r="1202" ht="12.75" customHeight="1"/>
    <row r="1205" ht="12.75" customHeight="1"/>
    <row r="1206" ht="12.75" customHeight="1"/>
    <row r="1207" ht="12.75" customHeight="1"/>
    <row r="1210" ht="12.75" customHeight="1"/>
    <row r="1213" ht="12.75" customHeight="1"/>
    <row r="1214" ht="12.75" customHeight="1"/>
    <row r="1215" ht="12.75" customHeight="1"/>
    <row r="1216" ht="12.75" customHeight="1"/>
    <row r="1220" ht="12.75" customHeight="1"/>
    <row r="1221" ht="12.75" customHeight="1"/>
    <row r="1225" ht="12.75" customHeight="1"/>
    <row r="1226" ht="12.75" customHeight="1"/>
    <row r="1230" ht="12.75" customHeight="1"/>
    <row r="1231" ht="12.75" customHeight="1"/>
    <row r="1235" ht="12.75" customHeight="1"/>
    <row r="1236" ht="12.75" customHeight="1"/>
    <row r="1239" ht="12.75" customHeight="1"/>
    <row r="1240" ht="12.75" customHeight="1"/>
    <row r="1245" ht="12.75" customHeight="1"/>
    <row r="1246" ht="12.75" customHeight="1"/>
    <row r="1248" ht="12.75" customHeight="1"/>
    <row r="1249" ht="12.75" customHeight="1"/>
    <row r="1250" ht="12.75" customHeight="1"/>
    <row r="1255" ht="12.75" customHeight="1"/>
    <row r="1257" ht="12.75" customHeight="1"/>
    <row r="1258" ht="12.75" customHeight="1"/>
    <row r="1260" ht="12.75" customHeight="1"/>
    <row r="1262" ht="12.75" customHeight="1"/>
    <row r="1263" ht="12.75" customHeight="1"/>
    <row r="1264" ht="12.75" customHeight="1"/>
    <row r="1265" ht="12.75" customHeight="1"/>
    <row r="1267" ht="12.75" customHeight="1"/>
    <row r="1268" ht="12.75" customHeight="1"/>
    <row r="1271" ht="12.75" customHeight="1"/>
    <row r="1272" ht="12.75" customHeight="1"/>
    <row r="1273" ht="12.75" customHeight="1"/>
    <row r="1277" ht="12.75" customHeight="1"/>
    <row r="1278" ht="12.75" customHeight="1"/>
    <row r="1279" ht="12.75" customHeight="1"/>
    <row r="1282" ht="12.75" customHeight="1"/>
    <row r="1283" ht="12.75" customHeight="1"/>
    <row r="1284" ht="12.75" customHeight="1"/>
    <row r="1287" ht="12.75" customHeight="1"/>
    <row r="1288" ht="12.75" customHeight="1"/>
    <row r="1289" ht="12.75" customHeight="1"/>
    <row r="1292" ht="12.75" customHeight="1"/>
    <row r="1293" ht="12.75" customHeight="1"/>
    <row r="1294" ht="12.75" customHeight="1"/>
    <row r="1297" ht="12.75" customHeight="1"/>
    <row r="1298" ht="12.75" customHeight="1"/>
    <row r="1301" ht="12.75" customHeight="1"/>
    <row r="1303" ht="12.75" customHeight="1"/>
    <row r="1304" ht="12.75" customHeight="1"/>
    <row r="1305" ht="12.75" customHeight="1"/>
    <row r="1306" ht="12.75" customHeight="1"/>
    <row r="1308" ht="12.75" customHeight="1"/>
    <row r="1312" ht="12.75" customHeight="1"/>
    <row r="1313" ht="12.75" customHeight="1"/>
    <row r="1318" ht="12.75" customHeight="1"/>
    <row r="1319" ht="12.75" customHeight="1"/>
    <row r="1320" ht="12.75" customHeight="1"/>
    <row r="1324" ht="12.75" customHeight="1"/>
    <row r="1325" ht="12.75" customHeight="1"/>
    <row r="1329" ht="12.75" customHeight="1"/>
    <row r="1330" ht="12.75" customHeight="1"/>
    <row r="1331" ht="12.75" customHeight="1"/>
    <row r="1332" ht="12.75" customHeight="1"/>
    <row r="1334" ht="12.75" customHeight="1"/>
    <row r="1335" ht="12.75" customHeight="1"/>
    <row r="1336" ht="12.75" customHeight="1"/>
    <row r="1339" ht="12.75" customHeight="1"/>
    <row r="1341" ht="12.75" customHeight="1"/>
    <row r="1344" ht="12.75" customHeight="1"/>
    <row r="1345" ht="12.75" customHeight="1"/>
    <row r="1346" ht="12.75" customHeight="1"/>
    <row r="1347" ht="12.75" customHeight="1"/>
    <row r="1349" ht="12.75" customHeight="1"/>
    <row r="1351" ht="12.75" customHeight="1"/>
    <row r="1352" ht="12.75" customHeight="1"/>
    <row r="1354" ht="12.75" customHeight="1"/>
    <row r="1356" ht="12.75" customHeight="1"/>
    <row r="1357" ht="12.75" customHeight="1"/>
    <row r="1359" ht="12.75" customHeight="1"/>
    <row r="1360" ht="12.75" customHeight="1"/>
    <row r="1361" ht="12.75" customHeight="1"/>
    <row r="1362" ht="12.75" customHeight="1"/>
    <row r="1366" ht="12.75" customHeight="1"/>
    <row r="1367" ht="12.75" customHeight="1"/>
    <row r="1371" ht="12.75" customHeight="1"/>
    <row r="1375" ht="12.75" customHeight="1"/>
    <row r="1376" ht="12.75" customHeight="1"/>
    <row r="1380" ht="12.75" customHeight="1"/>
    <row r="1381" ht="12.75" customHeight="1"/>
    <row r="1382" ht="12.75" customHeight="1"/>
    <row r="1385" ht="12.75" customHeight="1"/>
    <row r="1386" ht="12.75" customHeight="1"/>
    <row r="1387" ht="12.75" customHeight="1"/>
    <row r="1390" ht="12.75" customHeight="1"/>
    <row r="1391" ht="12.75" customHeight="1"/>
    <row r="1395" ht="12.75" customHeight="1"/>
    <row r="1396" ht="12.75" customHeight="1"/>
    <row r="1397" ht="12.75" customHeight="1"/>
    <row r="1400" ht="12.75" customHeight="1"/>
    <row r="1401" ht="12.75" customHeight="1"/>
    <row r="1405" ht="12.75" customHeight="1"/>
    <row r="1406" ht="12.75" customHeight="1"/>
    <row r="1410" ht="12.75" customHeight="1"/>
    <row r="1411" ht="12.75" customHeight="1"/>
    <row r="1412" ht="12.75" customHeight="1"/>
    <row r="1415" ht="12.75" customHeight="1"/>
    <row r="1416" ht="12.75" customHeight="1"/>
    <row r="1420" ht="12.75" customHeight="1"/>
    <row r="1421" ht="12.75" customHeight="1"/>
    <row r="1425" ht="12.75" customHeight="1"/>
    <row r="1426" ht="12.75" customHeight="1"/>
    <row r="1430" ht="12.75" customHeight="1"/>
    <row r="1431" ht="12.75" customHeight="1"/>
    <row r="1435" ht="12.75" customHeight="1"/>
    <row r="1440" ht="12.75" customHeight="1"/>
    <row r="1441" ht="12.75" customHeight="1"/>
    <row r="1445" ht="12.75" customHeight="1"/>
    <row r="1447" ht="12.75" customHeight="1"/>
    <row r="1450" ht="12.75" customHeight="1"/>
    <row r="1451" ht="12.75" customHeight="1"/>
    <row r="1455" ht="12.75" customHeight="1"/>
    <row r="1456" ht="12.75" customHeight="1"/>
    <row r="1457" ht="12.75" customHeight="1"/>
    <row r="1458" ht="12.75" customHeight="1"/>
    <row r="1460" ht="12.75" customHeight="1"/>
    <row r="1461" ht="12.75" customHeight="1"/>
    <row r="1465" ht="12.75" customHeight="1"/>
    <row r="1466" ht="12.75" customHeight="1"/>
    <row r="1470" ht="12.75" customHeight="1"/>
    <row r="1471" ht="12.75" customHeight="1"/>
    <row r="1472" ht="12.75" customHeight="1"/>
    <row r="1475" ht="12.75" customHeight="1"/>
    <row r="1476" ht="12.75" customHeight="1"/>
    <row r="1477" ht="12.75" customHeight="1"/>
    <row r="1480" ht="12.75" customHeight="1"/>
    <row r="1481" ht="12.75" customHeight="1"/>
    <row r="1482" ht="12.75" customHeight="1"/>
    <row r="1485" ht="12.75" customHeight="1"/>
    <row r="1486" ht="12.75" customHeight="1"/>
    <row r="1490" ht="12.75" customHeight="1"/>
    <row r="1491" ht="12.75" customHeight="1"/>
    <row r="1492" ht="12.75" customHeight="1"/>
    <row r="1493" ht="12.75" customHeight="1"/>
    <row r="1496" ht="12.75" customHeight="1"/>
    <row r="1497" ht="12.75" customHeight="1"/>
    <row r="1498" ht="12.75" customHeight="1"/>
    <row r="1501" ht="12.75" customHeight="1"/>
    <row r="1506" ht="12.75" customHeight="1"/>
    <row r="1507" ht="12.75" customHeight="1"/>
    <row r="1509" ht="12.75" customHeight="1"/>
    <row r="1511" ht="12.75" customHeight="1"/>
    <row r="1513" ht="12.75" customHeight="1"/>
    <row r="1514" ht="12.75" customHeight="1"/>
    <row r="1516" ht="12.75" customHeight="1"/>
    <row r="1518" ht="12.75" customHeight="1"/>
    <row r="1521" ht="12.75" customHeight="1"/>
    <row r="1522" ht="12.75" customHeight="1"/>
    <row r="1523" ht="12.75" customHeight="1"/>
    <row r="1524" ht="12.75" customHeight="1"/>
    <row r="1526" ht="12.75" customHeight="1"/>
    <row r="1527" ht="12.75" customHeight="1"/>
    <row r="1528" ht="12.75" customHeight="1"/>
    <row r="1531" ht="12.75" customHeight="1"/>
    <row r="1532" ht="12.75" customHeight="1"/>
    <row r="1533" ht="12.75" customHeight="1"/>
    <row r="1536" ht="12.75" customHeight="1"/>
    <row r="1538" ht="12.75" customHeight="1"/>
    <row r="1539" ht="12.75" customHeight="1"/>
    <row r="1541" ht="12.75" customHeight="1"/>
    <row r="1542" ht="12.75" customHeight="1"/>
    <row r="1543" ht="12.75" customHeight="1"/>
    <row r="1544" ht="12.75" customHeight="1"/>
    <row r="1546" ht="12.75" customHeight="1"/>
    <row r="1548" ht="12.75" customHeight="1"/>
    <row r="1549" ht="12.75" customHeight="1"/>
    <row r="1551" ht="12.75" customHeight="1"/>
    <row r="1553" ht="12.75" customHeight="1"/>
    <row r="1556" ht="12.75" customHeight="1"/>
    <row r="1557" ht="12.75" customHeight="1"/>
    <row r="1558" ht="12.75" customHeight="1"/>
    <row r="1559" ht="12.75" customHeight="1"/>
    <row r="1561" ht="12.75" customHeight="1"/>
    <row r="1563" ht="12.75" customHeight="1"/>
    <row r="1565" ht="12.75" customHeight="1"/>
    <row r="1566" ht="12.75" customHeight="1"/>
    <row r="1568" ht="12.75" customHeight="1"/>
    <row r="1570" ht="12.75" customHeight="1"/>
    <row r="1573" ht="12.75" customHeight="1"/>
    <row r="1574" ht="12.75" customHeight="1"/>
    <row r="1575" ht="12.75" customHeight="1"/>
    <row r="1576" ht="12.75" customHeight="1"/>
    <row r="1578" ht="12.75" customHeight="1"/>
    <row r="1579" ht="12.75" customHeight="1"/>
    <row r="1580" ht="12.75" customHeight="1"/>
    <row r="1583" ht="12.75" customHeight="1"/>
    <row r="1584" ht="12.75" customHeight="1"/>
    <row r="1585" ht="12.75" customHeight="1"/>
    <row r="1588" ht="12.75" customHeight="1"/>
    <row r="1590" ht="12.75" customHeight="1"/>
    <row r="1591" ht="12.75" customHeight="1"/>
    <row r="1593" ht="12.75" customHeight="1"/>
    <row r="1594" ht="12.75" customHeight="1"/>
    <row r="1595" ht="12.75" customHeight="1"/>
    <row r="1596" ht="12.75" customHeight="1"/>
    <row r="1598" ht="12.75" customHeight="1"/>
    <row r="1600" ht="12.75" customHeight="1"/>
    <row r="1601" ht="12.75" customHeight="1"/>
    <row r="1603" ht="12.75" customHeight="1"/>
    <row r="1605" ht="12.75" customHeight="1"/>
    <row r="1608" ht="12.75" customHeight="1"/>
    <row r="1609" ht="12.75" customHeight="1"/>
    <row r="1610" ht="12.75" customHeight="1"/>
    <row r="1611" ht="12.75" customHeight="1"/>
    <row r="1613" ht="12.75" customHeight="1"/>
    <row r="1614" ht="12.75" customHeight="1"/>
    <row r="1615" ht="12.75" customHeight="1"/>
    <row r="1618" ht="12.75" customHeight="1"/>
    <row r="1619" ht="12.75" customHeight="1"/>
    <row r="1620" ht="12.75" customHeight="1"/>
    <row r="1623" ht="12.75" customHeight="1"/>
    <row r="1625" ht="12.75" customHeight="1"/>
    <row r="1626" ht="12.75" customHeight="1"/>
    <row r="1628" ht="12.75" customHeight="1"/>
    <row r="1629" ht="12.75" customHeight="1"/>
    <row r="1630" ht="12.75" customHeight="1"/>
    <row r="1631" ht="12.75" customHeight="1"/>
    <row r="1633" ht="12.75" customHeight="1"/>
    <row r="1635" ht="12.75" customHeight="1"/>
    <row r="1636" ht="12.75" customHeight="1"/>
    <row r="1638" ht="12.75" customHeight="1"/>
    <row r="1640" ht="12.75" customHeight="1"/>
    <row r="1643" ht="12.75" customHeight="1"/>
    <row r="1644" ht="12.75" customHeight="1"/>
    <row r="1645" ht="12.75" customHeight="1"/>
    <row r="1646" ht="12.75" customHeight="1"/>
    <row r="1648" ht="12.75" customHeight="1"/>
    <row r="1649" ht="12.75" customHeight="1"/>
    <row r="1650" ht="12.75" customHeight="1"/>
    <row r="1653" ht="12.75" customHeight="1"/>
    <row r="1654" ht="12.75" customHeight="1"/>
    <row r="1655" ht="12.75" customHeight="1"/>
    <row r="1658" ht="12.75" customHeight="1"/>
    <row r="1660" ht="12.75" customHeight="1"/>
    <row r="1661" ht="12.75" customHeight="1"/>
    <row r="1663" ht="12.75" customHeight="1"/>
    <row r="1664" ht="12.75" customHeight="1"/>
    <row r="1665" ht="12.75" customHeight="1"/>
    <row r="1666" ht="12.75" customHeight="1"/>
    <row r="1668" ht="12.75" customHeight="1"/>
    <row r="1670" ht="12.75" customHeight="1"/>
    <row r="1671" ht="12.75" customHeight="1"/>
    <row r="1673" ht="12.75" customHeight="1"/>
    <row r="1675" ht="12.75" customHeight="1"/>
    <row r="1678" ht="12.75" customHeight="1"/>
    <row r="1679" ht="12.75" customHeight="1"/>
    <row r="1680" ht="12.75" customHeight="1"/>
    <row r="1681" ht="12.75" customHeight="1"/>
    <row r="1683" ht="12.75" customHeight="1"/>
    <row r="1684" ht="12.75" customHeight="1"/>
    <row r="1685" ht="12.75" customHeight="1"/>
    <row r="1688" ht="12.75" customHeight="1"/>
    <row r="1689" ht="12.75" customHeight="1"/>
    <row r="1690" ht="12.75" customHeight="1"/>
    <row r="1693" ht="12.75" customHeight="1"/>
    <row r="1695" ht="12.75" customHeight="1"/>
    <row r="1696" ht="12.75" customHeight="1"/>
    <row r="1698" ht="12.75" customHeight="1"/>
    <row r="1699" ht="12.75" customHeight="1"/>
    <row r="1700" ht="12.75" customHeight="1"/>
    <row r="1701" ht="12.75" customHeight="1"/>
    <row r="1703" ht="12.75" customHeight="1"/>
    <row r="1705" ht="12.75" customHeight="1"/>
    <row r="1706" ht="12.75" customHeight="1"/>
    <row r="1708" ht="12.75" customHeight="1"/>
    <row r="1710" ht="12.75" customHeight="1"/>
    <row r="1711" ht="12.75" customHeight="1"/>
    <row r="1713" ht="12.75" customHeight="1"/>
    <row r="1715" ht="12.75" customHeight="1"/>
    <row r="1716" ht="12.75" customHeight="1"/>
    <row r="1717" ht="12.75" customHeight="1"/>
    <row r="1718" ht="12.75" customHeight="1"/>
    <row r="1720" ht="12.75" customHeight="1"/>
    <row r="1724" ht="12.75" customHeight="1"/>
    <row r="1725" ht="12.75" customHeight="1"/>
    <row r="1730" ht="12.75" customHeight="1"/>
    <row r="1731" ht="12.75" customHeight="1"/>
    <row r="1733" ht="12.75" customHeight="1"/>
    <row r="1735" ht="12.75" customHeight="1"/>
    <row r="1736" ht="12.75" customHeight="1"/>
    <row r="1738" ht="12.75" customHeight="1"/>
    <row r="1739" ht="12.75" customHeight="1"/>
    <row r="1740" ht="12.75" customHeight="1"/>
    <row r="1741" ht="12.75" customHeight="1"/>
    <row r="1743" ht="12.75" customHeight="1"/>
    <row r="1744" ht="12.75" customHeight="1"/>
    <row r="1745" ht="12.75" customHeight="1"/>
    <row r="1748" ht="12.75" customHeight="1"/>
    <row r="1749" ht="12.75" customHeight="1"/>
    <row r="1750" ht="12.75" customHeight="1"/>
    <row r="1751" ht="12.75" customHeight="1"/>
    <row r="1753" ht="12.75" customHeight="1"/>
    <row r="1755" ht="12.75" customHeight="1"/>
    <row r="1758" ht="12.75" customHeight="1"/>
    <row r="1759" ht="12.75" customHeight="1"/>
    <row r="1760" ht="12.75" customHeight="1"/>
    <row r="1763" ht="12.75" customHeight="1"/>
    <row r="1767" ht="12.75" customHeight="1"/>
    <row r="1768" ht="12.75" customHeight="1"/>
    <row r="1772" ht="12.75" customHeight="1"/>
    <row r="1773" ht="12.75" customHeight="1"/>
    <row r="1774" ht="12.75" customHeight="1"/>
    <row r="1776" ht="12.75" customHeight="1"/>
    <row r="1777" ht="12.75" customHeight="1"/>
    <row r="1780" ht="12.75" customHeight="1"/>
    <row r="1781" ht="12.75" customHeight="1"/>
    <row r="1782" ht="12.75" customHeight="1"/>
    <row r="1783" ht="12.75" customHeight="1"/>
    <row r="1787" ht="12.75" customHeight="1"/>
    <row r="1788" ht="12.75" customHeight="1"/>
    <row r="1792" ht="12.75" customHeight="1"/>
    <row r="1797" ht="12.75" customHeight="1"/>
    <row r="1798" ht="12.75" customHeight="1"/>
    <row r="1802" ht="12.75" customHeight="1"/>
    <row r="1803" ht="12.75" customHeight="1"/>
    <row r="1807" ht="12.75" customHeight="1"/>
    <row r="1808" ht="12.75" customHeight="1"/>
    <row r="1812" ht="12.75" customHeight="1"/>
    <row r="1813" ht="12.75" customHeight="1"/>
    <row r="1817" ht="12.75" customHeight="1"/>
    <row r="1818" ht="12.75" customHeight="1"/>
    <row r="1822" ht="12.75" customHeight="1"/>
    <row r="1823" ht="12.75" customHeight="1"/>
    <row r="1827" ht="12.75" customHeight="1"/>
    <row r="1832" ht="12.75" customHeight="1"/>
    <row r="1833" ht="12.75" customHeight="1"/>
    <row r="1835" ht="12.75" customHeight="1"/>
    <row r="1837" ht="12.75" customHeight="1"/>
    <row r="1839" ht="12.75" customHeight="1"/>
    <row r="1840" ht="12.75" customHeight="1"/>
    <row r="1841" ht="12.75" customHeight="1"/>
    <row r="1845" ht="12.75" customHeight="1"/>
    <row r="1846" ht="12.75" customHeight="1"/>
    <row r="1848" ht="12.75" customHeight="1"/>
    <row r="1849" ht="12.75" customHeight="1"/>
    <row r="1850" ht="12.75" customHeight="1"/>
    <row r="1853" ht="12.75" customHeight="1"/>
    <row r="1855" ht="12.75" customHeight="1"/>
    <row r="1856" ht="12.75" customHeight="1"/>
    <row r="1858" ht="12.75" customHeight="1"/>
    <row r="1859" ht="12.75" customHeight="1"/>
    <row r="1862" ht="12.75" customHeight="1"/>
    <row r="1863" ht="12.75" customHeight="1"/>
    <row r="1864" ht="12.75" customHeight="1"/>
    <row r="1867" ht="12.75" customHeight="1"/>
    <row r="1868" ht="12.75" customHeight="1"/>
    <row r="1869" ht="12.75" customHeight="1"/>
    <row r="1872" ht="12.75" customHeight="1"/>
    <row r="1873" ht="12.75" customHeight="1"/>
    <row r="1874" ht="12.75" customHeight="1"/>
    <row r="1877" ht="12.75" customHeight="1"/>
    <row r="1878" ht="12.75" customHeight="1"/>
    <row r="1882" ht="12.75" customHeight="1"/>
    <row r="1883" ht="12.75" customHeight="1"/>
    <row r="1884" ht="12.75" customHeight="1"/>
    <row r="1887" ht="12.75" customHeight="1"/>
    <row r="1888" ht="12.75" customHeight="1"/>
    <row r="1892" ht="12.75" customHeight="1"/>
    <row r="1893" ht="12.75" customHeight="1"/>
    <row r="1897" ht="12.75" customHeight="1"/>
    <row r="1898" ht="12.75" customHeight="1"/>
    <row r="1899" ht="12.75" customHeight="1"/>
    <row r="1902" ht="12.75" customHeight="1"/>
    <row r="1903" ht="12.75" customHeight="1"/>
    <row r="1904" ht="12.75" customHeight="1"/>
    <row r="1908" ht="12.75" customHeight="1"/>
    <row r="1909" ht="12.75" customHeight="1"/>
    <row r="1913" ht="12.75" customHeight="1"/>
    <row r="1914" ht="12.75" customHeight="1"/>
    <row r="1915" ht="12.75" customHeight="1"/>
    <row r="1918" ht="12.75" customHeight="1"/>
    <row r="1919" ht="12.75" customHeight="1"/>
    <row r="1921" ht="12.75" customHeight="1"/>
    <row r="1926" ht="12.75" customHeight="1"/>
    <row r="1927" ht="12.75" customHeight="1"/>
    <row r="1928" ht="12.75" customHeight="1"/>
    <row r="1931" ht="12.75" customHeight="1"/>
    <row r="1932" ht="12.75" customHeight="1"/>
    <row r="1933" ht="12.75" customHeight="1"/>
    <row r="1936" ht="12.75" customHeight="1"/>
    <row r="1937" ht="12.75" customHeight="1"/>
    <row r="1938" ht="12.75" customHeight="1"/>
    <row r="1941" ht="12.75" customHeight="1"/>
    <row r="1942" ht="12.75" customHeight="1"/>
    <row r="1943" ht="12.75" customHeight="1"/>
    <row r="1946" ht="12.75" customHeight="1"/>
    <row r="1947" ht="12.75" customHeight="1"/>
    <row r="1951" ht="12.75" customHeight="1"/>
    <row r="1952" ht="12.75" customHeight="1"/>
    <row r="1953" ht="12.75" customHeight="1"/>
    <row r="1956" ht="12.75" customHeight="1"/>
    <row r="1957" ht="12.75" customHeight="1"/>
    <row r="1961" ht="12.75" customHeight="1"/>
    <row r="1962" ht="12.75" customHeight="1"/>
    <row r="1964" ht="12.75" customHeight="1"/>
    <row r="1967" ht="12.75" customHeight="1"/>
    <row r="1968" ht="12.75" customHeight="1"/>
    <row r="1969" ht="12.75" customHeight="1"/>
    <row r="1972" ht="12.75" customHeight="1"/>
    <row r="1973" ht="12.75" customHeight="1"/>
    <row r="1975" ht="12.75" customHeight="1"/>
    <row r="1977" ht="12.75" customHeight="1"/>
    <row r="1978" ht="12.75" customHeight="1"/>
    <row r="1981" ht="12.75" customHeight="1"/>
    <row r="1982" ht="12.75" customHeight="1"/>
    <row r="1986" ht="12.75" customHeight="1"/>
    <row r="1987" ht="12.75" customHeight="1"/>
    <row r="1988" ht="12.75" customHeight="1"/>
    <row r="1989" ht="12.75" customHeight="1"/>
    <row r="1993" ht="12.75" customHeight="1"/>
    <row r="1994" ht="12.75" customHeight="1"/>
    <row r="1996" ht="12.75" customHeight="1"/>
    <row r="1998" ht="12.75" customHeight="1"/>
    <row r="2001" ht="12.75" customHeight="1"/>
    <row r="2002" ht="12.75" customHeight="1"/>
    <row r="2003" ht="12.75" customHeight="1"/>
    <row r="2004" ht="12.75" customHeight="1"/>
    <row r="2006" ht="12.75" customHeight="1"/>
    <row r="2007" ht="12.75" customHeight="1"/>
    <row r="2008" ht="12.75" customHeight="1"/>
    <row r="2011" ht="12.75" customHeight="1"/>
    <row r="2012" ht="12.75" customHeight="1"/>
    <row r="2013" ht="12.75" customHeight="1"/>
    <row r="2016" ht="12.75" customHeight="1"/>
    <row r="2018" ht="12.75" customHeight="1"/>
    <row r="2019" ht="12.75" customHeight="1"/>
    <row r="2021" ht="12.75" customHeight="1"/>
    <row r="2022" ht="12.75" customHeight="1"/>
    <row r="2023" ht="12.75" customHeight="1"/>
    <row r="2026" ht="12.75" customHeight="1"/>
    <row r="2027" ht="12.75" customHeight="1"/>
    <row r="2028" ht="12.75" customHeight="1"/>
    <row r="2031" ht="12.75" customHeight="1"/>
    <row r="2034" ht="12.75" customHeight="1"/>
    <row r="2035" ht="12.75" customHeight="1"/>
    <row r="2036" ht="12.75" customHeight="1"/>
    <row r="2037" ht="12.75" customHeight="1"/>
    <row r="2041" ht="12.75" customHeight="1"/>
    <row r="2042" ht="12.75" customHeight="1"/>
    <row r="2046" ht="12.75" customHeight="1"/>
    <row r="2047" ht="12.75" customHeight="1"/>
    <row r="2051" ht="12.75" customHeight="1"/>
    <row r="2052" ht="12.75" customHeight="1"/>
    <row r="2056" ht="12.75" customHeight="1"/>
    <row r="2057" ht="12.75" customHeight="1"/>
    <row r="2061" ht="12.75" customHeight="1"/>
    <row r="2065" ht="12.75" customHeight="1"/>
    <row r="2066" ht="12.75" customHeight="1"/>
    <row r="2067" ht="12.75" customHeight="1"/>
    <row r="2070" ht="12.75" customHeight="1"/>
    <row r="2071" ht="12.75" customHeight="1"/>
    <row r="2075" ht="12.75" customHeight="1"/>
    <row r="2076" ht="12.75" customHeight="1"/>
    <row r="2079" ht="12.75" customHeight="1"/>
    <row r="2080" ht="12.75" customHeight="1"/>
    <row r="2081" ht="12.75" customHeight="1"/>
    <row r="2085" ht="12.75" customHeight="1"/>
    <row r="2090" ht="12.75" customHeight="1"/>
    <row r="2091" ht="12.75" customHeight="1"/>
    <row r="2095" ht="12.75" customHeight="1"/>
    <row r="2097" ht="12.75" customHeight="1"/>
    <row r="2100" ht="12.75" customHeight="1"/>
    <row r="2102" ht="12.75" customHeight="1"/>
    <row r="2103" ht="12.75" customHeight="1"/>
    <row r="2105" ht="12.75" customHeight="1"/>
    <row r="2106" ht="12.75" customHeight="1"/>
    <row r="2107" ht="12.75" customHeight="1"/>
    <row r="2108" ht="12.75" customHeight="1"/>
    <row r="2110" ht="12.75" customHeight="1"/>
    <row r="2111" ht="12.75" customHeight="1"/>
    <row r="2112" ht="12.75" customHeight="1"/>
    <row r="2113" ht="12.75" customHeight="1"/>
    <row r="2115" ht="12.75" customHeight="1"/>
    <row r="2116" ht="12.75" customHeight="1"/>
    <row r="2117" ht="12.75" customHeight="1"/>
    <row r="2120" ht="12.75" customHeight="1"/>
    <row r="2122" ht="12.75" customHeight="1"/>
    <row r="2123" ht="12.75" customHeight="1"/>
    <row r="2125" ht="12.75" customHeight="1"/>
    <row r="2126" ht="12.75" customHeight="1"/>
    <row r="2127" ht="12.75" customHeight="1"/>
    <row r="2132" ht="12.75" customHeight="1"/>
    <row r="2134" ht="12.75" customHeight="1"/>
    <row r="2137" ht="12.75" customHeight="1"/>
    <row r="2138" ht="12.75" customHeight="1"/>
    <row r="2139" ht="12.75" customHeight="1"/>
    <row r="2140" ht="12.75" customHeight="1"/>
    <row r="2142" ht="12.75" customHeight="1"/>
    <row r="2144" ht="12.75" customHeight="1"/>
    <row r="2145" ht="12.75" customHeight="1"/>
    <row r="2146" ht="12.75" customHeight="1"/>
    <row r="2147" ht="12.75" customHeight="1"/>
    <row r="2149" ht="12.75" customHeight="1"/>
    <row r="2150" ht="12.75" customHeight="1"/>
    <row r="2154" ht="12.75" customHeight="1"/>
    <row r="2155" ht="12.75" customHeight="1"/>
    <row r="2156" ht="12.75" customHeight="1"/>
    <row r="2159" ht="12.75" customHeight="1"/>
    <row r="2160" ht="12.75" customHeight="1"/>
    <row r="2164" ht="12.75" customHeight="1"/>
    <row r="2165" ht="12.75" customHeight="1"/>
    <row r="2169" ht="12.75" customHeight="1"/>
    <row r="2170" ht="12.75" customHeight="1"/>
    <row r="2171" ht="12.75" customHeight="1"/>
    <row r="2172" ht="12.75" customHeight="1"/>
    <row r="2174" ht="12.75" customHeight="1"/>
    <row r="2175" ht="12.75" customHeight="1"/>
    <row r="2176" ht="12.75" customHeight="1"/>
    <row r="2178" ht="12.75" customHeight="1"/>
    <row r="2180" ht="12.75" customHeight="1"/>
    <row r="2181" ht="12.75" customHeight="1"/>
    <row r="2183" ht="12.75" customHeight="1"/>
    <row r="2184" ht="12.75" customHeight="1"/>
    <row r="2185" ht="12.75" customHeight="1"/>
    <row r="2188" ht="12.75" customHeight="1"/>
    <row r="2190" ht="12.75" customHeight="1"/>
    <row r="2191" ht="12.75" customHeight="1"/>
    <row r="2193" ht="12.75" customHeight="1"/>
    <row r="2195" ht="12.75" customHeight="1"/>
    <row r="2198" ht="12.75" customHeight="1"/>
    <row r="2199" ht="12.75" customHeight="1"/>
    <row r="2200" ht="12.75" customHeight="1"/>
    <row r="2203" ht="12.75" customHeight="1"/>
    <row r="2204" ht="12.75" customHeight="1"/>
    <row r="2205" ht="12.75" customHeight="1"/>
    <row r="2206" ht="12.75" customHeight="1"/>
    <row r="2208" ht="12.75" customHeight="1"/>
    <row r="2209" ht="12.75" customHeight="1"/>
    <row r="2210" ht="12.75" customHeight="1"/>
    <row r="2213" ht="12.75" customHeight="1"/>
    <row r="2214" ht="12.75" customHeight="1"/>
    <row r="2215" ht="12.75" customHeight="1"/>
    <row r="2218" ht="12.75" customHeight="1"/>
    <row r="2219" ht="12.75" customHeight="1"/>
    <row r="2223" ht="12.75" customHeight="1"/>
    <row r="2224" ht="12.75" customHeight="1"/>
    <row r="2225" ht="12.75" customHeight="1"/>
    <row r="2228" ht="12.75" customHeight="1"/>
    <row r="2229" ht="12.75" customHeight="1"/>
    <row r="2233" ht="12.75" customHeight="1"/>
    <row r="2234" ht="12.75" customHeight="1"/>
    <row r="2235" ht="12.75" customHeight="1"/>
    <row r="2238" ht="12.75" customHeight="1"/>
    <row r="2239" ht="12.75" customHeight="1"/>
    <row r="2240" ht="12.75" customHeight="1"/>
    <row r="2243" ht="12.75" customHeight="1"/>
    <row r="2244" ht="12.75" customHeight="1"/>
    <row r="2245" ht="12.75" customHeight="1"/>
    <row r="2248" ht="12.75" customHeight="1"/>
    <row r="2249" ht="12.75" customHeight="1"/>
    <row r="2250" ht="12.75" customHeight="1"/>
    <row r="2253" ht="12.75" customHeight="1"/>
    <row r="2254" ht="12.75" customHeight="1"/>
    <row r="2258" ht="12.75" customHeight="1"/>
    <row r="2259" ht="12.75" customHeight="1"/>
    <row r="2260" ht="12.75" customHeight="1"/>
    <row r="2263" ht="12.75" customHeight="1"/>
    <row r="2264" ht="12.75" customHeight="1"/>
    <row r="2268" ht="12.75" customHeight="1"/>
    <row r="2269" ht="12.75" customHeight="1"/>
    <row r="2273" ht="12.75" customHeight="1"/>
    <row r="2274" ht="12.75" customHeight="1"/>
    <row r="2275" ht="12.75" customHeight="1"/>
    <row r="2277" ht="12.75" customHeight="1"/>
    <row r="2278" ht="12.75" customHeight="1"/>
    <row r="2279" ht="12.75" customHeight="1"/>
    <row r="2281" ht="12.75" customHeight="1"/>
    <row r="2282" ht="12.75" customHeight="1"/>
    <row r="2283" ht="12.75" customHeight="1"/>
    <row r="2286" ht="12.75" customHeight="1"/>
    <row r="2288" ht="12.75" customHeight="1"/>
    <row r="2289" ht="12.75" customHeight="1"/>
    <row r="2291" ht="12.75" customHeight="1"/>
    <row r="2293" ht="12.75" customHeight="1"/>
    <row r="2295" ht="12.75" customHeight="1"/>
    <row r="2298" ht="12.75" customHeight="1"/>
    <row r="2300" ht="12.75" customHeight="1"/>
    <row r="2303" ht="12.75" customHeight="1"/>
    <row r="2304" ht="12.75" customHeight="1"/>
    <row r="2305" ht="12.75" customHeight="1"/>
    <row r="2306" ht="12.75" customHeight="1"/>
    <row r="2308" ht="12.75" customHeight="1"/>
    <row r="2310" ht="12.75" customHeight="1"/>
    <row r="2311" ht="12.75" customHeight="1"/>
    <row r="2312" ht="12.75" customHeight="1"/>
    <row r="2313" ht="12.75" customHeight="1"/>
    <row r="2315" ht="12.75" customHeight="1"/>
    <row r="2316" ht="12.75" customHeight="1"/>
    <row r="2317" ht="12.75" customHeight="1"/>
    <row r="2320" ht="12.75" customHeight="1"/>
    <row r="2322" ht="12.75" customHeight="1"/>
    <row r="2323" ht="12.75" customHeight="1"/>
    <row r="2325" ht="12.75" customHeight="1"/>
    <row r="2326" ht="12.75" customHeight="1"/>
    <row r="2327" ht="12.75" customHeight="1"/>
    <row r="2330" ht="12.75" customHeight="1"/>
    <row r="2332" ht="12.75" customHeight="1"/>
    <row r="2333" ht="12.75" customHeight="1"/>
    <row r="2335" ht="12.75" customHeight="1"/>
    <row r="2337" ht="12.75" customHeight="1"/>
    <row r="2338" ht="12.75" customHeight="1"/>
    <row r="2340" ht="12.75" customHeight="1"/>
    <row r="2341" ht="12.75" customHeight="1"/>
    <row r="2342" ht="12.75" customHeight="1"/>
    <row r="2343" ht="12.75" customHeight="1"/>
    <row r="2345" ht="12.75" customHeight="1"/>
    <row r="2347" ht="12.75" customHeight="1"/>
    <row r="2348" ht="12.75" customHeight="1"/>
    <row r="2349" ht="12.75" customHeight="1"/>
    <row r="2350" ht="12.75" customHeight="1"/>
    <row r="2352" ht="12.75" customHeight="1"/>
    <row r="2354" ht="12.75" customHeight="1"/>
    <row r="2357" ht="12.75" customHeight="1"/>
    <row r="2358" ht="12.75" customHeight="1"/>
    <row r="2359" ht="12.75" customHeight="1"/>
    <row r="2360" ht="12.75" customHeight="1"/>
    <row r="2362" ht="12.75" customHeight="1"/>
    <row r="2364" ht="12.75" customHeight="1"/>
    <row r="2367" ht="12.75" customHeight="1"/>
    <row r="2369" ht="12.75" customHeight="1"/>
    <row r="2370" ht="12.75" customHeight="1"/>
    <row r="2372" ht="12.75" customHeight="1"/>
    <row r="2373" ht="12.75" customHeight="1"/>
    <row r="2374" ht="12.75" customHeight="1"/>
    <row r="2375" ht="12.75" customHeight="1"/>
    <row r="2379" ht="12.75" customHeight="1"/>
    <row r="2380" ht="12.75" customHeight="1"/>
    <row r="2384" ht="12.75" customHeight="1"/>
    <row r="2385" ht="12.75" customHeight="1"/>
    <row r="2389" ht="12.75" customHeight="1"/>
    <row r="2390" ht="12.75" customHeight="1"/>
    <row r="2394" ht="12.75" customHeight="1"/>
    <row r="2395" ht="12.75" customHeight="1"/>
    <row r="2399" ht="12.75" customHeight="1"/>
    <row r="2404" ht="12.75" customHeight="1"/>
    <row r="2405" ht="12.75" customHeight="1"/>
    <row r="2409" ht="12.75" customHeight="1"/>
    <row r="2410" ht="12.75" customHeight="1"/>
    <row r="2412" ht="12.75" customHeight="1"/>
    <row r="2414" ht="12.75" customHeight="1"/>
    <row r="2415" ht="12.75" customHeight="1"/>
    <row r="2416" ht="12.75" customHeight="1"/>
    <row r="2417" ht="12.75" customHeight="1"/>
    <row r="2419" ht="12.75" customHeight="1"/>
    <row r="2421" ht="12.75" customHeight="1"/>
    <row r="2424" ht="12.75" customHeight="1"/>
    <row r="2425" ht="12.75" customHeight="1"/>
    <row r="2426" ht="12.75" customHeight="1"/>
    <row r="2427" ht="12.75" customHeight="1"/>
    <row r="2429" ht="12.75" customHeight="1"/>
    <row r="2431" ht="12.75" customHeight="1"/>
    <row r="2434" ht="12.75" customHeight="1"/>
    <row r="2436" ht="12.75" customHeight="1"/>
    <row r="2437" ht="12.75" customHeight="1"/>
    <row r="2439" ht="12.75" customHeight="1"/>
    <row r="2440" ht="12.75" customHeight="1"/>
    <row r="2441" ht="12.75" customHeight="1"/>
    <row r="2442" ht="12.75" customHeight="1"/>
    <row r="2444" ht="12.75" customHeight="1"/>
    <row r="2446" ht="12.75" customHeight="1"/>
    <row r="2447" ht="12.75" customHeight="1"/>
    <row r="2448" ht="12.75" customHeight="1"/>
    <row r="2449" ht="12.75" customHeight="1"/>
    <row r="2451" ht="12.75" customHeight="1"/>
    <row r="2452" ht="12.75" customHeight="1"/>
    <row r="2453" ht="12.75" customHeight="1"/>
    <row r="2456" ht="12.75" customHeight="1"/>
    <row r="2458" ht="12.75" customHeight="1"/>
    <row r="2459" ht="12.75" customHeight="1"/>
    <row r="2461" ht="12.75" customHeight="1"/>
    <row r="2462" ht="12.75" customHeight="1"/>
    <row r="2463" ht="12.75" customHeight="1"/>
    <row r="2466" ht="12.75" customHeight="1"/>
    <row r="2468" ht="12.75" customHeight="1"/>
    <row r="2469" ht="12.75" customHeight="1"/>
    <row r="2471" ht="12.75" customHeight="1"/>
    <row r="2472" ht="12.75" customHeight="1"/>
    <row r="2473" ht="12.75" customHeight="1"/>
    <row r="2474" ht="12.75" customHeight="1"/>
    <row r="2478" ht="12.75" customHeight="1"/>
    <row r="2479" ht="12.75" customHeight="1"/>
    <row r="2483" ht="12.75" customHeight="1"/>
    <row r="2484" ht="12.75" customHeight="1"/>
    <row r="2488" ht="12.75" customHeight="1"/>
    <row r="2492" ht="12.75" customHeight="1"/>
    <row r="2493" ht="12.75" customHeight="1"/>
    <row r="2494" ht="12.75" customHeight="1"/>
    <row r="2497" ht="12.75" customHeight="1"/>
    <row r="2498" ht="12.75" customHeight="1"/>
    <row r="2502" ht="12.75" customHeight="1"/>
    <row r="2503" ht="12.75" customHeight="1"/>
    <row r="2507" ht="12.75" customHeight="1"/>
    <row r="2508" ht="12.75" customHeight="1"/>
    <row r="2509" ht="12.75" customHeight="1"/>
    <row r="2511" ht="12.75" customHeight="1"/>
    <row r="2512" ht="12.75" customHeight="1"/>
    <row r="2513" ht="12.75" customHeight="1"/>
    <row r="2515" ht="12.75" customHeight="1"/>
    <row r="2516" ht="12.75" customHeight="1"/>
    <row r="2517" ht="12.75" customHeight="1"/>
    <row r="2520" ht="12.75" customHeight="1"/>
    <row r="2522" ht="12.75" customHeight="1"/>
    <row r="2525" ht="12.75" customHeight="1"/>
    <row r="2526" ht="12.75" customHeight="1"/>
    <row r="2527" ht="12.75" customHeight="1"/>
    <row r="2528" ht="12.75" customHeight="1"/>
    <row r="2530" ht="12.75" customHeight="1"/>
    <row r="2534" ht="12.75" customHeight="1"/>
    <row r="2535" ht="12.75" customHeight="1"/>
    <row r="2536" ht="12.75" customHeight="1"/>
    <row r="2540" ht="12.75" customHeight="1"/>
    <row r="2541" ht="12.75" customHeight="1"/>
    <row r="2543" ht="12.75" customHeight="1"/>
    <row r="2545" ht="12.75" customHeight="1"/>
    <row r="2546" ht="12.75" customHeight="1"/>
    <row r="2548" ht="12.75" customHeight="1"/>
    <row r="2549" ht="12.75" customHeight="1"/>
    <row r="2550" ht="12.75" customHeight="1"/>
    <row r="2551" ht="12.75" customHeight="1"/>
    <row r="2553" ht="12.75" customHeight="1"/>
    <row r="2554" ht="12.75" customHeight="1"/>
    <row r="2555" ht="12.75" customHeight="1"/>
    <row r="2558" ht="12.75" customHeight="1"/>
    <row r="2559" ht="12.75" customHeight="1"/>
    <row r="2560" ht="12.75" customHeight="1"/>
    <row r="2561" ht="12.75" customHeight="1"/>
    <row r="2563" ht="12.75" customHeight="1"/>
    <row r="2564" ht="12.75" customHeight="1"/>
    <row r="2565" ht="12.75" customHeight="1"/>
    <row r="2568" ht="12.75" customHeight="1"/>
    <row r="2570" ht="12.75" customHeight="1"/>
    <row r="2571" ht="12.75" customHeight="1"/>
    <row r="2573" ht="12.75" customHeight="1"/>
    <row r="2574" ht="12.75" customHeight="1"/>
    <row r="2577" ht="12.75" customHeight="1"/>
    <row r="2578" ht="12.75" customHeight="1"/>
    <row r="2582" ht="12.75" customHeight="1"/>
    <row r="2583" ht="12.75" customHeight="1"/>
    <row r="2588" ht="12.75" customHeight="1"/>
    <row r="2589" ht="12.75" customHeight="1"/>
    <row r="2591" ht="12.75" customHeight="1"/>
    <row r="2595" ht="12.75" customHeight="1"/>
    <row r="2596" ht="12.75" customHeight="1"/>
    <row r="2597" ht="12.75" customHeight="1"/>
    <row r="2601" ht="12.75" customHeight="1"/>
    <row r="2602" ht="12.75" customHeight="1"/>
    <row r="2606" ht="12.75" customHeight="1"/>
    <row r="2610" ht="12.75" customHeight="1"/>
    <row r="2611" ht="12.75" customHeight="1"/>
    <row r="2612" ht="12.75" customHeight="1"/>
    <row r="2615" ht="12.75" customHeight="1"/>
    <row r="2616" ht="12.75" customHeight="1"/>
    <row r="2620" ht="12.75" customHeight="1"/>
    <row r="2621" ht="12.75" customHeight="1"/>
    <row r="2624" ht="12.75" customHeight="1"/>
    <row r="2625" ht="12.75" customHeight="1"/>
    <row r="2626" ht="12.75" customHeight="1"/>
    <row r="2627" ht="12.75" customHeight="1"/>
    <row r="2629" ht="12.75" customHeight="1"/>
    <row r="2633" ht="12.75" customHeight="1"/>
    <row r="2634" ht="12.75" customHeight="1"/>
    <row r="2635" ht="12.75" customHeight="1"/>
    <row r="2639" ht="12.75" customHeight="1"/>
    <row r="2642" ht="12.75" customHeight="1"/>
    <row r="2644" ht="12.75" customHeight="1"/>
    <row r="2647" ht="12.75" customHeight="1"/>
    <row r="2648" ht="12.75" customHeight="1"/>
    <row r="2649" ht="12.75" customHeight="1"/>
    <row r="2651" ht="12.75" customHeight="1"/>
    <row r="2652" ht="12.75" customHeight="1"/>
    <row r="2653" ht="12.75" customHeight="1"/>
    <row r="2655" ht="12.75" customHeight="1"/>
    <row r="2656" ht="12.75" customHeight="1"/>
    <row r="2657" ht="12.75" customHeight="1"/>
    <row r="2658" ht="12.75" customHeight="1"/>
    <row r="2660" ht="12.75" customHeight="1"/>
    <row r="2662" ht="12.75" customHeight="1"/>
    <row r="2663" ht="12.75" customHeight="1"/>
    <row r="2666" ht="12.75" customHeight="1"/>
    <row r="2667" ht="12.75" customHeight="1"/>
    <row r="2671" ht="12.75" customHeight="1"/>
    <row r="2672" ht="12.75" customHeight="1"/>
    <row r="2673" ht="12.75" customHeight="1"/>
    <row r="2676" ht="12.75" customHeight="1"/>
    <row r="2677" ht="12.75" customHeight="1"/>
    <row r="2681" ht="12.75" customHeight="1"/>
    <row r="2682" ht="12.75" customHeight="1"/>
    <row r="2686" ht="12.75" customHeight="1"/>
    <row r="2687" ht="12.75" customHeight="1"/>
    <row r="2688" ht="12.75" customHeight="1"/>
    <row r="2691" ht="12.75" customHeight="1"/>
    <row r="2692" ht="12.75" customHeight="1"/>
    <row r="2696" ht="12.75" customHeight="1"/>
    <row r="2697" ht="12.75" customHeight="1"/>
    <row r="2701" ht="12.75" customHeight="1"/>
    <row r="2705" ht="12.75" customHeight="1"/>
    <row r="2706" ht="12.75" customHeight="1"/>
    <row r="2707" ht="12.75" customHeight="1"/>
    <row r="2709" ht="12.75" customHeight="1"/>
    <row r="2713" ht="12.75" customHeight="1"/>
    <row r="2714" ht="12.75" customHeight="1"/>
    <row r="2715" ht="12.75" customHeight="1"/>
    <row r="2719" ht="12.75" customHeight="1"/>
    <row r="2720" ht="12.75" customHeight="1"/>
    <row r="2721" ht="12.75" customHeight="1"/>
    <row r="2724" ht="12.75" customHeight="1"/>
    <row r="2725" ht="12.75" customHeight="1"/>
    <row r="2729" ht="12.75" customHeight="1"/>
    <row r="2730" ht="12.75" customHeight="1"/>
    <row r="2731" ht="12.75" customHeight="1"/>
    <row r="2734" ht="12.75" customHeight="1"/>
    <row r="2735" ht="12.75" customHeight="1"/>
    <row r="2736" ht="12.75" customHeight="1"/>
    <row r="2739" ht="12.75" customHeight="1"/>
    <row r="2740" ht="12.75" customHeight="1"/>
    <row r="2741" ht="12.75" customHeight="1"/>
    <row r="2744" ht="12.75" customHeight="1"/>
    <row r="2745" ht="12.75" customHeight="1"/>
    <row r="2746" ht="12.75" customHeight="1"/>
    <row r="2749" ht="12.75" customHeight="1"/>
    <row r="2750" ht="12.75" customHeight="1"/>
    <row r="2754" ht="12.75" customHeight="1"/>
    <row r="2755" ht="12.75" customHeight="1"/>
    <row r="2756" ht="12.75" customHeight="1"/>
    <row r="2760" ht="12.75" customHeight="1"/>
    <row r="2761" ht="12.75" customHeight="1"/>
    <row r="2765" ht="12.75" customHeight="1"/>
    <row r="2767" ht="12.75" customHeight="1"/>
    <row r="2770" ht="12.75" customHeight="1"/>
    <row r="2771" ht="12.75" customHeight="1"/>
    <row r="2773" ht="12.75" customHeight="1"/>
    <row r="2775" ht="12.75" customHeight="1"/>
    <row r="2777" ht="12.75" customHeight="1"/>
    <row r="2778" ht="12.75" customHeight="1"/>
    <row r="2780" ht="12.75" customHeight="1"/>
    <row r="2781" ht="12.75" customHeight="1"/>
    <row r="2784" ht="12.75" customHeight="1"/>
    <row r="2785" ht="12.75" customHeight="1"/>
    <row r="2786" ht="12.75" customHeight="1"/>
    <row r="2790" ht="12.75" customHeight="1"/>
    <row r="2791" ht="12.75" customHeight="1"/>
    <row r="2795" ht="12.75" customHeight="1"/>
    <row r="2796" ht="12.75" customHeight="1"/>
    <row r="2797" ht="12.75" customHeight="1"/>
    <row r="2800" ht="12.75" customHeight="1"/>
    <row r="2801" ht="12.75" customHeight="1"/>
    <row r="2802" ht="12.75" customHeight="1"/>
    <row r="2805" ht="12.75" customHeight="1"/>
    <row r="2806" ht="12.75" customHeight="1"/>
    <row r="2807" ht="12.75" customHeight="1"/>
    <row r="2810" ht="12.75" customHeight="1"/>
    <row r="2811" ht="12.75" customHeight="1"/>
    <row r="2815" ht="12.75" customHeight="1"/>
    <row r="2816" ht="12.75" customHeight="1"/>
    <row r="2817" ht="12.75" customHeight="1"/>
    <row r="2818" ht="12.75" customHeight="1"/>
    <row r="2821" ht="12.75" customHeight="1"/>
    <row r="2822" ht="12.75" customHeight="1"/>
    <row r="2823" ht="12.75" customHeight="1"/>
    <row r="2826" ht="12.75" customHeight="1"/>
    <row r="2831" ht="12.75" customHeight="1"/>
    <row r="2832" ht="12.75" customHeight="1"/>
    <row r="2836" ht="12.75" customHeight="1"/>
    <row r="2840" ht="12.75" customHeight="1"/>
    <row r="2841" ht="12.75" customHeight="1"/>
    <row r="2842" ht="12.75" customHeight="1"/>
    <row r="2846" ht="12.75" customHeight="1"/>
    <row r="2847" ht="12.75" customHeight="1"/>
    <row r="2848" ht="12.75" customHeight="1"/>
    <row r="2851" ht="12.75" customHeight="1"/>
    <row r="2852" ht="12.75" customHeight="1"/>
    <row r="2856" ht="12.75" customHeight="1"/>
    <row r="2857" ht="12.75" customHeight="1"/>
    <row r="2861" ht="12.75" customHeight="1"/>
    <row r="2862" ht="12.75" customHeight="1"/>
    <row r="2863" ht="12.75" customHeight="1"/>
    <row r="2866" ht="12.75" customHeight="1"/>
    <row r="2867" ht="12.75" customHeight="1"/>
    <row r="2868" ht="12.75" customHeight="1"/>
    <row r="2871" ht="12.75" customHeight="1"/>
    <row r="2872" ht="12.75" customHeight="1"/>
    <row r="2873" ht="12.75" customHeight="1"/>
    <row r="2876" ht="12.75" customHeight="1"/>
    <row r="2877" ht="12.75" customHeight="1"/>
    <row r="2881" ht="12.75" customHeight="1"/>
    <row r="2882" ht="12.75" customHeight="1"/>
    <row r="2883" ht="12.75" customHeight="1"/>
    <row r="2884" ht="12.75" customHeight="1"/>
    <row r="2887" ht="12.75" customHeight="1"/>
    <row r="2888" ht="12.75" customHeight="1"/>
    <row r="2889" ht="12.75" customHeight="1"/>
    <row r="2892" ht="12.75" customHeight="1"/>
    <row r="2893" ht="12.75" customHeight="1"/>
    <row r="2897" ht="12.75" customHeight="1"/>
    <row r="2898" ht="12.75" customHeight="1"/>
    <row r="2899" ht="12.75" customHeight="1"/>
    <row r="2902" ht="12.75" customHeight="1"/>
    <row r="2903" ht="12.75" customHeight="1"/>
    <row r="2906" ht="12.75" customHeight="1"/>
    <row r="2907" ht="12.75" customHeight="1"/>
    <row r="2908" ht="12.75" customHeight="1"/>
    <row r="2911" ht="12.75" customHeight="1"/>
    <row r="2913" ht="12.75" customHeight="1"/>
    <row r="2914" ht="12.75" customHeight="1"/>
    <row r="2916" ht="12.75" customHeight="1"/>
    <row r="2917" ht="12.75" customHeight="1"/>
    <row r="2918" ht="12.75" customHeight="1"/>
    <row r="2919" ht="12.75" customHeight="1"/>
    <row r="2921" ht="12.75" customHeight="1"/>
    <row r="2923" ht="12.75" customHeight="1"/>
    <row r="2924" ht="12.75" customHeight="1"/>
    <row r="2926" ht="12.75" customHeight="1"/>
    <row r="2928" ht="12.75" customHeight="1"/>
    <row r="2931" ht="12.75" customHeight="1"/>
    <row r="2932" ht="12.75" customHeight="1"/>
    <row r="2933" ht="12.75" customHeight="1"/>
    <row r="2934" ht="12.75" customHeight="1"/>
    <row r="2936" ht="12.75" customHeight="1"/>
    <row r="2937" ht="12.75" customHeight="1"/>
    <row r="2938" ht="12.75" customHeight="1"/>
    <row r="2941" ht="12.75" customHeight="1"/>
    <row r="2942" ht="12.75" customHeight="1"/>
    <row r="2943" ht="12.75" customHeight="1"/>
    <row r="2946" ht="12.75" customHeight="1"/>
    <row r="2948" ht="12.75" customHeight="1"/>
    <row r="2949" ht="12.75" customHeight="1"/>
    <row r="2951" ht="12.75" customHeight="1"/>
    <row r="2952" ht="12.75" customHeight="1"/>
    <row r="2953" ht="12.75" customHeight="1"/>
    <row r="2954" ht="12.75" customHeight="1"/>
    <row r="2956" ht="12.75" customHeight="1"/>
    <row r="2958" ht="12.75" customHeight="1"/>
    <row r="2959" ht="12.75" customHeight="1"/>
    <row r="2961" ht="12.75" customHeight="1"/>
    <row r="2963" ht="12.75" customHeight="1"/>
    <row r="2964" ht="12.75" customHeight="1"/>
    <row r="2966" ht="12.75" customHeight="1"/>
    <row r="2968" ht="12.75" customHeight="1"/>
    <row r="2969" ht="12.75" customHeight="1"/>
    <row r="2970" ht="12.75" customHeight="1"/>
    <row r="2973" ht="12.75" customHeight="1"/>
    <row r="2975" ht="12.75" customHeight="1"/>
    <row r="2978" ht="12.75" customHeight="1"/>
    <row r="2983" ht="13.5" customHeight="1"/>
    <row r="2984" ht="12.75" customHeight="1"/>
    <row r="2988" ht="12.75" customHeight="1"/>
    <row r="2989" ht="12.75" customHeight="1"/>
    <row r="2993" ht="12.75" customHeight="1"/>
    <row r="2994" ht="12.75" customHeight="1"/>
    <row r="2998" ht="12.75" customHeight="1"/>
    <row r="3003" ht="12.75" customHeight="1"/>
    <row r="3004" ht="12.75" customHeight="1"/>
    <row r="3008" ht="12.75" customHeight="1"/>
    <row r="3013" ht="12.75" customHeight="1"/>
    <row r="3018" ht="12.75" customHeight="1"/>
    <row r="3019" ht="12.75" customHeight="1"/>
    <row r="3023" ht="12.75" customHeight="1"/>
    <row r="3024" ht="12.75" customHeight="1"/>
    <row r="3028" ht="12.75" customHeight="1"/>
    <row r="3029" ht="12.75" customHeight="1"/>
    <row r="3033" ht="12.75" customHeight="1"/>
    <row r="3038" ht="12.75" customHeight="1"/>
    <row r="3039" ht="12.75" customHeight="1"/>
    <row r="3043" ht="12.75" customHeight="1"/>
    <row r="3048" ht="12.75" customHeight="1"/>
    <row r="3053" ht="12.75" customHeight="1"/>
    <row r="3054" ht="12.75" customHeight="1"/>
    <row r="3058" ht="12.75" customHeight="1"/>
    <row r="3059" ht="12.75" customHeight="1"/>
    <row r="3063" ht="12.75" customHeight="1"/>
    <row r="3064" ht="12.75" customHeight="1"/>
    <row r="3068" ht="12.75" customHeight="1"/>
    <row r="3073" ht="12.75" customHeight="1"/>
    <row r="3074" ht="12.75" customHeight="1"/>
    <row r="3078" ht="12.75" customHeight="1"/>
    <row r="3083" ht="12.75" customHeight="1"/>
    <row r="3088" ht="12.75" customHeight="1"/>
    <row r="3090" ht="12.75" customHeight="1"/>
    <row r="3094" ht="12.75" customHeight="1"/>
    <row r="3099" ht="12.75" customHeight="1"/>
    <row r="3100" ht="12.75" customHeight="1"/>
    <row r="3104" ht="12.75" customHeight="1"/>
    <row r="3109" ht="13.5" customHeight="1"/>
  </sheetData>
  <mergeCells count="29">
    <mergeCell ref="Z7:AG7"/>
    <mergeCell ref="A5:AG5"/>
    <mergeCell ref="B6:I6"/>
    <mergeCell ref="J6:Q6"/>
    <mergeCell ref="R6:Y6"/>
    <mergeCell ref="Z6:AG6"/>
    <mergeCell ref="V8:Y8"/>
    <mergeCell ref="H24:M24"/>
    <mergeCell ref="B7:I7"/>
    <mergeCell ref="J7:Q7"/>
    <mergeCell ref="R7:Y7"/>
    <mergeCell ref="N24:S24"/>
    <mergeCell ref="T24:Y24"/>
    <mergeCell ref="A34:G34"/>
    <mergeCell ref="Z8:AC8"/>
    <mergeCell ref="AD8:AG8"/>
    <mergeCell ref="A18:G18"/>
    <mergeCell ref="A22:Y22"/>
    <mergeCell ref="A23:A25"/>
    <mergeCell ref="B23:G23"/>
    <mergeCell ref="H23:M23"/>
    <mergeCell ref="N23:S23"/>
    <mergeCell ref="T23:Y23"/>
    <mergeCell ref="B24:G24"/>
    <mergeCell ref="B8:E8"/>
    <mergeCell ref="F8:I8"/>
    <mergeCell ref="J8:M8"/>
    <mergeCell ref="N8:Q8"/>
    <mergeCell ref="R8:U8"/>
  </mergeCells>
  <conditionalFormatting sqref="B37:G44">
    <cfRule type="cellIs" dxfId="127" priority="4" operator="lessThan">
      <formula>0</formula>
    </cfRule>
  </conditionalFormatting>
  <conditionalFormatting sqref="H37:M44">
    <cfRule type="cellIs" dxfId="126" priority="3" operator="lessThan">
      <formula>0</formula>
    </cfRule>
  </conditionalFormatting>
  <conditionalFormatting sqref="N37:S44">
    <cfRule type="cellIs" dxfId="125" priority="2" operator="lessThan">
      <formula>0</formula>
    </cfRule>
  </conditionalFormatting>
  <conditionalFormatting sqref="T37:Y44">
    <cfRule type="cellIs" dxfId="124" priority="1" operator="lessThan">
      <formula>0</formula>
    </cfRule>
  </conditionalFormatting>
  <hyperlinks>
    <hyperlink ref="A3" location="Übersicht!A1" display="&lt;&lt; Zurück zur Übersicht"/>
  </hyperlinks>
  <pageMargins left="0.7" right="0.7" top="0.78740157499999996" bottom="0.78740157499999996"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Normal="100" workbookViewId="0">
      <selection activeCell="A3" sqref="A3"/>
    </sheetView>
  </sheetViews>
  <sheetFormatPr baseColWidth="10" defaultRowHeight="12.75"/>
  <cols>
    <col min="1" max="1" width="41.42578125" bestFit="1" customWidth="1"/>
  </cols>
  <sheetData>
    <row r="1" spans="1:17" ht="25.5">
      <c r="A1" s="8" t="s">
        <v>878</v>
      </c>
    </row>
    <row r="2" spans="1:17">
      <c r="A2" s="20"/>
    </row>
    <row r="3" spans="1:17" ht="15.75">
      <c r="A3" s="26" t="s">
        <v>69</v>
      </c>
    </row>
    <row r="4" spans="1:17">
      <c r="A4" s="1308"/>
      <c r="B4" s="1308"/>
      <c r="C4" s="1308"/>
      <c r="D4" s="1308"/>
      <c r="E4" s="1308"/>
      <c r="F4" s="1308"/>
      <c r="G4" s="1308"/>
      <c r="H4" s="1308"/>
      <c r="I4" s="1308"/>
      <c r="J4" s="1308"/>
      <c r="K4" s="1308"/>
      <c r="L4" s="1308"/>
      <c r="M4" s="1308"/>
      <c r="N4" s="1308"/>
      <c r="O4" s="1308"/>
      <c r="P4" s="1308"/>
      <c r="Q4" s="1308"/>
    </row>
    <row r="5" spans="1:17">
      <c r="A5" s="1308"/>
      <c r="B5" s="1308"/>
      <c r="C5" s="1308"/>
      <c r="D5" s="1308"/>
      <c r="E5" s="1308"/>
      <c r="F5" s="1308"/>
      <c r="G5" s="1308"/>
      <c r="H5" s="1308"/>
      <c r="I5" s="1308"/>
      <c r="J5" s="1308"/>
      <c r="K5" s="1308"/>
      <c r="L5" s="1308"/>
      <c r="M5" s="1308"/>
      <c r="N5" s="1308"/>
      <c r="O5" s="1308"/>
      <c r="P5" s="1308"/>
      <c r="Q5" s="1308"/>
    </row>
    <row r="6" spans="1:17" ht="13.5" thickBot="1">
      <c r="A6" s="2114"/>
      <c r="B6" s="2115" t="s">
        <v>879</v>
      </c>
      <c r="C6" s="2115"/>
      <c r="D6" s="2115"/>
      <c r="E6" s="2115"/>
      <c r="F6" s="2115"/>
      <c r="G6" s="2115"/>
      <c r="H6" s="2115"/>
      <c r="I6" s="2115"/>
      <c r="J6" s="2115"/>
      <c r="K6" s="2115"/>
      <c r="L6" s="2115"/>
      <c r="M6" s="2115"/>
      <c r="N6" s="2115"/>
      <c r="O6" s="2115"/>
      <c r="P6" s="2115"/>
      <c r="Q6" s="2115"/>
    </row>
    <row r="7" spans="1:17" ht="17.25" customHeight="1">
      <c r="A7" s="2114"/>
      <c r="B7" s="2116" t="s">
        <v>102</v>
      </c>
      <c r="C7" s="2116"/>
      <c r="D7" s="2116"/>
      <c r="E7" s="2116"/>
      <c r="F7" s="2116"/>
      <c r="G7" s="2116"/>
      <c r="H7" s="2116"/>
      <c r="I7" s="2116"/>
      <c r="J7" s="2117" t="s">
        <v>82</v>
      </c>
      <c r="K7" s="2118"/>
      <c r="L7" s="2118"/>
      <c r="M7" s="2118"/>
      <c r="N7" s="2118"/>
      <c r="O7" s="2118"/>
      <c r="P7" s="2118"/>
      <c r="Q7" s="2118"/>
    </row>
    <row r="8" spans="1:17" ht="17.25" customHeight="1">
      <c r="A8" s="2114"/>
      <c r="B8" s="2116" t="s">
        <v>749</v>
      </c>
      <c r="C8" s="2116"/>
      <c r="D8" s="2116"/>
      <c r="E8" s="2116"/>
      <c r="F8" s="2116" t="s">
        <v>748</v>
      </c>
      <c r="G8" s="2116"/>
      <c r="H8" s="2116"/>
      <c r="I8" s="2116"/>
      <c r="J8" s="2119" t="s">
        <v>749</v>
      </c>
      <c r="K8" s="2116"/>
      <c r="L8" s="2116"/>
      <c r="M8" s="2116"/>
      <c r="N8" s="2116" t="s">
        <v>748</v>
      </c>
      <c r="O8" s="2116"/>
      <c r="P8" s="2116"/>
      <c r="Q8" s="2116"/>
    </row>
    <row r="9" spans="1:17" ht="15.75" customHeight="1">
      <c r="A9" s="1419" t="s">
        <v>880</v>
      </c>
      <c r="B9" s="1420" t="s">
        <v>769</v>
      </c>
      <c r="C9" s="1420" t="s">
        <v>770</v>
      </c>
      <c r="D9" s="1420" t="s">
        <v>881</v>
      </c>
      <c r="E9" s="1420" t="s">
        <v>882</v>
      </c>
      <c r="F9" s="1420" t="s">
        <v>769</v>
      </c>
      <c r="G9" s="1420" t="s">
        <v>770</v>
      </c>
      <c r="H9" s="1420" t="s">
        <v>881</v>
      </c>
      <c r="I9" s="1420" t="s">
        <v>882</v>
      </c>
      <c r="J9" s="1421" t="s">
        <v>769</v>
      </c>
      <c r="K9" s="1420" t="s">
        <v>770</v>
      </c>
      <c r="L9" s="1420" t="s">
        <v>881</v>
      </c>
      <c r="M9" s="1420" t="s">
        <v>882</v>
      </c>
      <c r="N9" s="1420" t="s">
        <v>769</v>
      </c>
      <c r="O9" s="1420" t="s">
        <v>770</v>
      </c>
      <c r="P9" s="1420" t="s">
        <v>881</v>
      </c>
      <c r="Q9" s="1420" t="s">
        <v>882</v>
      </c>
    </row>
    <row r="10" spans="1:17">
      <c r="A10" s="1308" t="s">
        <v>883</v>
      </c>
      <c r="B10" s="287">
        <v>3030</v>
      </c>
      <c r="C10" s="1422">
        <v>3162.3942136464066</v>
      </c>
      <c r="D10" s="1423">
        <v>0.20967085165478583</v>
      </c>
      <c r="E10" s="1424">
        <v>1.3826122949153995E-2</v>
      </c>
      <c r="F10" s="1422">
        <v>180263.38347999996</v>
      </c>
      <c r="G10" s="1422">
        <v>193420.52416539149</v>
      </c>
      <c r="H10" s="1423">
        <v>0.45156613266828088</v>
      </c>
      <c r="I10" s="1424">
        <v>2.1913803063591747E-3</v>
      </c>
      <c r="J10" s="1425">
        <v>325</v>
      </c>
      <c r="K10" s="1422">
        <v>472.51456191978673</v>
      </c>
      <c r="L10" s="1423">
        <v>0.20699958490688392</v>
      </c>
      <c r="M10" s="1423">
        <v>4.201733115053613E-2</v>
      </c>
      <c r="N10" s="1422">
        <v>22030.942999999996</v>
      </c>
      <c r="O10" s="1422">
        <v>32249.39020329059</v>
      </c>
      <c r="P10" s="1423">
        <v>0.48443576196093585</v>
      </c>
      <c r="Q10" s="1424">
        <v>6.2949407467074439E-3</v>
      </c>
    </row>
    <row r="11" spans="1:17">
      <c r="A11" s="1308" t="s">
        <v>884</v>
      </c>
      <c r="B11" s="287">
        <v>1193</v>
      </c>
      <c r="C11" s="1422">
        <v>1179.4260756256947</v>
      </c>
      <c r="D11" s="1423">
        <v>7.8197483625914374E-2</v>
      </c>
      <c r="E11" s="1424">
        <v>1.4532616432444311E-2</v>
      </c>
      <c r="F11" s="1422">
        <v>35832.746000000014</v>
      </c>
      <c r="G11" s="1422">
        <v>33842.725972955195</v>
      </c>
      <c r="H11" s="1423">
        <v>7.9010378823563307E-2</v>
      </c>
      <c r="I11" s="1424">
        <v>2.664269136922871E-3</v>
      </c>
      <c r="J11" s="1425">
        <v>186</v>
      </c>
      <c r="K11" s="1422">
        <v>305.01469491361706</v>
      </c>
      <c r="L11" s="1423">
        <v>0.13362109938177261</v>
      </c>
      <c r="M11" s="1423">
        <v>4.6642699864417422E-2</v>
      </c>
      <c r="N11" s="1422">
        <v>4637.5580000000009</v>
      </c>
      <c r="O11" s="1422">
        <v>7436.2538362644264</v>
      </c>
      <c r="P11" s="1423">
        <v>0.11170404372291411</v>
      </c>
      <c r="Q11" s="1424">
        <v>8.6480324856408504E-3</v>
      </c>
    </row>
    <row r="12" spans="1:17">
      <c r="A12" s="1308" t="s">
        <v>885</v>
      </c>
      <c r="B12" s="287">
        <v>6208</v>
      </c>
      <c r="C12" s="1422">
        <v>7255.4240423774472</v>
      </c>
      <c r="D12" s="1423">
        <v>0.48104405564536057</v>
      </c>
      <c r="E12" s="1424">
        <v>1.1855790513033305E-2</v>
      </c>
      <c r="F12" s="1422">
        <v>91491.011896903889</v>
      </c>
      <c r="G12" s="1422">
        <v>104098.68312000395</v>
      </c>
      <c r="H12" s="1423">
        <v>0.24303232531913502</v>
      </c>
      <c r="I12" s="1424">
        <v>2.6511247977239389E-3</v>
      </c>
      <c r="J12" s="1425">
        <v>658</v>
      </c>
      <c r="K12" s="1422">
        <v>1111.8275322694333</v>
      </c>
      <c r="L12" s="1423">
        <v>0.48707035976361562</v>
      </c>
      <c r="M12" s="1423">
        <v>3.6430111583355781E-2</v>
      </c>
      <c r="N12" s="1422">
        <v>8590.8849999999984</v>
      </c>
      <c r="O12" s="1422">
        <v>14317.70648505419</v>
      </c>
      <c r="P12" s="1423">
        <v>0.21507411479403846</v>
      </c>
      <c r="Q12" s="1424">
        <v>8.2877786689171031E-3</v>
      </c>
    </row>
    <row r="13" spans="1:17">
      <c r="A13" s="1308" t="s">
        <v>886</v>
      </c>
      <c r="B13" s="287">
        <v>2881</v>
      </c>
      <c r="C13" s="1422">
        <v>3485.4158888237998</v>
      </c>
      <c r="D13" s="1423">
        <v>0.23108760907393927</v>
      </c>
      <c r="E13" s="1424">
        <v>1.4682629149998624E-2</v>
      </c>
      <c r="F13" s="1422">
        <v>90431.545001476479</v>
      </c>
      <c r="G13" s="1422">
        <v>96970.72982796104</v>
      </c>
      <c r="H13" s="1423">
        <v>0.22639116318902078</v>
      </c>
      <c r="I13" s="1424">
        <v>2.6018315187000124E-3</v>
      </c>
      <c r="J13" s="1425">
        <v>233</v>
      </c>
      <c r="K13" s="1422">
        <v>393.32683140945147</v>
      </c>
      <c r="L13" s="1423">
        <v>0.17230895594772766</v>
      </c>
      <c r="M13" s="1423">
        <v>4.6255011402068183E-2</v>
      </c>
      <c r="N13" s="1422">
        <v>8495.0822077412486</v>
      </c>
      <c r="O13" s="1422">
        <v>12567.684761367749</v>
      </c>
      <c r="P13" s="1423">
        <v>0.18878607952211171</v>
      </c>
      <c r="Q13" s="1424">
        <v>7.9381186787622678E-3</v>
      </c>
    </row>
    <row r="14" spans="1:17">
      <c r="A14" s="1426" t="s">
        <v>166</v>
      </c>
      <c r="B14" s="1427">
        <v>13312</v>
      </c>
      <c r="C14" s="1427">
        <v>15082.66022047335</v>
      </c>
      <c r="D14" s="1428">
        <v>1</v>
      </c>
      <c r="E14" s="1428"/>
      <c r="F14" s="1427">
        <v>398018.68637838034</v>
      </c>
      <c r="G14" s="1427">
        <v>428332.66308631166</v>
      </c>
      <c r="H14" s="1428">
        <v>1</v>
      </c>
      <c r="I14" s="1428"/>
      <c r="J14" s="1429">
        <v>1402</v>
      </c>
      <c r="K14" s="1427">
        <v>2282.6836205122881</v>
      </c>
      <c r="L14" s="1428">
        <v>0.99999999999999978</v>
      </c>
      <c r="M14" s="1428"/>
      <c r="N14" s="1427">
        <v>43754.468207741244</v>
      </c>
      <c r="O14" s="1427">
        <v>66571.035285976948</v>
      </c>
      <c r="P14" s="1428">
        <v>1</v>
      </c>
      <c r="Q14" s="1426"/>
    </row>
    <row r="15" spans="1:17">
      <c r="A15" s="1308"/>
      <c r="B15" s="721"/>
      <c r="C15" s="721"/>
      <c r="D15" s="1430"/>
      <c r="E15" s="1430"/>
      <c r="F15" s="721"/>
      <c r="G15" s="721"/>
      <c r="H15" s="1430"/>
      <c r="I15" s="1430"/>
      <c r="J15" s="1028"/>
      <c r="K15" s="775"/>
      <c r="L15" s="1431"/>
      <c r="M15" s="1431"/>
      <c r="N15" s="775"/>
      <c r="O15" s="775"/>
      <c r="P15" s="1431"/>
      <c r="Q15" s="288"/>
    </row>
    <row r="16" spans="1:17" ht="13.5" customHeight="1">
      <c r="A16" s="1022" t="s">
        <v>887</v>
      </c>
      <c r="B16" s="1022">
        <v>2881</v>
      </c>
      <c r="C16" s="1064">
        <v>3485.4158888237998</v>
      </c>
      <c r="D16" s="1432">
        <v>0.23108760907393927</v>
      </c>
      <c r="E16" s="1433">
        <v>1.4682629149998624E-2</v>
      </c>
      <c r="F16" s="1064">
        <v>90431.545001476479</v>
      </c>
      <c r="G16" s="1064">
        <v>96970.72982796104</v>
      </c>
      <c r="H16" s="1432">
        <v>0.22639116318902078</v>
      </c>
      <c r="I16" s="1433">
        <v>2.6018315187000124E-3</v>
      </c>
      <c r="J16" s="1434">
        <v>233</v>
      </c>
      <c r="K16" s="1064">
        <v>393.32683140945147</v>
      </c>
      <c r="L16" s="1432">
        <v>0.17230895594772766</v>
      </c>
      <c r="M16" s="1433">
        <v>4.6255011402068183E-2</v>
      </c>
      <c r="N16" s="1064">
        <v>8495.0822077412486</v>
      </c>
      <c r="O16" s="1064">
        <v>12567.684761367749</v>
      </c>
      <c r="P16" s="1432">
        <v>0.18878607952211171</v>
      </c>
      <c r="Q16" s="1435">
        <v>7.9381186787622678E-3</v>
      </c>
    </row>
    <row r="17" spans="1:17" ht="12.75" customHeight="1">
      <c r="A17" s="1308" t="s">
        <v>888</v>
      </c>
      <c r="B17" s="1308">
        <v>94</v>
      </c>
      <c r="C17" s="721">
        <v>126.28983476041375</v>
      </c>
      <c r="D17" s="1430">
        <v>8.3731803882306326E-3</v>
      </c>
      <c r="E17" s="768">
        <v>1.7571309500885122E-2</v>
      </c>
      <c r="F17" s="721">
        <v>5868.2649999999994</v>
      </c>
      <c r="G17" s="721">
        <v>8092.7498471396048</v>
      </c>
      <c r="H17" s="1430">
        <v>1.889360897398774E-2</v>
      </c>
      <c r="I17" s="768">
        <v>3.3228394231501423E-3</v>
      </c>
      <c r="J17" s="381">
        <v>27</v>
      </c>
      <c r="K17" s="775">
        <v>35.667611137900984</v>
      </c>
      <c r="L17" s="1431">
        <v>1.5625297705468406E-2</v>
      </c>
      <c r="M17" s="774">
        <v>4.4623249182624343E-2</v>
      </c>
      <c r="N17" s="775">
        <v>1048.8790000000001</v>
      </c>
      <c r="O17" s="1436">
        <v>1225.6556554063636</v>
      </c>
      <c r="P17" s="1431">
        <v>1.8411245223108996E-2</v>
      </c>
      <c r="Q17" s="1071">
        <v>7.7605477006726523E-3</v>
      </c>
    </row>
    <row r="18" spans="1:17" ht="13.5" customHeight="1">
      <c r="A18" s="1308" t="s">
        <v>889</v>
      </c>
      <c r="B18" s="1308">
        <v>1256</v>
      </c>
      <c r="C18" s="721">
        <v>1298.7926960945429</v>
      </c>
      <c r="D18" s="1430">
        <v>8.6111645897289993E-2</v>
      </c>
      <c r="E18" s="768">
        <v>1.4798966814435932E-2</v>
      </c>
      <c r="F18" s="721">
        <v>93275.707999999941</v>
      </c>
      <c r="G18" s="721">
        <v>102012.25723606275</v>
      </c>
      <c r="H18" s="1430">
        <v>0.23816128450495183</v>
      </c>
      <c r="I18" s="768">
        <v>2.6075432694169071E-3</v>
      </c>
      <c r="J18" s="381">
        <v>203</v>
      </c>
      <c r="K18" s="775">
        <v>293.89534209121086</v>
      </c>
      <c r="L18" s="1431">
        <v>0.1287499237521377</v>
      </c>
      <c r="M18" s="774">
        <v>4.3948654669301979E-2</v>
      </c>
      <c r="N18" s="775">
        <v>14490.968999999994</v>
      </c>
      <c r="O18" s="1436">
        <v>21570.3881582545</v>
      </c>
      <c r="P18" s="1431">
        <v>0.32402062046342034</v>
      </c>
      <c r="Q18" s="1071">
        <v>7.2686379030630736E-3</v>
      </c>
    </row>
    <row r="19" spans="1:17" ht="12.75" customHeight="1">
      <c r="A19" s="1308" t="s">
        <v>890</v>
      </c>
      <c r="B19" s="1308">
        <v>1680</v>
      </c>
      <c r="C19" s="721">
        <v>1737.3116827914503</v>
      </c>
      <c r="D19" s="1430">
        <v>0.11518602536926521</v>
      </c>
      <c r="E19" s="768">
        <v>1.4561963611380313E-2</v>
      </c>
      <c r="F19" s="721">
        <v>81119.410480000006</v>
      </c>
      <c r="G19" s="721">
        <v>83315.517082189122</v>
      </c>
      <c r="H19" s="1430">
        <v>0.19451123918934132</v>
      </c>
      <c r="I19" s="768">
        <v>2.5982946511234721E-3</v>
      </c>
      <c r="J19" s="381">
        <v>95</v>
      </c>
      <c r="K19" s="775">
        <v>142.95160869067493</v>
      </c>
      <c r="L19" s="1431">
        <v>6.2624363449277812E-2</v>
      </c>
      <c r="M19" s="774">
        <v>4.6474571020058864E-2</v>
      </c>
      <c r="N19" s="775">
        <v>6491.0950000000003</v>
      </c>
      <c r="O19" s="1436">
        <v>9453.3463896297253</v>
      </c>
      <c r="P19" s="1431">
        <v>0.14200389627440649</v>
      </c>
      <c r="Q19" s="1071">
        <v>8.0999531120495901E-3</v>
      </c>
    </row>
    <row r="20" spans="1:17" ht="12.75" customHeight="1">
      <c r="A20" s="1308" t="s">
        <v>891</v>
      </c>
      <c r="B20" s="1308">
        <v>1193</v>
      </c>
      <c r="C20" s="721">
        <v>1179.4260756256947</v>
      </c>
      <c r="D20" s="1430">
        <v>7.8197483625914374E-2</v>
      </c>
      <c r="E20" s="768">
        <v>1.4532616432444311E-2</v>
      </c>
      <c r="F20" s="721">
        <v>35832.746000000014</v>
      </c>
      <c r="G20" s="721">
        <v>33842.725972955195</v>
      </c>
      <c r="H20" s="1430">
        <v>7.9010378823563307E-2</v>
      </c>
      <c r="I20" s="768">
        <v>2.664269136922871E-3</v>
      </c>
      <c r="J20" s="381">
        <v>186</v>
      </c>
      <c r="K20" s="775">
        <v>305.01469491361706</v>
      </c>
      <c r="L20" s="1431">
        <v>0.13362109938177261</v>
      </c>
      <c r="M20" s="774">
        <v>4.6642699864417422E-2</v>
      </c>
      <c r="N20" s="775">
        <v>4637.5580000000009</v>
      </c>
      <c r="O20" s="1436">
        <v>7436.2538362644264</v>
      </c>
      <c r="P20" s="1431">
        <v>0.11170404372291411</v>
      </c>
      <c r="Q20" s="1071">
        <v>8.6480324856408504E-3</v>
      </c>
    </row>
    <row r="21" spans="1:17" ht="12.75" customHeight="1">
      <c r="A21" s="1308" t="s">
        <v>892</v>
      </c>
      <c r="B21" s="1308">
        <v>6208</v>
      </c>
      <c r="C21" s="721">
        <v>7255.4240423774472</v>
      </c>
      <c r="D21" s="1430">
        <v>0.48104405564536057</v>
      </c>
      <c r="E21" s="768">
        <v>1.1855790513033305E-2</v>
      </c>
      <c r="F21" s="721">
        <v>91491.011896903889</v>
      </c>
      <c r="G21" s="721">
        <v>104098.68312000395</v>
      </c>
      <c r="H21" s="1430">
        <v>0.24303232531913502</v>
      </c>
      <c r="I21" s="768">
        <v>2.6511247977239389E-3</v>
      </c>
      <c r="J21" s="381">
        <v>658</v>
      </c>
      <c r="K21" s="775">
        <v>1111.8275322694333</v>
      </c>
      <c r="L21" s="1431">
        <v>0.48707035976361562</v>
      </c>
      <c r="M21" s="774">
        <v>3.6430111583355781E-2</v>
      </c>
      <c r="N21" s="775">
        <v>8590.8849999999984</v>
      </c>
      <c r="O21" s="1436">
        <v>14317.70648505419</v>
      </c>
      <c r="P21" s="1431">
        <v>0.21507411479403846</v>
      </c>
      <c r="Q21" s="1071">
        <v>8.2877786689171031E-3</v>
      </c>
    </row>
    <row r="22" spans="1:17" ht="12.75" customHeight="1" thickBot="1">
      <c r="A22" s="1033" t="s">
        <v>166</v>
      </c>
      <c r="B22" s="1034">
        <v>13312</v>
      </c>
      <c r="C22" s="1034">
        <v>15082.660220473348</v>
      </c>
      <c r="D22" s="1437">
        <v>1.0000000000000002</v>
      </c>
      <c r="E22" s="1437"/>
      <c r="F22" s="1034">
        <v>398018.68637838034</v>
      </c>
      <c r="G22" s="1034">
        <v>428332.66308631166</v>
      </c>
      <c r="H22" s="1437">
        <v>1</v>
      </c>
      <c r="I22" s="1437"/>
      <c r="J22" s="1037">
        <v>1402</v>
      </c>
      <c r="K22" s="1034">
        <v>2282.6836205122891</v>
      </c>
      <c r="L22" s="1437">
        <v>0.99999999999999978</v>
      </c>
      <c r="M22" s="1437"/>
      <c r="N22" s="1034">
        <v>43754.468207741244</v>
      </c>
      <c r="O22" s="1034">
        <v>66571.035285976948</v>
      </c>
      <c r="P22" s="1437">
        <v>1.0000000000000002</v>
      </c>
      <c r="Q22" s="1033"/>
    </row>
    <row r="23" spans="1:17" ht="63.75" customHeight="1">
      <c r="A23" s="2045" t="s">
        <v>893</v>
      </c>
      <c r="B23" s="2045"/>
      <c r="C23" s="2045"/>
      <c r="D23" s="2045"/>
      <c r="E23" s="2045"/>
      <c r="F23" s="2045"/>
      <c r="G23" s="2045"/>
      <c r="H23" s="2045"/>
      <c r="I23" s="2045"/>
      <c r="J23" s="2045"/>
      <c r="K23" s="2045"/>
      <c r="L23" s="2045"/>
      <c r="M23" s="2045"/>
      <c r="N23" s="2045"/>
      <c r="O23" s="2045"/>
      <c r="P23" s="2045"/>
      <c r="Q23" s="2045"/>
    </row>
    <row r="24" spans="1:17">
      <c r="A24" s="1308"/>
      <c r="B24" s="1308"/>
      <c r="C24" s="1308"/>
      <c r="D24" s="1308"/>
      <c r="E24" s="1308"/>
      <c r="F24" s="1308"/>
      <c r="G24" s="1308"/>
      <c r="H24" s="1308"/>
      <c r="I24" s="1308"/>
      <c r="J24" s="1308"/>
      <c r="K24" s="1308"/>
      <c r="L24" s="1308"/>
      <c r="M24" s="1308"/>
      <c r="N24" s="1308"/>
      <c r="O24" s="1308"/>
      <c r="P24" s="1308"/>
      <c r="Q24" s="1308"/>
    </row>
    <row r="25" spans="1:17" ht="13.5" thickBot="1">
      <c r="A25" s="2114"/>
      <c r="B25" s="2115" t="s">
        <v>894</v>
      </c>
      <c r="C25" s="2115"/>
      <c r="D25" s="2115"/>
      <c r="E25" s="2115"/>
      <c r="F25" s="2115"/>
      <c r="G25" s="2115"/>
      <c r="H25" s="2115"/>
      <c r="I25" s="2115"/>
      <c r="J25" s="2115"/>
      <c r="K25" s="2115"/>
      <c r="L25" s="2115"/>
      <c r="M25" s="2115"/>
      <c r="N25" s="2115"/>
      <c r="O25" s="2115"/>
      <c r="P25" s="2115"/>
      <c r="Q25" s="2115"/>
    </row>
    <row r="26" spans="1:17" ht="17.25" customHeight="1">
      <c r="A26" s="2114"/>
      <c r="B26" s="2116" t="s">
        <v>102</v>
      </c>
      <c r="C26" s="2116"/>
      <c r="D26" s="2116"/>
      <c r="E26" s="2116"/>
      <c r="F26" s="2116"/>
      <c r="G26" s="2116"/>
      <c r="H26" s="2116"/>
      <c r="I26" s="2116"/>
      <c r="J26" s="2117" t="s">
        <v>82</v>
      </c>
      <c r="K26" s="2118"/>
      <c r="L26" s="2118"/>
      <c r="M26" s="2118"/>
      <c r="N26" s="2118"/>
      <c r="O26" s="2118"/>
      <c r="P26" s="2118"/>
      <c r="Q26" s="2118"/>
    </row>
    <row r="27" spans="1:17" ht="17.25" customHeight="1">
      <c r="A27" s="2114"/>
      <c r="B27" s="2116" t="s">
        <v>749</v>
      </c>
      <c r="C27" s="2116"/>
      <c r="D27" s="2116"/>
      <c r="E27" s="2116"/>
      <c r="F27" s="2116" t="s">
        <v>748</v>
      </c>
      <c r="G27" s="2116"/>
      <c r="H27" s="2116"/>
      <c r="I27" s="2116"/>
      <c r="J27" s="2119" t="s">
        <v>749</v>
      </c>
      <c r="K27" s="2116"/>
      <c r="L27" s="2116"/>
      <c r="M27" s="2116"/>
      <c r="N27" s="2116" t="s">
        <v>748</v>
      </c>
      <c r="O27" s="2116"/>
      <c r="P27" s="2116"/>
      <c r="Q27" s="2116"/>
    </row>
    <row r="28" spans="1:17" ht="15.75" customHeight="1">
      <c r="A28" s="1419" t="s">
        <v>880</v>
      </c>
      <c r="B28" s="1420" t="s">
        <v>769</v>
      </c>
      <c r="C28" s="1420" t="s">
        <v>770</v>
      </c>
      <c r="D28" s="1420" t="s">
        <v>881</v>
      </c>
      <c r="E28" s="1420" t="s">
        <v>882</v>
      </c>
      <c r="F28" s="1420" t="s">
        <v>769</v>
      </c>
      <c r="G28" s="1420" t="s">
        <v>770</v>
      </c>
      <c r="H28" s="1420" t="s">
        <v>881</v>
      </c>
      <c r="I28" s="1420" t="s">
        <v>882</v>
      </c>
      <c r="J28" s="1421" t="s">
        <v>769</v>
      </c>
      <c r="K28" s="1420" t="s">
        <v>770</v>
      </c>
      <c r="L28" s="1420" t="s">
        <v>881</v>
      </c>
      <c r="M28" s="1420" t="s">
        <v>882</v>
      </c>
      <c r="N28" s="1420" t="s">
        <v>769</v>
      </c>
      <c r="O28" s="1420" t="s">
        <v>770</v>
      </c>
      <c r="P28" s="1420" t="s">
        <v>881</v>
      </c>
      <c r="Q28" s="1420" t="s">
        <v>882</v>
      </c>
    </row>
    <row r="29" spans="1:17">
      <c r="A29" s="1308" t="s">
        <v>883</v>
      </c>
      <c r="B29" s="287">
        <v>3030</v>
      </c>
      <c r="C29" s="1422">
        <v>3162.3942136464066</v>
      </c>
      <c r="D29" s="1423">
        <v>0.27268496922290852</v>
      </c>
      <c r="E29" s="1424">
        <v>1.5125831789043188E-2</v>
      </c>
      <c r="F29" s="1422">
        <v>180263.38347999996</v>
      </c>
      <c r="G29" s="1422">
        <v>193420.52416539149</v>
      </c>
      <c r="H29" s="1423">
        <v>0.58371377262151802</v>
      </c>
      <c r="I29" s="1424">
        <v>2.1706556440976863E-3</v>
      </c>
      <c r="J29" s="1425">
        <v>325</v>
      </c>
      <c r="K29" s="1422">
        <v>472.51456191978673</v>
      </c>
      <c r="L29" s="1423">
        <v>0.2500928171137865</v>
      </c>
      <c r="M29" s="1423">
        <v>4.4911895513493429E-2</v>
      </c>
      <c r="N29" s="1422">
        <v>22030.942999999996</v>
      </c>
      <c r="O29" s="1422">
        <v>32249.39020329059</v>
      </c>
      <c r="P29" s="1423">
        <v>0.48443576196093585</v>
      </c>
      <c r="Q29" s="1424">
        <v>6.2949407467074439E-3</v>
      </c>
    </row>
    <row r="30" spans="1:17">
      <c r="A30" s="1308" t="s">
        <v>884</v>
      </c>
      <c r="B30" s="287">
        <v>1193</v>
      </c>
      <c r="C30" s="1422">
        <v>1179.4260756256947</v>
      </c>
      <c r="D30" s="1423">
        <v>0.10169882102138462</v>
      </c>
      <c r="E30" s="1424">
        <v>1.6360531994988475E-2</v>
      </c>
      <c r="F30" s="1422">
        <v>35832.746000000014</v>
      </c>
      <c r="G30" s="1422">
        <v>33842.725972955195</v>
      </c>
      <c r="H30" s="1423">
        <v>0.10213220824785954</v>
      </c>
      <c r="I30" s="1424">
        <v>2.9908608733871362E-3</v>
      </c>
      <c r="J30" s="1425">
        <v>186</v>
      </c>
      <c r="K30" s="1422">
        <v>305.01469491361706</v>
      </c>
      <c r="L30" s="1423">
        <v>0.16143837769172945</v>
      </c>
      <c r="M30" s="1423">
        <v>5.0438610140793809E-2</v>
      </c>
      <c r="N30" s="1422">
        <v>4637.5580000000009</v>
      </c>
      <c r="O30" s="1422">
        <v>7436.2538362644264</v>
      </c>
      <c r="P30" s="1423">
        <v>0.11170404372291411</v>
      </c>
      <c r="Q30" s="1424">
        <v>8.6480324856408504E-3</v>
      </c>
    </row>
    <row r="31" spans="1:17">
      <c r="A31" s="1308" t="s">
        <v>885</v>
      </c>
      <c r="B31" s="287">
        <v>6208</v>
      </c>
      <c r="C31" s="1422">
        <v>7255.4240423774472</v>
      </c>
      <c r="D31" s="1423">
        <v>0.62561620975570698</v>
      </c>
      <c r="E31" s="1424">
        <v>1.1483793118252747E-2</v>
      </c>
      <c r="F31" s="1422">
        <v>91491.011896903889</v>
      </c>
      <c r="G31" s="1422">
        <v>104098.68312000395</v>
      </c>
      <c r="H31" s="1423">
        <v>0.31415401913062257</v>
      </c>
      <c r="I31" s="1424">
        <v>2.8690894796988674E-3</v>
      </c>
      <c r="J31" s="1425">
        <v>658</v>
      </c>
      <c r="K31" s="1422">
        <v>1111.8275322694333</v>
      </c>
      <c r="L31" s="1423">
        <v>0.58846880519448397</v>
      </c>
      <c r="M31" s="1423">
        <v>3.5867314098312751E-2</v>
      </c>
      <c r="N31" s="1422">
        <v>8590.8849999999984</v>
      </c>
      <c r="O31" s="1422">
        <v>14317.70648505419</v>
      </c>
      <c r="P31" s="1423">
        <v>0.21507411479403846</v>
      </c>
      <c r="Q31" s="1424">
        <v>8.2877786689171031E-3</v>
      </c>
    </row>
    <row r="32" spans="1:17">
      <c r="A32" s="1426" t="s">
        <v>166</v>
      </c>
      <c r="B32" s="1427">
        <v>10431</v>
      </c>
      <c r="C32" s="1427">
        <v>11597.244331649548</v>
      </c>
      <c r="D32" s="1428">
        <v>1</v>
      </c>
      <c r="E32" s="1428"/>
      <c r="F32" s="1427">
        <v>307587.14137690386</v>
      </c>
      <c r="G32" s="1427">
        <v>331361.93325835059</v>
      </c>
      <c r="H32" s="1428">
        <v>1</v>
      </c>
      <c r="I32" s="1428"/>
      <c r="J32" s="1429">
        <v>1169</v>
      </c>
      <c r="K32" s="1427">
        <v>1889.3567891028372</v>
      </c>
      <c r="L32" s="1428">
        <v>0.99999999999999989</v>
      </c>
      <c r="M32" s="1428"/>
      <c r="N32" s="1427">
        <v>43754.468207741244</v>
      </c>
      <c r="O32" s="1427">
        <v>54003.35052460921</v>
      </c>
      <c r="P32" s="1428">
        <v>0.81121392047788843</v>
      </c>
      <c r="Q32" s="1426"/>
    </row>
    <row r="33" spans="1:17">
      <c r="A33" s="366"/>
      <c r="B33" s="388"/>
      <c r="C33" s="388"/>
      <c r="D33" s="388"/>
      <c r="E33" s="388"/>
      <c r="F33" s="388"/>
      <c r="G33" s="388"/>
      <c r="H33" s="388"/>
      <c r="I33" s="388"/>
      <c r="J33" s="1438"/>
      <c r="K33" s="388"/>
      <c r="L33" s="388"/>
      <c r="M33" s="388"/>
      <c r="N33" s="388"/>
      <c r="O33" s="388"/>
      <c r="P33" s="388"/>
      <c r="Q33" s="388"/>
    </row>
    <row r="34" spans="1:17" ht="12.75" customHeight="1">
      <c r="A34" s="1308" t="s">
        <v>888</v>
      </c>
      <c r="B34" s="287">
        <v>94</v>
      </c>
      <c r="C34" s="1422">
        <v>126.28983476041375</v>
      </c>
      <c r="D34" s="1423">
        <v>1.0889641638036504E-2</v>
      </c>
      <c r="E34" s="1424">
        <v>2.0013080468393066E-2</v>
      </c>
      <c r="F34" s="1422">
        <v>5868.2649999999994</v>
      </c>
      <c r="G34" s="1422">
        <v>8092.7498471396048</v>
      </c>
      <c r="H34" s="1423">
        <v>2.4422690221420178E-2</v>
      </c>
      <c r="I34" s="1424">
        <v>3.7672239327407246E-3</v>
      </c>
      <c r="J34" s="1425">
        <v>27</v>
      </c>
      <c r="K34" s="1422">
        <v>35.667611137900984</v>
      </c>
      <c r="L34" s="1423">
        <v>1.8878176606779377E-2</v>
      </c>
      <c r="M34" s="1439">
        <v>4.8967542350364483E-2</v>
      </c>
      <c r="N34" s="1422">
        <v>1048.8790000000001</v>
      </c>
      <c r="O34" s="1440">
        <v>1225.6556554063636</v>
      </c>
      <c r="P34" s="1423">
        <v>1.8411245223108996E-2</v>
      </c>
      <c r="Q34" s="1439">
        <v>7.7605477006726523E-3</v>
      </c>
    </row>
    <row r="35" spans="1:17" ht="13.5" customHeight="1">
      <c r="A35" s="1308" t="s">
        <v>889</v>
      </c>
      <c r="B35" s="287">
        <v>1256</v>
      </c>
      <c r="C35" s="1422">
        <v>1298.7926960945429</v>
      </c>
      <c r="D35" s="1423">
        <v>0.11199149202626203</v>
      </c>
      <c r="E35" s="1424">
        <v>1.6636231625071118E-2</v>
      </c>
      <c r="F35" s="1422">
        <v>93275.707999999941</v>
      </c>
      <c r="G35" s="1422">
        <v>102012.25723606275</v>
      </c>
      <c r="H35" s="1423">
        <v>0.30785750261943212</v>
      </c>
      <c r="I35" s="1424">
        <v>2.825771568129261E-3</v>
      </c>
      <c r="J35" s="1425">
        <v>203</v>
      </c>
      <c r="K35" s="1422">
        <v>293.89534209121086</v>
      </c>
      <c r="L35" s="1423">
        <v>0.15555311934003069</v>
      </c>
      <c r="M35" s="1439">
        <v>4.7558287787190963E-2</v>
      </c>
      <c r="N35" s="1422">
        <v>14490.968999999994</v>
      </c>
      <c r="O35" s="1440">
        <v>21570.3881582545</v>
      </c>
      <c r="P35" s="1423">
        <v>0.32402062046342034</v>
      </c>
      <c r="Q35" s="1439">
        <v>7.2686379030630736E-3</v>
      </c>
    </row>
    <row r="36" spans="1:17" ht="12.75" customHeight="1">
      <c r="A36" s="1308" t="s">
        <v>890</v>
      </c>
      <c r="B36" s="287">
        <v>1680</v>
      </c>
      <c r="C36" s="1422">
        <v>1737.3116827914503</v>
      </c>
      <c r="D36" s="1423">
        <v>0.14980383555860996</v>
      </c>
      <c r="E36" s="1424">
        <v>1.6278526684167301E-2</v>
      </c>
      <c r="F36" s="1422">
        <v>81119.410480000006</v>
      </c>
      <c r="G36" s="1422">
        <v>83315.517082189122</v>
      </c>
      <c r="H36" s="1423">
        <v>0.25143357978066572</v>
      </c>
      <c r="I36" s="1424">
        <v>2.8478238080872358E-3</v>
      </c>
      <c r="J36" s="1425">
        <v>95</v>
      </c>
      <c r="K36" s="1422">
        <v>142.95160869067493</v>
      </c>
      <c r="L36" s="1423">
        <v>7.5661521166976414E-2</v>
      </c>
      <c r="M36" s="1439">
        <v>5.0727089745901129E-2</v>
      </c>
      <c r="N36" s="1422">
        <v>6491.0950000000003</v>
      </c>
      <c r="O36" s="1440">
        <v>9453.3463896297253</v>
      </c>
      <c r="P36" s="1423">
        <v>0.14200389627440649</v>
      </c>
      <c r="Q36" s="1439">
        <v>8.0999531120495901E-3</v>
      </c>
    </row>
    <row r="37" spans="1:17" ht="12.75" customHeight="1">
      <c r="A37" s="1308" t="s">
        <v>891</v>
      </c>
      <c r="B37" s="287">
        <v>1193</v>
      </c>
      <c r="C37" s="1422">
        <v>1179.4260756256947</v>
      </c>
      <c r="D37" s="1423">
        <v>0.10169882102138462</v>
      </c>
      <c r="E37" s="1424">
        <v>1.6360531994988475E-2</v>
      </c>
      <c r="F37" s="1422">
        <v>35832.746000000014</v>
      </c>
      <c r="G37" s="1422">
        <v>33842.725972955195</v>
      </c>
      <c r="H37" s="1423">
        <v>0.10213220824785954</v>
      </c>
      <c r="I37" s="1424">
        <v>2.9908608733871362E-3</v>
      </c>
      <c r="J37" s="1425">
        <v>186</v>
      </c>
      <c r="K37" s="1422">
        <v>305.01469491361706</v>
      </c>
      <c r="L37" s="1423">
        <v>0.16143837769172945</v>
      </c>
      <c r="M37" s="1439">
        <v>5.0438610140793809E-2</v>
      </c>
      <c r="N37" s="1422">
        <v>4637.5580000000009</v>
      </c>
      <c r="O37" s="1440">
        <v>7436.2538362644264</v>
      </c>
      <c r="P37" s="1423">
        <v>0.11170404372291411</v>
      </c>
      <c r="Q37" s="1439">
        <v>8.6480324856408504E-3</v>
      </c>
    </row>
    <row r="38" spans="1:17" ht="12.75" customHeight="1">
      <c r="A38" s="366" t="s">
        <v>892</v>
      </c>
      <c r="B38" s="388">
        <v>6208</v>
      </c>
      <c r="C38" s="1441">
        <v>7255.4240423774472</v>
      </c>
      <c r="D38" s="1442">
        <v>0.62561620975570698</v>
      </c>
      <c r="E38" s="1443">
        <v>1.1483793118252747E-2</v>
      </c>
      <c r="F38" s="1441">
        <v>91491.011896903889</v>
      </c>
      <c r="G38" s="1441">
        <v>104098.68312000395</v>
      </c>
      <c r="H38" s="1442">
        <v>0.31415401913062257</v>
      </c>
      <c r="I38" s="1443">
        <v>2.8690894796988674E-3</v>
      </c>
      <c r="J38" s="1438">
        <v>658</v>
      </c>
      <c r="K38" s="1441">
        <v>1111.8275322694333</v>
      </c>
      <c r="L38" s="1442">
        <v>0.58846880519448397</v>
      </c>
      <c r="M38" s="1444">
        <v>3.5867314098312751E-2</v>
      </c>
      <c r="N38" s="1441">
        <v>8590.8849999999984</v>
      </c>
      <c r="O38" s="1445">
        <v>14317.70648505419</v>
      </c>
      <c r="P38" s="1442">
        <v>0.21507411479403846</v>
      </c>
      <c r="Q38" s="1444">
        <v>8.2877786689171031E-3</v>
      </c>
    </row>
    <row r="39" spans="1:17" ht="12.75" customHeight="1" thickBot="1">
      <c r="A39" s="320" t="s">
        <v>166</v>
      </c>
      <c r="B39" s="1446">
        <v>10431</v>
      </c>
      <c r="C39" s="1446">
        <v>11597.244331649548</v>
      </c>
      <c r="D39" s="1447">
        <v>1</v>
      </c>
      <c r="E39" s="1447"/>
      <c r="F39" s="1446">
        <v>307587.14137690386</v>
      </c>
      <c r="G39" s="1446">
        <v>331361.93325835059</v>
      </c>
      <c r="H39" s="1447">
        <v>1</v>
      </c>
      <c r="I39" s="1447"/>
      <c r="J39" s="1448">
        <v>1169</v>
      </c>
      <c r="K39" s="1446">
        <v>1889.3567891028374</v>
      </c>
      <c r="L39" s="1447">
        <v>1</v>
      </c>
      <c r="M39" s="1447"/>
      <c r="N39" s="1446">
        <v>43754.468207741244</v>
      </c>
      <c r="O39" s="1446">
        <v>54003.350524609203</v>
      </c>
      <c r="P39" s="1447">
        <v>0.81121392047788843</v>
      </c>
      <c r="Q39" s="1449"/>
    </row>
    <row r="40" spans="1:17" ht="63.75" customHeight="1">
      <c r="A40" s="2045" t="s">
        <v>893</v>
      </c>
      <c r="B40" s="2045"/>
      <c r="C40" s="2045"/>
      <c r="D40" s="2045"/>
      <c r="E40" s="2045"/>
      <c r="F40" s="2045"/>
      <c r="G40" s="2045"/>
      <c r="H40" s="2045"/>
      <c r="I40" s="2045"/>
      <c r="J40" s="2045"/>
      <c r="K40" s="2045"/>
      <c r="L40" s="2045"/>
      <c r="M40" s="2045"/>
      <c r="N40" s="2045"/>
      <c r="O40" s="2045"/>
      <c r="P40" s="2045"/>
      <c r="Q40" s="2045"/>
    </row>
    <row r="41" spans="1:17" ht="12.75" customHeight="1">
      <c r="B41" s="104"/>
      <c r="C41" s="104"/>
      <c r="D41" s="104"/>
      <c r="E41" s="104"/>
      <c r="F41" s="104"/>
      <c r="G41" s="104"/>
      <c r="H41" s="958"/>
      <c r="I41" s="958"/>
      <c r="J41" s="104"/>
      <c r="K41" s="104"/>
      <c r="L41" s="958"/>
      <c r="M41" s="958"/>
      <c r="N41" s="957"/>
      <c r="O41" s="957"/>
      <c r="P41" s="958"/>
      <c r="Q41" s="104"/>
    </row>
  </sheetData>
  <mergeCells count="18">
    <mergeCell ref="A6:A8"/>
    <mergeCell ref="B6:Q6"/>
    <mergeCell ref="B7:I7"/>
    <mergeCell ref="J7:Q7"/>
    <mergeCell ref="B8:E8"/>
    <mergeCell ref="F8:I8"/>
    <mergeCell ref="J8:M8"/>
    <mergeCell ref="N8:Q8"/>
    <mergeCell ref="A40:Q40"/>
    <mergeCell ref="A23:Q23"/>
    <mergeCell ref="A25:A27"/>
    <mergeCell ref="B25:Q25"/>
    <mergeCell ref="B26:I26"/>
    <mergeCell ref="J26:Q26"/>
    <mergeCell ref="B27:E27"/>
    <mergeCell ref="F27:I27"/>
    <mergeCell ref="J27:M27"/>
    <mergeCell ref="N27:Q27"/>
  </mergeCells>
  <hyperlinks>
    <hyperlink ref="A3" location="Übersicht!A1" display="&lt;&lt; Zurück zur Übersicht"/>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topLeftCell="A34" workbookViewId="0">
      <selection activeCell="A3" sqref="A3"/>
    </sheetView>
  </sheetViews>
  <sheetFormatPr baseColWidth="10" defaultRowHeight="12.75"/>
  <cols>
    <col min="1" max="1" width="19.42578125" customWidth="1"/>
    <col min="2" max="2" width="17.85546875" customWidth="1"/>
    <col min="4" max="5" width="11.42578125" style="69"/>
    <col min="6" max="6" width="11.42578125" style="78"/>
  </cols>
  <sheetData>
    <row r="1" spans="1:11" ht="25.5">
      <c r="A1" s="8" t="s">
        <v>149</v>
      </c>
    </row>
    <row r="2" spans="1:11" ht="15">
      <c r="A2" s="28"/>
    </row>
    <row r="3" spans="1:11" ht="15.75">
      <c r="A3" s="26" t="s">
        <v>69</v>
      </c>
    </row>
    <row r="5" spans="1:11" ht="13.5" thickBot="1">
      <c r="A5" s="1826" t="s">
        <v>150</v>
      </c>
      <c r="B5" s="1827"/>
      <c r="C5" s="1827"/>
      <c r="D5" s="1827"/>
      <c r="E5" s="1827"/>
      <c r="F5" s="1827"/>
    </row>
    <row r="6" spans="1:11" ht="13.5" thickBot="1">
      <c r="A6" s="1816" t="s">
        <v>71</v>
      </c>
      <c r="B6" s="1817"/>
      <c r="C6" s="1830" t="s">
        <v>159</v>
      </c>
      <c r="D6" s="1830"/>
      <c r="E6" s="1830"/>
      <c r="F6" s="1830"/>
    </row>
    <row r="7" spans="1:11" ht="60.75" thickBot="1">
      <c r="A7" s="1818"/>
      <c r="B7" s="1818"/>
      <c r="C7" s="1347" t="s">
        <v>395</v>
      </c>
      <c r="D7" s="1347" t="s">
        <v>1175</v>
      </c>
      <c r="E7" s="1347" t="s">
        <v>396</v>
      </c>
      <c r="F7" s="1347" t="s">
        <v>152</v>
      </c>
    </row>
    <row r="8" spans="1:11">
      <c r="A8" s="1781" t="s">
        <v>113</v>
      </c>
      <c r="B8" s="71" t="s">
        <v>109</v>
      </c>
      <c r="C8" s="390">
        <v>0.82166845207856898</v>
      </c>
      <c r="D8" s="45">
        <v>1.2045166922840294</v>
      </c>
      <c r="E8" s="45">
        <v>1.3908637929571066</v>
      </c>
      <c r="F8" s="79">
        <v>1.381373125824243</v>
      </c>
      <c r="H8" s="285" t="s">
        <v>151</v>
      </c>
      <c r="I8" s="285" t="s">
        <v>158</v>
      </c>
    </row>
    <row r="9" spans="1:11">
      <c r="A9" s="1774"/>
      <c r="B9" s="72" t="s">
        <v>75</v>
      </c>
      <c r="C9" s="48">
        <v>3222.8359351473687</v>
      </c>
      <c r="D9" s="48">
        <v>2355.4913727399135</v>
      </c>
      <c r="E9" s="48">
        <v>1312.0347558026051</v>
      </c>
      <c r="F9" s="80">
        <v>349.53649036216757</v>
      </c>
      <c r="H9" s="285">
        <v>1</v>
      </c>
      <c r="I9" s="328" t="s">
        <v>395</v>
      </c>
    </row>
    <row r="10" spans="1:11">
      <c r="A10" s="1774"/>
      <c r="B10" s="72" t="s">
        <v>92</v>
      </c>
      <c r="C10" s="48">
        <v>1971</v>
      </c>
      <c r="D10" s="48">
        <v>1520</v>
      </c>
      <c r="E10" s="48">
        <v>803</v>
      </c>
      <c r="F10" s="80">
        <v>187</v>
      </c>
      <c r="H10" s="285">
        <v>2</v>
      </c>
      <c r="I10" s="328" t="s">
        <v>346</v>
      </c>
    </row>
    <row r="11" spans="1:11">
      <c r="A11" s="1774"/>
      <c r="B11" s="72" t="s">
        <v>110</v>
      </c>
      <c r="C11" s="48">
        <v>1</v>
      </c>
      <c r="D11" s="48">
        <v>1</v>
      </c>
      <c r="E11" s="48">
        <v>1</v>
      </c>
      <c r="F11" s="48">
        <v>1</v>
      </c>
      <c r="H11" s="285">
        <v>3</v>
      </c>
      <c r="I11" s="328" t="s">
        <v>372</v>
      </c>
    </row>
    <row r="12" spans="1:11">
      <c r="A12" s="1774"/>
      <c r="B12" s="72" t="s">
        <v>121</v>
      </c>
      <c r="C12" s="46">
        <v>0.78923560933947534</v>
      </c>
      <c r="D12" s="46">
        <v>0.83720040812855678</v>
      </c>
      <c r="E12" s="46">
        <v>0.88817321260308579</v>
      </c>
      <c r="F12" s="81">
        <v>0.93074182451401088</v>
      </c>
      <c r="H12" s="285">
        <v>4</v>
      </c>
      <c r="I12" s="328" t="s">
        <v>152</v>
      </c>
    </row>
    <row r="13" spans="1:11">
      <c r="A13" s="1775"/>
      <c r="B13" s="73" t="s">
        <v>112</v>
      </c>
      <c r="C13" s="47">
        <f t="shared" ref="C13:F13" si="0">1.14*1.64*C12/SQRT(C10)</f>
        <v>3.3236253219374089E-2</v>
      </c>
      <c r="D13" s="47">
        <f t="shared" si="0"/>
        <v>4.0147299400822331E-2</v>
      </c>
      <c r="E13" s="47">
        <f t="shared" si="0"/>
        <v>5.8598783118850514E-2</v>
      </c>
      <c r="F13" s="47">
        <f t="shared" si="0"/>
        <v>0.12724980522332854</v>
      </c>
      <c r="H13" s="81"/>
      <c r="I13" s="81"/>
      <c r="J13" s="81"/>
      <c r="K13" s="81"/>
    </row>
    <row r="14" spans="1:11">
      <c r="A14" s="1773" t="s">
        <v>114</v>
      </c>
      <c r="B14" s="72" t="s">
        <v>109</v>
      </c>
      <c r="C14" s="390">
        <v>0.11843556347746753</v>
      </c>
      <c r="D14" s="390">
        <v>0.12031843920049941</v>
      </c>
      <c r="E14" s="390">
        <v>0.16721100999414726</v>
      </c>
      <c r="F14" s="403">
        <v>0.15310171803733544</v>
      </c>
    </row>
    <row r="15" spans="1:11">
      <c r="A15" s="1774"/>
      <c r="B15" s="72" t="s">
        <v>75</v>
      </c>
      <c r="C15" s="48">
        <v>3221.0837958867996</v>
      </c>
      <c r="D15" s="48">
        <v>2357.9036242329717</v>
      </c>
      <c r="E15" s="48">
        <v>1311.3107997618447</v>
      </c>
      <c r="F15" s="80">
        <v>349.53649036216757</v>
      </c>
    </row>
    <row r="16" spans="1:11">
      <c r="A16" s="1774"/>
      <c r="B16" s="72" t="s">
        <v>92</v>
      </c>
      <c r="C16" s="48">
        <v>1970</v>
      </c>
      <c r="D16" s="48">
        <v>1522</v>
      </c>
      <c r="E16" s="48">
        <v>802</v>
      </c>
      <c r="F16" s="80">
        <v>187</v>
      </c>
    </row>
    <row r="17" spans="1:11">
      <c r="A17" s="1774"/>
      <c r="B17" s="72" t="s">
        <v>110</v>
      </c>
      <c r="C17" s="40">
        <v>0</v>
      </c>
      <c r="D17" s="40">
        <v>0</v>
      </c>
      <c r="E17" s="40">
        <v>0</v>
      </c>
      <c r="F17" s="40">
        <v>0</v>
      </c>
    </row>
    <row r="18" spans="1:11">
      <c r="A18" s="1774"/>
      <c r="B18" s="72" t="s">
        <v>121</v>
      </c>
      <c r="C18" s="46">
        <v>0.3793324455211507</v>
      </c>
      <c r="D18" s="46">
        <v>0.36782082088452217</v>
      </c>
      <c r="E18" s="46">
        <v>0.53129656496698929</v>
      </c>
      <c r="F18" s="81">
        <v>0.43723444161232594</v>
      </c>
    </row>
    <row r="19" spans="1:11">
      <c r="A19" s="1775"/>
      <c r="B19" s="73" t="s">
        <v>112</v>
      </c>
      <c r="C19" s="47">
        <f t="shared" ref="C19:F19" si="1">1.14*1.64*C18/SQRT(C16)</f>
        <v>1.5978484186723374E-2</v>
      </c>
      <c r="D19" s="47">
        <f t="shared" si="1"/>
        <v>1.7626970693696838E-2</v>
      </c>
      <c r="E19" s="47">
        <f t="shared" si="1"/>
        <v>3.5075068130473543E-2</v>
      </c>
      <c r="F19" s="47">
        <f t="shared" si="1"/>
        <v>5.9778121135956055E-2</v>
      </c>
      <c r="H19" s="81"/>
      <c r="I19" s="81"/>
      <c r="J19" s="81"/>
      <c r="K19" s="81"/>
    </row>
    <row r="20" spans="1:11">
      <c r="A20" s="1773" t="s">
        <v>115</v>
      </c>
      <c r="B20" s="72" t="s">
        <v>109</v>
      </c>
      <c r="C20" s="390">
        <v>2.617056706243423E-2</v>
      </c>
      <c r="D20" s="390">
        <v>3.8060406721084725E-2</v>
      </c>
      <c r="E20" s="390">
        <v>4.548478340853012E-2</v>
      </c>
      <c r="F20" s="404">
        <v>6.30078572023169E-2</v>
      </c>
    </row>
    <row r="21" spans="1:11">
      <c r="A21" s="1774"/>
      <c r="B21" s="72" t="s">
        <v>75</v>
      </c>
      <c r="C21" s="48">
        <v>3220.7993968719625</v>
      </c>
      <c r="D21" s="48">
        <v>2357.9036242329717</v>
      </c>
      <c r="E21" s="48">
        <v>1311.3107997618447</v>
      </c>
      <c r="F21" s="211">
        <v>349.53649036216757</v>
      </c>
    </row>
    <row r="22" spans="1:11">
      <c r="A22" s="1774"/>
      <c r="B22" s="72" t="s">
        <v>92</v>
      </c>
      <c r="C22" s="48">
        <v>1969</v>
      </c>
      <c r="D22" s="48">
        <v>1522</v>
      </c>
      <c r="E22" s="48">
        <v>802</v>
      </c>
      <c r="F22" s="211">
        <v>187</v>
      </c>
    </row>
    <row r="23" spans="1:11">
      <c r="A23" s="1774"/>
      <c r="B23" s="72" t="s">
        <v>110</v>
      </c>
      <c r="C23" s="40">
        <v>0</v>
      </c>
      <c r="D23" s="40">
        <v>0</v>
      </c>
      <c r="E23" s="40">
        <v>0</v>
      </c>
      <c r="F23" s="224">
        <v>0</v>
      </c>
    </row>
    <row r="24" spans="1:11">
      <c r="A24" s="1774"/>
      <c r="B24" s="72" t="s">
        <v>121</v>
      </c>
      <c r="C24" s="46">
        <v>0.18096280752812582</v>
      </c>
      <c r="D24" s="46">
        <v>0.20414293929278607</v>
      </c>
      <c r="E24" s="46">
        <v>0.22835130439338155</v>
      </c>
      <c r="F24" s="225">
        <v>0.2798099891539701</v>
      </c>
    </row>
    <row r="25" spans="1:11">
      <c r="A25" s="1775"/>
      <c r="B25" s="73" t="s">
        <v>112</v>
      </c>
      <c r="C25" s="47">
        <f t="shared" ref="C25:F25" si="2">1.14*1.64*C24/SQRT(C22)</f>
        <v>7.6245666783071589E-3</v>
      </c>
      <c r="D25" s="47">
        <f t="shared" si="2"/>
        <v>9.7830829684565409E-3</v>
      </c>
      <c r="E25" s="47">
        <f t="shared" si="2"/>
        <v>1.5075266974063735E-2</v>
      </c>
      <c r="F25" s="203">
        <f t="shared" si="2"/>
        <v>3.8255255841732484E-2</v>
      </c>
      <c r="H25" s="81"/>
      <c r="I25" s="81"/>
      <c r="J25" s="81"/>
      <c r="K25" s="81"/>
    </row>
    <row r="26" spans="1:11">
      <c r="A26" s="1773" t="s">
        <v>116</v>
      </c>
      <c r="B26" s="72" t="s">
        <v>109</v>
      </c>
      <c r="C26" s="390">
        <v>1.7989927164861894E-2</v>
      </c>
      <c r="D26" s="390">
        <v>5.0854687308199746E-2</v>
      </c>
      <c r="E26" s="390">
        <v>8.9195495148046769E-2</v>
      </c>
      <c r="F26" s="403">
        <v>0.14796203004373834</v>
      </c>
    </row>
    <row r="27" spans="1:11">
      <c r="A27" s="1774"/>
      <c r="B27" s="72" t="s">
        <v>75</v>
      </c>
      <c r="C27" s="48">
        <v>3222.0431076902723</v>
      </c>
      <c r="D27" s="48">
        <v>2357.9036242329717</v>
      </c>
      <c r="E27" s="48">
        <v>1311.3107997618447</v>
      </c>
      <c r="F27" s="80">
        <v>349.53649036216757</v>
      </c>
    </row>
    <row r="28" spans="1:11">
      <c r="A28" s="1774"/>
      <c r="B28" s="72" t="s">
        <v>92</v>
      </c>
      <c r="C28" s="48">
        <v>1970</v>
      </c>
      <c r="D28" s="48">
        <v>1522</v>
      </c>
      <c r="E28" s="48">
        <v>802</v>
      </c>
      <c r="F28" s="80">
        <v>187</v>
      </c>
    </row>
    <row r="29" spans="1:11">
      <c r="A29" s="1774"/>
      <c r="B29" s="72" t="s">
        <v>110</v>
      </c>
      <c r="C29" s="40">
        <v>0</v>
      </c>
      <c r="D29" s="40">
        <v>0</v>
      </c>
      <c r="E29" s="40">
        <v>0</v>
      </c>
      <c r="F29" s="40">
        <v>0</v>
      </c>
    </row>
    <row r="30" spans="1:11">
      <c r="A30" s="1774"/>
      <c r="B30" s="72" t="s">
        <v>121</v>
      </c>
      <c r="C30" s="46">
        <v>0.14217931144514634</v>
      </c>
      <c r="D30" s="46">
        <v>0.25535257253878885</v>
      </c>
      <c r="E30" s="46">
        <v>0.32956404813046691</v>
      </c>
      <c r="F30" s="81">
        <v>0.44117134011578285</v>
      </c>
    </row>
    <row r="31" spans="1:11">
      <c r="A31" s="1775"/>
      <c r="B31" s="73" t="s">
        <v>112</v>
      </c>
      <c r="C31" s="47">
        <f t="shared" ref="C31:F31" si="3">1.14*1.64*C30/SQRT(C28)</f>
        <v>5.9889680053187479E-3</v>
      </c>
      <c r="D31" s="47">
        <f t="shared" si="3"/>
        <v>1.2237187394333099E-2</v>
      </c>
      <c r="E31" s="47">
        <f t="shared" si="3"/>
        <v>2.1757116841606167E-2</v>
      </c>
      <c r="F31" s="47">
        <f t="shared" si="3"/>
        <v>6.0316368751518502E-2</v>
      </c>
      <c r="H31" s="81"/>
      <c r="I31" s="81"/>
      <c r="J31" s="81"/>
      <c r="K31" s="81"/>
    </row>
    <row r="32" spans="1:11">
      <c r="A32" s="1773" t="s">
        <v>129</v>
      </c>
      <c r="B32" s="72" t="s">
        <v>109</v>
      </c>
      <c r="C32" s="45">
        <v>1.6483248184525632</v>
      </c>
      <c r="D32" s="45">
        <v>1.8401059322378388</v>
      </c>
      <c r="E32" s="45">
        <v>1.8741055655523224</v>
      </c>
      <c r="F32" s="79">
        <v>1.4653920822555166</v>
      </c>
    </row>
    <row r="33" spans="1:11">
      <c r="A33" s="1774"/>
      <c r="B33" s="72" t="s">
        <v>75</v>
      </c>
      <c r="C33" s="48">
        <v>3222.3916516371228</v>
      </c>
      <c r="D33" s="48">
        <v>2356.4286853889889</v>
      </c>
      <c r="E33" s="48">
        <v>1312.0347558026051</v>
      </c>
      <c r="F33" s="80">
        <v>350.53339001731246</v>
      </c>
    </row>
    <row r="34" spans="1:11">
      <c r="A34" s="1774"/>
      <c r="B34" s="72" t="s">
        <v>92</v>
      </c>
      <c r="C34" s="48">
        <v>1970</v>
      </c>
      <c r="D34" s="48">
        <v>1521</v>
      </c>
      <c r="E34" s="48">
        <v>803</v>
      </c>
      <c r="F34" s="80">
        <v>187</v>
      </c>
    </row>
    <row r="35" spans="1:11">
      <c r="A35" s="1774"/>
      <c r="B35" s="72" t="s">
        <v>110</v>
      </c>
      <c r="C35" s="40">
        <v>2</v>
      </c>
      <c r="D35" s="40">
        <v>2</v>
      </c>
      <c r="E35" s="40">
        <v>2</v>
      </c>
      <c r="F35" s="82">
        <v>2</v>
      </c>
    </row>
    <row r="36" spans="1:11">
      <c r="A36" s="1774"/>
      <c r="B36" s="72" t="s">
        <v>121</v>
      </c>
      <c r="C36" s="46">
        <v>1.7474271694884034</v>
      </c>
      <c r="D36" s="46">
        <v>1.8437608273554891</v>
      </c>
      <c r="E36" s="46">
        <v>1.9174584968070145</v>
      </c>
      <c r="F36" s="81">
        <v>1.9131376757407632</v>
      </c>
    </row>
    <row r="37" spans="1:11">
      <c r="A37" s="1775"/>
      <c r="B37" s="73" t="s">
        <v>112</v>
      </c>
      <c r="C37" s="47">
        <f t="shared" ref="C37:F37" si="4">1.14*1.64*C36/SQRT(C34)</f>
        <v>7.3606246248620499E-2</v>
      </c>
      <c r="D37" s="47">
        <f t="shared" si="4"/>
        <v>8.8387057508303127E-2</v>
      </c>
      <c r="E37" s="47">
        <f t="shared" si="4"/>
        <v>0.12650768228472126</v>
      </c>
      <c r="F37" s="47">
        <f t="shared" si="4"/>
        <v>0.26156168143678271</v>
      </c>
      <c r="H37" s="81"/>
      <c r="I37" s="81"/>
      <c r="J37" s="81"/>
      <c r="K37" s="81"/>
    </row>
    <row r="38" spans="1:11">
      <c r="A38" s="1773" t="s">
        <v>1173</v>
      </c>
      <c r="B38" s="72" t="s">
        <v>109</v>
      </c>
      <c r="C38" s="390">
        <v>6.2212410122191461E-2</v>
      </c>
      <c r="D38" s="390">
        <v>8.0880986816239453E-2</v>
      </c>
      <c r="E38" s="390">
        <v>8.8440035613738602E-2</v>
      </c>
      <c r="F38" s="404">
        <v>9.9966168270399239E-2</v>
      </c>
    </row>
    <row r="39" spans="1:11">
      <c r="A39" s="1774"/>
      <c r="B39" s="72" t="s">
        <v>75</v>
      </c>
      <c r="C39" s="48">
        <v>3222.3916516371228</v>
      </c>
      <c r="D39" s="48">
        <v>2356.4286853889889</v>
      </c>
      <c r="E39" s="48">
        <v>1311.3349686707618</v>
      </c>
      <c r="F39" s="211">
        <v>350.53339001731246</v>
      </c>
    </row>
    <row r="40" spans="1:11">
      <c r="A40" s="1774"/>
      <c r="B40" s="72" t="s">
        <v>92</v>
      </c>
      <c r="C40" s="48">
        <v>1970</v>
      </c>
      <c r="D40" s="48">
        <v>1521</v>
      </c>
      <c r="E40" s="48">
        <v>802</v>
      </c>
      <c r="F40" s="211">
        <v>187</v>
      </c>
    </row>
    <row r="41" spans="1:11">
      <c r="A41" s="1774"/>
      <c r="B41" s="72" t="s">
        <v>110</v>
      </c>
      <c r="C41" s="40">
        <v>0</v>
      </c>
      <c r="D41" s="40">
        <v>0</v>
      </c>
      <c r="E41" s="40">
        <v>0</v>
      </c>
      <c r="F41" s="224">
        <v>0</v>
      </c>
    </row>
    <row r="42" spans="1:11">
      <c r="A42" s="1774"/>
      <c r="B42" s="72" t="s">
        <v>121</v>
      </c>
      <c r="C42" s="46">
        <v>0.28415236366339069</v>
      </c>
      <c r="D42" s="46">
        <v>0.3199585673237747</v>
      </c>
      <c r="E42" s="46">
        <v>0.35929334565712417</v>
      </c>
      <c r="F42" s="225">
        <v>0.38772129087061696</v>
      </c>
    </row>
    <row r="43" spans="1:11">
      <c r="A43" s="1775"/>
      <c r="B43" s="73" t="s">
        <v>112</v>
      </c>
      <c r="C43" s="47">
        <f t="shared" ref="C43:F43" si="5">1.14*1.64*C42/SQRT(C40)</f>
        <v>1.1969247827397882E-2</v>
      </c>
      <c r="D43" s="47">
        <f t="shared" si="5"/>
        <v>1.5338321473552029E-2</v>
      </c>
      <c r="E43" s="47">
        <f t="shared" si="5"/>
        <v>2.3719781772977244E-2</v>
      </c>
      <c r="F43" s="203">
        <f t="shared" si="5"/>
        <v>5.3008747909212305E-2</v>
      </c>
      <c r="H43" s="81"/>
      <c r="I43" s="81"/>
      <c r="J43" s="81"/>
      <c r="K43" s="81"/>
    </row>
    <row r="44" spans="1:11">
      <c r="A44" s="1824" t="s">
        <v>1174</v>
      </c>
      <c r="B44" s="72" t="s">
        <v>109</v>
      </c>
      <c r="C44" s="390">
        <v>2.649304221036854E-2</v>
      </c>
      <c r="D44" s="390">
        <v>3.4847519367716351E-2</v>
      </c>
      <c r="E44" s="390">
        <v>1.9930557875473941E-2</v>
      </c>
      <c r="F44" s="404">
        <v>2.9481269845902953E-2</v>
      </c>
    </row>
    <row r="45" spans="1:11">
      <c r="A45" s="1773"/>
      <c r="B45" s="72" t="s">
        <v>75</v>
      </c>
      <c r="C45" s="48">
        <v>3222.3916516371228</v>
      </c>
      <c r="D45" s="48">
        <v>2356.4286853889889</v>
      </c>
      <c r="E45" s="48">
        <v>1311.3349686707618</v>
      </c>
      <c r="F45" s="211">
        <v>350.53339001731246</v>
      </c>
    </row>
    <row r="46" spans="1:11">
      <c r="A46" s="1773"/>
      <c r="B46" s="72" t="s">
        <v>92</v>
      </c>
      <c r="C46" s="48">
        <v>1970</v>
      </c>
      <c r="D46" s="48">
        <v>1521</v>
      </c>
      <c r="E46" s="48">
        <v>802</v>
      </c>
      <c r="F46" s="211">
        <v>187</v>
      </c>
    </row>
    <row r="47" spans="1:11">
      <c r="A47" s="1773"/>
      <c r="B47" s="72" t="s">
        <v>110</v>
      </c>
      <c r="C47" s="40">
        <v>0</v>
      </c>
      <c r="D47" s="40">
        <v>0</v>
      </c>
      <c r="E47" s="40">
        <v>0</v>
      </c>
      <c r="F47" s="224">
        <v>0</v>
      </c>
    </row>
    <row r="48" spans="1:11">
      <c r="A48" s="1773"/>
      <c r="B48" s="72" t="s">
        <v>121</v>
      </c>
      <c r="C48" s="46">
        <v>0.19123099466981144</v>
      </c>
      <c r="D48" s="46">
        <v>0.21142758428231873</v>
      </c>
      <c r="E48" s="46">
        <v>0.17526741921129788</v>
      </c>
      <c r="F48" s="225">
        <v>0.27487270453595358</v>
      </c>
    </row>
    <row r="49" spans="1:11">
      <c r="A49" s="1786"/>
      <c r="B49" s="1497" t="s">
        <v>112</v>
      </c>
      <c r="C49" s="47">
        <f t="shared" ref="C49:F49" si="6">1.14*1.64*C48/SQRT(C46)</f>
        <v>8.0551544177693904E-3</v>
      </c>
      <c r="D49" s="47">
        <f t="shared" si="6"/>
        <v>1.013551311728777E-2</v>
      </c>
      <c r="E49" s="47">
        <f t="shared" si="6"/>
        <v>1.1570781885763746E-2</v>
      </c>
      <c r="F49" s="203">
        <f t="shared" si="6"/>
        <v>3.7580236744677531E-2</v>
      </c>
      <c r="H49" s="81"/>
      <c r="I49" s="81"/>
      <c r="J49" s="81"/>
      <c r="K49" s="81"/>
    </row>
    <row r="50" spans="1:11">
      <c r="A50" s="1784" t="s">
        <v>1256</v>
      </c>
      <c r="B50" s="1496" t="s">
        <v>109</v>
      </c>
      <c r="C50" s="994">
        <v>1.7370302707851177</v>
      </c>
      <c r="D50" s="994">
        <v>1.9558344384217978</v>
      </c>
      <c r="E50" s="994">
        <v>1.9813416864586872</v>
      </c>
      <c r="F50" s="994">
        <v>1.5948395203718186</v>
      </c>
      <c r="H50" s="81"/>
      <c r="I50" s="81"/>
      <c r="J50" s="81"/>
      <c r="K50" s="81"/>
    </row>
    <row r="51" spans="1:11">
      <c r="A51" s="1784"/>
      <c r="B51" s="1496" t="s">
        <v>75</v>
      </c>
      <c r="C51" s="1504">
        <v>3222.3916516371237</v>
      </c>
      <c r="D51" s="1504">
        <v>2356.4286853889862</v>
      </c>
      <c r="E51" s="1504">
        <v>1311.334968670762</v>
      </c>
      <c r="F51" s="1504">
        <v>350.53339001731246</v>
      </c>
      <c r="H51" s="81"/>
      <c r="I51" s="81"/>
      <c r="J51" s="81"/>
      <c r="K51" s="81"/>
    </row>
    <row r="52" spans="1:11">
      <c r="A52" s="1784"/>
      <c r="B52" s="1496" t="s">
        <v>92</v>
      </c>
      <c r="C52" s="1504">
        <v>1970</v>
      </c>
      <c r="D52" s="1504">
        <v>1521</v>
      </c>
      <c r="E52" s="1504">
        <v>802</v>
      </c>
      <c r="F52" s="1504">
        <v>187</v>
      </c>
      <c r="H52" s="81"/>
      <c r="I52" s="81"/>
      <c r="J52" s="81"/>
      <c r="K52" s="81"/>
    </row>
    <row r="53" spans="1:11">
      <c r="A53" s="1784"/>
      <c r="B53" s="1496" t="s">
        <v>121</v>
      </c>
      <c r="C53" s="1509">
        <v>1.7957777932033598</v>
      </c>
      <c r="D53" s="1509">
        <v>1.8749540623923109</v>
      </c>
      <c r="E53" s="1509">
        <v>1.9794411529973961</v>
      </c>
      <c r="F53" s="1509">
        <v>1.9319837819766104</v>
      </c>
      <c r="H53" s="81"/>
      <c r="I53" s="81"/>
      <c r="J53" s="81"/>
      <c r="K53" s="81"/>
    </row>
    <row r="54" spans="1:11" ht="13.5" thickBot="1">
      <c r="A54" s="1819"/>
      <c r="B54" s="1499" t="s">
        <v>112</v>
      </c>
      <c r="C54" s="1510">
        <v>7.5642902183459509E-2</v>
      </c>
      <c r="D54" s="1510">
        <v>8.9882413206375994E-2</v>
      </c>
      <c r="E54" s="1510">
        <v>0.13067849084618224</v>
      </c>
      <c r="F54" s="1510">
        <v>0.26413829643845832</v>
      </c>
      <c r="H54" s="81"/>
      <c r="I54" s="81"/>
      <c r="J54" s="81"/>
      <c r="K54" s="81"/>
    </row>
    <row r="55" spans="1:11" ht="51" customHeight="1">
      <c r="A55" s="1825" t="s">
        <v>130</v>
      </c>
      <c r="B55" s="1825"/>
      <c r="C55" s="1825"/>
      <c r="D55" s="1825"/>
      <c r="E55" s="1825"/>
      <c r="F55" s="1825"/>
    </row>
    <row r="57" spans="1:11">
      <c r="A57" s="329" t="s">
        <v>347</v>
      </c>
      <c r="B57" s="329"/>
    </row>
    <row r="58" spans="1:11">
      <c r="A58" s="330" t="s">
        <v>348</v>
      </c>
      <c r="B58" s="330"/>
    </row>
  </sheetData>
  <mergeCells count="12">
    <mergeCell ref="A20:A25"/>
    <mergeCell ref="A5:F5"/>
    <mergeCell ref="A6:B7"/>
    <mergeCell ref="C6:F6"/>
    <mergeCell ref="A8:A13"/>
    <mergeCell ref="A14:A19"/>
    <mergeCell ref="A26:A31"/>
    <mergeCell ref="A32:A37"/>
    <mergeCell ref="A38:A43"/>
    <mergeCell ref="A44:A49"/>
    <mergeCell ref="A55:F55"/>
    <mergeCell ref="A50:A54"/>
  </mergeCells>
  <hyperlinks>
    <hyperlink ref="A3" location="Übersicht!A1" display="&lt;&lt; Zurück zur Übersicht"/>
  </hyperlinks>
  <pageMargins left="0.7" right="0.7" top="0.78740157499999996" bottom="0.78740157499999996"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zoomScaleNormal="100" workbookViewId="0">
      <selection activeCell="A3" sqref="A3"/>
    </sheetView>
  </sheetViews>
  <sheetFormatPr baseColWidth="10" defaultRowHeight="12.75"/>
  <cols>
    <col min="1" max="1" width="18.85546875" customWidth="1"/>
    <col min="2" max="9" width="12.5703125" customWidth="1"/>
  </cols>
  <sheetData>
    <row r="1" spans="1:9" ht="25.5">
      <c r="A1" s="8" t="s">
        <v>1208</v>
      </c>
    </row>
    <row r="2" spans="1:9">
      <c r="A2" s="50"/>
    </row>
    <row r="3" spans="1:9" ht="15.75">
      <c r="A3" s="26" t="s">
        <v>69</v>
      </c>
    </row>
    <row r="6" spans="1:9">
      <c r="A6" s="2120" t="s">
        <v>800</v>
      </c>
      <c r="B6" s="2120"/>
      <c r="C6" s="2120"/>
      <c r="D6" s="2120"/>
      <c r="E6" s="2120"/>
      <c r="F6" s="2120"/>
      <c r="G6" s="2120"/>
      <c r="H6" s="2120"/>
      <c r="I6" s="2120"/>
    </row>
    <row r="7" spans="1:9">
      <c r="B7" s="2121" t="s">
        <v>102</v>
      </c>
      <c r="C7" s="2121" t="s">
        <v>102</v>
      </c>
      <c r="D7" s="2121"/>
      <c r="E7" s="2121"/>
      <c r="F7" s="2121" t="s">
        <v>82</v>
      </c>
      <c r="G7" s="2121" t="s">
        <v>95</v>
      </c>
      <c r="H7" s="2121"/>
      <c r="I7" s="2121"/>
    </row>
    <row r="8" spans="1:9" ht="28.5" customHeight="1">
      <c r="B8" s="1414" t="s">
        <v>786</v>
      </c>
      <c r="C8" s="1414" t="s">
        <v>75</v>
      </c>
      <c r="D8" s="1414" t="s">
        <v>787</v>
      </c>
      <c r="E8" s="1415" t="s">
        <v>772</v>
      </c>
      <c r="F8" s="1414" t="s">
        <v>786</v>
      </c>
      <c r="G8" s="1414" t="s">
        <v>75</v>
      </c>
      <c r="H8" s="1414" t="s">
        <v>787</v>
      </c>
      <c r="I8" s="1415" t="s">
        <v>772</v>
      </c>
    </row>
    <row r="9" spans="1:9">
      <c r="A9" s="472" t="s">
        <v>801</v>
      </c>
      <c r="B9" s="472">
        <v>21613</v>
      </c>
      <c r="C9" s="472">
        <v>24552.063327488049</v>
      </c>
      <c r="D9" s="755">
        <v>49.727163839880468</v>
      </c>
      <c r="E9" s="755">
        <v>0.44650008747499592</v>
      </c>
      <c r="F9" s="472">
        <v>1688</v>
      </c>
      <c r="G9" s="472">
        <v>2991.9192422682727</v>
      </c>
      <c r="H9" s="755">
        <v>46.776106099679687</v>
      </c>
      <c r="I9" s="755">
        <v>1.5396494898798394</v>
      </c>
    </row>
    <row r="10" spans="1:9">
      <c r="A10" s="472" t="s">
        <v>802</v>
      </c>
      <c r="B10" s="472">
        <v>9877</v>
      </c>
      <c r="C10" s="472">
        <v>11150.245094116906</v>
      </c>
      <c r="D10" s="755">
        <v>22.583440636095137</v>
      </c>
      <c r="E10" s="755">
        <v>0.37339628863438679</v>
      </c>
      <c r="F10" s="743">
        <v>839</v>
      </c>
      <c r="G10" s="743">
        <v>1498.121821942615</v>
      </c>
      <c r="H10" s="755">
        <v>23.421857215740236</v>
      </c>
      <c r="I10" s="755">
        <v>1.3068314764386666</v>
      </c>
    </row>
    <row r="11" spans="1:9">
      <c r="A11" s="472" t="s">
        <v>803</v>
      </c>
      <c r="B11" s="472">
        <v>8697</v>
      </c>
      <c r="C11" s="472">
        <v>9663.5524799231061</v>
      </c>
      <c r="D11" s="755">
        <v>19.572328852150456</v>
      </c>
      <c r="E11" s="755">
        <v>0.35430885673708568</v>
      </c>
      <c r="F11" s="743">
        <v>785</v>
      </c>
      <c r="G11" s="743">
        <v>1331.6468307105972</v>
      </c>
      <c r="H11" s="755">
        <v>20.819162683481242</v>
      </c>
      <c r="I11" s="755">
        <v>1.2528474158672425</v>
      </c>
    </row>
    <row r="12" spans="1:9">
      <c r="A12" s="472" t="s">
        <v>804</v>
      </c>
      <c r="B12" s="472">
        <v>2564</v>
      </c>
      <c r="C12" s="472">
        <v>2812.8745232596275</v>
      </c>
      <c r="D12" s="755">
        <v>5.6971290116604658</v>
      </c>
      <c r="E12" s="755">
        <v>0.2069895852192257</v>
      </c>
      <c r="F12" s="743">
        <v>249</v>
      </c>
      <c r="G12" s="743">
        <v>400.76523683352747</v>
      </c>
      <c r="H12" s="755">
        <v>6.2656227395282897</v>
      </c>
      <c r="I12" s="755">
        <v>0.74780450530250264</v>
      </c>
    </row>
    <row r="13" spans="1:9">
      <c r="A13" s="472" t="s">
        <v>805</v>
      </c>
      <c r="B13" s="745">
        <v>1080</v>
      </c>
      <c r="C13" s="745">
        <v>1194.8089956114729</v>
      </c>
      <c r="D13" s="755">
        <v>2.4199376602134848</v>
      </c>
      <c r="E13" s="755">
        <v>0.13722733983256385</v>
      </c>
      <c r="F13" s="748">
        <v>110</v>
      </c>
      <c r="G13" s="748">
        <v>173.80233229004031</v>
      </c>
      <c r="H13" s="755">
        <v>2.7172512615705644</v>
      </c>
      <c r="I13" s="755">
        <v>0.50169448069819267</v>
      </c>
    </row>
    <row r="14" spans="1:9">
      <c r="A14" s="751" t="s">
        <v>166</v>
      </c>
      <c r="B14" s="752">
        <f>SUM(B9:B13)</f>
        <v>43831</v>
      </c>
      <c r="C14" s="752">
        <v>49373.544420399157</v>
      </c>
      <c r="D14" s="756">
        <f>SUM(D9:D13)</f>
        <v>100</v>
      </c>
      <c r="E14" s="754"/>
      <c r="F14" s="752">
        <f>SUM(F9:F13)</f>
        <v>3671</v>
      </c>
      <c r="G14" s="752">
        <v>6396.2554640450517</v>
      </c>
      <c r="H14" s="756">
        <f>SUM(H9:H13)</f>
        <v>100.00000000000003</v>
      </c>
      <c r="I14" s="754"/>
    </row>
    <row r="15" spans="1:9" ht="57.75" customHeight="1">
      <c r="A15" s="2122" t="s">
        <v>806</v>
      </c>
      <c r="B15" s="2122"/>
      <c r="C15" s="2122"/>
      <c r="D15" s="2122"/>
      <c r="E15" s="2122"/>
      <c r="F15" s="2122"/>
      <c r="G15" s="2122"/>
      <c r="H15" s="2122"/>
      <c r="I15" s="2122"/>
    </row>
  </sheetData>
  <mergeCells count="4">
    <mergeCell ref="A6:I6"/>
    <mergeCell ref="B7:E7"/>
    <mergeCell ref="F7:I7"/>
    <mergeCell ref="A15:I15"/>
  </mergeCells>
  <hyperlinks>
    <hyperlink ref="A3" location="Übersicht!A1" display="&lt;&lt; Zurück zur Übersicht"/>
  </hyperlinks>
  <pageMargins left="0.7" right="0.7" top="0.78740157499999996" bottom="0.78740157499999996"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zoomScaleNormal="100" workbookViewId="0">
      <selection activeCell="A3" sqref="A3"/>
    </sheetView>
  </sheetViews>
  <sheetFormatPr baseColWidth="10" defaultRowHeight="12.75"/>
  <cols>
    <col min="1" max="1" width="53.42578125" bestFit="1" customWidth="1"/>
    <col min="2" max="9" width="17.28515625" customWidth="1"/>
  </cols>
  <sheetData>
    <row r="1" spans="1:9" ht="25.5">
      <c r="A1" s="8" t="s">
        <v>1415</v>
      </c>
    </row>
    <row r="2" spans="1:9">
      <c r="A2" s="50"/>
    </row>
    <row r="3" spans="1:9" ht="15.75">
      <c r="A3" s="26" t="s">
        <v>69</v>
      </c>
    </row>
    <row r="6" spans="1:9">
      <c r="A6" s="2120" t="s">
        <v>768</v>
      </c>
      <c r="B6" s="2120"/>
      <c r="C6" s="2120"/>
      <c r="D6" s="2120"/>
      <c r="E6" s="2120"/>
      <c r="F6" s="2120"/>
      <c r="G6" s="2120"/>
      <c r="H6" s="2120"/>
      <c r="I6" s="2120"/>
    </row>
    <row r="7" spans="1:9">
      <c r="A7" s="45"/>
      <c r="B7" s="2121" t="s">
        <v>102</v>
      </c>
      <c r="C7" s="2121"/>
      <c r="D7" s="2121"/>
      <c r="E7" s="2121"/>
      <c r="F7" s="2121" t="s">
        <v>82</v>
      </c>
      <c r="G7" s="2121"/>
      <c r="H7" s="2121"/>
      <c r="I7" s="2121"/>
    </row>
    <row r="8" spans="1:9">
      <c r="A8" s="741"/>
      <c r="B8" s="1412" t="s">
        <v>769</v>
      </c>
      <c r="C8" s="1412" t="s">
        <v>770</v>
      </c>
      <c r="D8" s="1412" t="s">
        <v>771</v>
      </c>
      <c r="E8" s="1413" t="s">
        <v>772</v>
      </c>
      <c r="F8" s="1412" t="s">
        <v>769</v>
      </c>
      <c r="G8" s="1412" t="s">
        <v>770</v>
      </c>
      <c r="H8" s="1412" t="s">
        <v>771</v>
      </c>
      <c r="I8" s="1413" t="s">
        <v>772</v>
      </c>
    </row>
    <row r="9" spans="1:9">
      <c r="A9" s="45" t="s">
        <v>773</v>
      </c>
      <c r="B9" s="472">
        <v>55185</v>
      </c>
      <c r="C9" s="472">
        <v>54632.498290463162</v>
      </c>
      <c r="D9" s="186">
        <v>0.28421429811151566</v>
      </c>
      <c r="E9" s="742">
        <f>1.14*1.64*SQRT(D9*(1-D9)/B18)</f>
        <v>1.9253488709105046E-3</v>
      </c>
      <c r="F9" s="472">
        <v>3823</v>
      </c>
      <c r="G9" s="472">
        <v>5958.336589644995</v>
      </c>
      <c r="H9" s="186">
        <v>0.2555943118675657</v>
      </c>
      <c r="I9" s="742">
        <f>1.14*1.64*SQRT(H9*(1-H9)/F18)</f>
        <v>6.7079824258928274E-3</v>
      </c>
    </row>
    <row r="10" spans="1:9">
      <c r="A10" s="45" t="s">
        <v>774</v>
      </c>
      <c r="B10" s="472">
        <v>13325</v>
      </c>
      <c r="C10" s="472">
        <v>12715.67313100211</v>
      </c>
      <c r="D10" s="186">
        <v>6.6150665392032626E-2</v>
      </c>
      <c r="E10" s="742">
        <f>1.14*1.64*SQRT(D10*(1-D10)/B18)</f>
        <v>1.0609635879986136E-3</v>
      </c>
      <c r="F10" s="472">
        <v>1642</v>
      </c>
      <c r="G10" s="472">
        <v>2251.7181321680155</v>
      </c>
      <c r="H10" s="186">
        <v>9.6591781590756848E-2</v>
      </c>
      <c r="I10" s="742">
        <f>1.14*1.64*SQRT(H10*(1-H10)/F18)</f>
        <v>4.5427997074184339E-3</v>
      </c>
    </row>
    <row r="11" spans="1:9">
      <c r="A11" s="45" t="s">
        <v>775</v>
      </c>
      <c r="B11" s="472">
        <v>84802</v>
      </c>
      <c r="C11" s="472">
        <v>84274.166623820318</v>
      </c>
      <c r="D11" s="186">
        <v>0.4384189606079783</v>
      </c>
      <c r="E11" s="742">
        <f>1.14*1.64*SQRT(D11*(1-D11)/B18)</f>
        <v>2.1180970051867982E-3</v>
      </c>
      <c r="F11" s="472">
        <v>6321</v>
      </c>
      <c r="G11" s="472">
        <v>10107.799011917326</v>
      </c>
      <c r="H11" s="186">
        <v>0.43359348604718517</v>
      </c>
      <c r="I11" s="742">
        <f>1.14*1.64*SQRT(H11*(1-H11)/F18)</f>
        <v>7.6210880025188773E-3</v>
      </c>
    </row>
    <row r="12" spans="1:9">
      <c r="A12" s="45" t="s">
        <v>776</v>
      </c>
      <c r="B12" s="472">
        <v>19574</v>
      </c>
      <c r="C12" s="472">
        <v>22133.201952780892</v>
      </c>
      <c r="D12" s="186">
        <v>0.11514341563743119</v>
      </c>
      <c r="E12" s="742">
        <f>1.14*1.64*SQRT(D12*(1-D12)/B18)</f>
        <v>1.3625453362076396E-3</v>
      </c>
      <c r="F12" s="472">
        <v>1622</v>
      </c>
      <c r="G12" s="472">
        <v>2863.5228694663269</v>
      </c>
      <c r="H12" s="186">
        <v>0.12283632291103759</v>
      </c>
      <c r="I12" s="742">
        <f>1.14*1.64*SQRT(H12*(1-H12)/F18)</f>
        <v>5.0479518740057256E-3</v>
      </c>
    </row>
    <row r="13" spans="1:9">
      <c r="A13" s="45" t="s">
        <v>777</v>
      </c>
      <c r="B13" s="472">
        <v>12099</v>
      </c>
      <c r="C13" s="472">
        <v>11712.434180112998</v>
      </c>
      <c r="D13" s="186">
        <v>6.0931521783605405E-2</v>
      </c>
      <c r="E13" s="742">
        <f>1.14*1.64*SQRT(D13*(1-D13)/B18)</f>
        <v>1.0210913750028649E-3</v>
      </c>
      <c r="F13" s="472">
        <v>719</v>
      </c>
      <c r="G13" s="472">
        <v>1151.4630681134331</v>
      </c>
      <c r="H13" s="186">
        <v>4.9394223724595607E-2</v>
      </c>
      <c r="I13" s="742">
        <f>1.14*1.64*SQRT(H13*(1-H13)/F18)</f>
        <v>3.3323437046835179E-3</v>
      </c>
    </row>
    <row r="14" spans="1:9">
      <c r="A14" s="45" t="s">
        <v>778</v>
      </c>
      <c r="B14" s="472">
        <v>1511</v>
      </c>
      <c r="C14" s="472">
        <v>1604.7580571561409</v>
      </c>
      <c r="D14" s="186">
        <v>8.3484226261907862E-3</v>
      </c>
      <c r="E14" s="742">
        <f>1.14*1.64*SQRT(D14*(1-D14)/B18)</f>
        <v>3.8839777264397665E-4</v>
      </c>
      <c r="F14" s="743">
        <v>118</v>
      </c>
      <c r="G14" s="743">
        <v>197.27491242863334</v>
      </c>
      <c r="H14" s="271">
        <v>8.4624869260591824E-3</v>
      </c>
      <c r="I14" s="744">
        <f>1.14*1.64*SQRT(H14*(1-H14)/F18)</f>
        <v>1.4086888027375812E-3</v>
      </c>
    </row>
    <row r="15" spans="1:9">
      <c r="A15" s="45" t="s">
        <v>779</v>
      </c>
      <c r="B15" s="472">
        <v>1013</v>
      </c>
      <c r="C15" s="472">
        <v>1017.8808724277063</v>
      </c>
      <c r="D15" s="186">
        <v>5.2953151836491862E-3</v>
      </c>
      <c r="E15" s="742">
        <f>1.14*1.64*SQRT(D15*(1-D15)/B18)</f>
        <v>3.0980466505656565E-4</v>
      </c>
      <c r="F15" s="743">
        <v>114</v>
      </c>
      <c r="G15" s="743">
        <v>185.07094049884711</v>
      </c>
      <c r="H15" s="271">
        <v>7.9389740696579891E-3</v>
      </c>
      <c r="I15" s="744">
        <f>1.14*1.64*SQRT(H15*(1-H15)/F18)</f>
        <v>1.3647806871794415E-3</v>
      </c>
    </row>
    <row r="16" spans="1:9">
      <c r="A16" s="45" t="s">
        <v>780</v>
      </c>
      <c r="B16" s="472">
        <v>437</v>
      </c>
      <c r="C16" s="472">
        <v>455.02368620868452</v>
      </c>
      <c r="D16" s="186">
        <v>2.3671668264618078E-3</v>
      </c>
      <c r="E16" s="742">
        <f>1.14*1.64*SQRT(D16*(1-D16)/B18)</f>
        <v>2.074410795241022E-4</v>
      </c>
      <c r="F16" s="743">
        <v>55</v>
      </c>
      <c r="G16" s="743">
        <v>84.103936354317298</v>
      </c>
      <c r="H16" s="271">
        <v>3.6078001661057676E-3</v>
      </c>
      <c r="I16" s="744">
        <f>1.14*1.64*SQRT(H16*(1-H16)/F18)</f>
        <v>9.2203600211770509E-4</v>
      </c>
    </row>
    <row r="17" spans="1:9">
      <c r="A17" s="741" t="s">
        <v>781</v>
      </c>
      <c r="B17" s="745">
        <v>3880</v>
      </c>
      <c r="C17" s="745">
        <v>3677.2691381823679</v>
      </c>
      <c r="D17" s="746">
        <v>1.9130233831134935E-2</v>
      </c>
      <c r="E17" s="747">
        <f>1.14*1.64*SQRT(D17*(1-D17)/B18)</f>
        <v>5.8473727206174097E-4</v>
      </c>
      <c r="F17" s="748">
        <v>366</v>
      </c>
      <c r="G17" s="748">
        <v>512.40533460472943</v>
      </c>
      <c r="H17" s="749">
        <v>2.1980612697036106E-2</v>
      </c>
      <c r="I17" s="750">
        <f>1.14*1.64*SQRT(H17*(1-H17)/F18)</f>
        <v>2.2547848664894519E-3</v>
      </c>
    </row>
    <row r="18" spans="1:9">
      <c r="A18" s="751" t="s">
        <v>782</v>
      </c>
      <c r="B18" s="752">
        <v>191826</v>
      </c>
      <c r="C18" s="752">
        <v>192222.90593215439</v>
      </c>
      <c r="D18" s="753">
        <v>1</v>
      </c>
      <c r="E18" s="754">
        <f>1.14*1.64*SQRT(D18*(1-D18)/B18)</f>
        <v>0</v>
      </c>
      <c r="F18" s="752">
        <v>14780</v>
      </c>
      <c r="G18" s="752">
        <v>23311.694795196625</v>
      </c>
      <c r="H18" s="753">
        <v>1</v>
      </c>
      <c r="I18" s="754">
        <f>1.14*1.64*SQRT(H18*(1-H18)/F18)</f>
        <v>0</v>
      </c>
    </row>
    <row r="19" spans="1:9" ht="57" customHeight="1">
      <c r="A19" s="2123" t="s">
        <v>783</v>
      </c>
      <c r="B19" s="2123"/>
      <c r="C19" s="2123"/>
    </row>
  </sheetData>
  <mergeCells count="4">
    <mergeCell ref="A6:I6"/>
    <mergeCell ref="B7:E7"/>
    <mergeCell ref="F7:I7"/>
    <mergeCell ref="A19:C19"/>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zoomScaleNormal="100" workbookViewId="0">
      <selection activeCell="A3" sqref="A3"/>
    </sheetView>
  </sheetViews>
  <sheetFormatPr baseColWidth="10" defaultRowHeight="12.75"/>
  <cols>
    <col min="1" max="1" width="53.42578125" bestFit="1" customWidth="1"/>
    <col min="2" max="9" width="13.140625" customWidth="1"/>
  </cols>
  <sheetData>
    <row r="1" spans="1:9" ht="25.5">
      <c r="A1" s="8" t="s">
        <v>1417</v>
      </c>
    </row>
    <row r="2" spans="1:9">
      <c r="A2" s="50"/>
    </row>
    <row r="3" spans="1:9" ht="15.75">
      <c r="A3" s="26" t="s">
        <v>69</v>
      </c>
    </row>
    <row r="6" spans="1:9">
      <c r="A6" s="2120" t="s">
        <v>785</v>
      </c>
      <c r="B6" s="2120"/>
      <c r="C6" s="2120"/>
      <c r="D6" s="2120"/>
      <c r="E6" s="2120"/>
      <c r="F6" s="2120"/>
      <c r="G6" s="2120"/>
      <c r="H6" s="2120"/>
      <c r="I6" s="2120"/>
    </row>
    <row r="7" spans="1:9">
      <c r="A7" s="45"/>
      <c r="B7" s="2121" t="s">
        <v>102</v>
      </c>
      <c r="C7" s="2121"/>
      <c r="D7" s="2121"/>
      <c r="E7" s="2121"/>
      <c r="F7" s="2121" t="s">
        <v>82</v>
      </c>
      <c r="G7" s="2121"/>
      <c r="H7" s="2121"/>
      <c r="I7" s="2121"/>
    </row>
    <row r="8" spans="1:9" ht="24">
      <c r="A8" s="741"/>
      <c r="B8" s="1414" t="s">
        <v>786</v>
      </c>
      <c r="C8" s="1414" t="s">
        <v>75</v>
      </c>
      <c r="D8" s="1414" t="s">
        <v>787</v>
      </c>
      <c r="E8" s="1415" t="s">
        <v>772</v>
      </c>
      <c r="F8" s="1414" t="s">
        <v>786</v>
      </c>
      <c r="G8" s="1414" t="s">
        <v>75</v>
      </c>
      <c r="H8" s="1414" t="s">
        <v>787</v>
      </c>
      <c r="I8" s="1415" t="s">
        <v>772</v>
      </c>
    </row>
    <row r="9" spans="1:9">
      <c r="A9" s="472" t="s">
        <v>788</v>
      </c>
      <c r="B9" s="472">
        <v>3635</v>
      </c>
      <c r="C9" s="472">
        <v>4247.3962445886909</v>
      </c>
      <c r="D9" s="755">
        <v>16.454690091170001</v>
      </c>
      <c r="E9" s="755">
        <v>0.45557547144219646</v>
      </c>
      <c r="F9" s="472">
        <v>417</v>
      </c>
      <c r="G9" s="472">
        <v>698.49521811124612</v>
      </c>
      <c r="H9" s="755">
        <v>20.439688817527188</v>
      </c>
      <c r="I9" s="755">
        <v>1.6969166134090816</v>
      </c>
    </row>
    <row r="10" spans="1:9">
      <c r="A10" s="472" t="s">
        <v>789</v>
      </c>
      <c r="B10" s="472">
        <v>431</v>
      </c>
      <c r="C10" s="472">
        <v>441.91261590885387</v>
      </c>
      <c r="D10" s="755">
        <v>1.711998298115601</v>
      </c>
      <c r="E10" s="755">
        <v>0.15938827100090322</v>
      </c>
      <c r="F10" s="472">
        <v>33</v>
      </c>
      <c r="G10" s="472">
        <v>53.358869968197133</v>
      </c>
      <c r="H10" s="755">
        <v>1.5614118314996757</v>
      </c>
      <c r="I10" s="755">
        <v>0.52169484613495432</v>
      </c>
    </row>
    <row r="11" spans="1:9">
      <c r="A11" s="472" t="s">
        <v>790</v>
      </c>
      <c r="B11" s="472">
        <v>11780</v>
      </c>
      <c r="C11" s="472">
        <v>12925.748051461711</v>
      </c>
      <c r="D11" s="755">
        <v>50.075191043058275</v>
      </c>
      <c r="E11" s="755">
        <v>0.61436144861949926</v>
      </c>
      <c r="F11" s="472">
        <v>816</v>
      </c>
      <c r="G11" s="472">
        <v>1513.5173257409162</v>
      </c>
      <c r="H11" s="755">
        <v>44.289241151473789</v>
      </c>
      <c r="I11" s="755">
        <v>2.0902285812119805</v>
      </c>
    </row>
    <row r="12" spans="1:9">
      <c r="A12" s="472" t="s">
        <v>791</v>
      </c>
      <c r="B12" s="472">
        <v>3654</v>
      </c>
      <c r="C12" s="472">
        <v>4397.7924065820889</v>
      </c>
      <c r="D12" s="755">
        <v>17.037334632435876</v>
      </c>
      <c r="E12" s="755">
        <v>0.46195175078867234</v>
      </c>
      <c r="F12" s="472">
        <v>325</v>
      </c>
      <c r="G12" s="472">
        <v>540.17840263770597</v>
      </c>
      <c r="H12" s="755">
        <v>15.806949238276898</v>
      </c>
      <c r="I12" s="755">
        <v>1.5351021425131666</v>
      </c>
    </row>
    <row r="13" spans="1:9">
      <c r="A13" s="472" t="s">
        <v>792</v>
      </c>
      <c r="B13" s="472">
        <v>774</v>
      </c>
      <c r="C13" s="472">
        <v>795.34792403041524</v>
      </c>
      <c r="D13" s="755">
        <v>3.0812297348638928</v>
      </c>
      <c r="E13" s="755">
        <v>0.21233443464135854</v>
      </c>
      <c r="F13" s="472">
        <v>64</v>
      </c>
      <c r="G13" s="472">
        <v>100.86284331068109</v>
      </c>
      <c r="H13" s="755">
        <v>2.9514949810193016</v>
      </c>
      <c r="I13" s="755">
        <v>0.71218131398387852</v>
      </c>
    </row>
    <row r="14" spans="1:9">
      <c r="A14" s="472" t="s">
        <v>793</v>
      </c>
      <c r="B14" s="472">
        <v>617</v>
      </c>
      <c r="C14" s="472">
        <v>606.72298156034185</v>
      </c>
      <c r="D14" s="755">
        <v>2.3504844045302518</v>
      </c>
      <c r="E14" s="755">
        <v>0.18615220124911769</v>
      </c>
      <c r="F14" s="743">
        <v>71</v>
      </c>
      <c r="G14" s="743">
        <v>114.27598327480105</v>
      </c>
      <c r="H14" s="755">
        <v>3.3439964610922628</v>
      </c>
      <c r="I14" s="755">
        <v>0.75652354149071377</v>
      </c>
    </row>
    <row r="15" spans="1:9">
      <c r="A15" s="472" t="s">
        <v>794</v>
      </c>
      <c r="B15" s="472">
        <v>365</v>
      </c>
      <c r="C15" s="472">
        <v>406.11369909715432</v>
      </c>
      <c r="D15" s="755">
        <v>1.5733109593756442</v>
      </c>
      <c r="E15" s="755">
        <v>0.15290375979377527</v>
      </c>
      <c r="F15" s="743">
        <v>21</v>
      </c>
      <c r="G15" s="743">
        <v>41.608476740908728</v>
      </c>
      <c r="H15" s="755">
        <v>1.2175664123444905</v>
      </c>
      <c r="I15" s="755">
        <v>0.46148895930621442</v>
      </c>
    </row>
    <row r="16" spans="1:9">
      <c r="A16" s="472" t="s">
        <v>795</v>
      </c>
      <c r="B16" s="472">
        <v>338</v>
      </c>
      <c r="C16" s="472">
        <v>363.80725558823707</v>
      </c>
      <c r="D16" s="755">
        <v>1.409413037752314</v>
      </c>
      <c r="E16" s="755">
        <v>0.14484093207428322</v>
      </c>
      <c r="F16" s="743">
        <v>29</v>
      </c>
      <c r="G16" s="743">
        <v>46.608352076473395</v>
      </c>
      <c r="H16" s="755">
        <v>1.3638750674870586</v>
      </c>
      <c r="I16" s="755">
        <v>0.48806809791845729</v>
      </c>
    </row>
    <row r="17" spans="1:10">
      <c r="A17" s="472" t="s">
        <v>796</v>
      </c>
      <c r="B17" s="472">
        <v>242</v>
      </c>
      <c r="C17" s="472">
        <v>250.87496873402299</v>
      </c>
      <c r="D17" s="755">
        <v>0.97190599238523978</v>
      </c>
      <c r="E17" s="755">
        <v>0.12054405107683802</v>
      </c>
      <c r="F17" s="743">
        <v>26</v>
      </c>
      <c r="G17" s="743">
        <v>42.095034981501136</v>
      </c>
      <c r="H17" s="755">
        <v>1.2318043037021496</v>
      </c>
      <c r="I17" s="755">
        <v>0.46414592707462465</v>
      </c>
    </row>
    <row r="18" spans="1:10">
      <c r="A18" s="472" t="s">
        <v>797</v>
      </c>
      <c r="B18" s="745">
        <v>1316</v>
      </c>
      <c r="C18" s="745">
        <v>1376.9623110233431</v>
      </c>
      <c r="D18" s="755">
        <v>5.3344418063129062</v>
      </c>
      <c r="E18" s="755">
        <v>0.27611813630263493</v>
      </c>
      <c r="F18" s="748">
        <v>172</v>
      </c>
      <c r="G18" s="748">
        <v>266.34710714022981</v>
      </c>
      <c r="H18" s="755">
        <v>7.7939717355771823</v>
      </c>
      <c r="I18" s="755">
        <v>1.1280651854609101</v>
      </c>
    </row>
    <row r="19" spans="1:10">
      <c r="A19" s="751" t="s">
        <v>166</v>
      </c>
      <c r="B19" s="752">
        <v>23152</v>
      </c>
      <c r="C19" s="752">
        <v>25812.678458574857</v>
      </c>
      <c r="D19" s="756">
        <v>100</v>
      </c>
      <c r="E19" s="754"/>
      <c r="F19" s="752">
        <v>1974</v>
      </c>
      <c r="G19" s="752">
        <v>3417.3476139826607</v>
      </c>
      <c r="H19" s="756">
        <v>100</v>
      </c>
      <c r="I19" s="754"/>
    </row>
    <row r="20" spans="1:10" ht="57" customHeight="1">
      <c r="A20" s="2122" t="s">
        <v>798</v>
      </c>
      <c r="B20" s="2122"/>
      <c r="C20" s="2122"/>
    </row>
    <row r="27" spans="1:10">
      <c r="E27" s="757"/>
      <c r="I27" s="757"/>
    </row>
    <row r="28" spans="1:10">
      <c r="C28" s="251"/>
      <c r="D28" s="758"/>
      <c r="E28" s="758"/>
      <c r="G28" s="251"/>
      <c r="H28" s="758"/>
      <c r="I28" s="758"/>
      <c r="J28" s="758"/>
    </row>
    <row r="29" spans="1:10">
      <c r="C29" s="251"/>
      <c r="D29" s="758"/>
      <c r="E29" s="758"/>
      <c r="G29" s="251"/>
      <c r="H29" s="758"/>
      <c r="I29" s="758"/>
      <c r="J29" s="758"/>
    </row>
    <row r="30" spans="1:10">
      <c r="C30" s="251"/>
      <c r="D30" s="758"/>
      <c r="E30" s="758"/>
      <c r="G30" s="251"/>
      <c r="H30" s="758"/>
      <c r="I30" s="758"/>
      <c r="J30" s="758"/>
    </row>
    <row r="31" spans="1:10">
      <c r="C31" s="251"/>
      <c r="D31" s="758"/>
      <c r="E31" s="758"/>
      <c r="G31" s="251"/>
      <c r="H31" s="758"/>
      <c r="I31" s="758"/>
      <c r="J31" s="758"/>
    </row>
    <row r="32" spans="1:10">
      <c r="C32" s="251"/>
      <c r="D32" s="758"/>
      <c r="E32" s="758"/>
      <c r="G32" s="251"/>
      <c r="H32" s="758"/>
      <c r="I32" s="758"/>
      <c r="J32" s="758"/>
    </row>
    <row r="33" spans="3:10">
      <c r="C33" s="251"/>
      <c r="D33" s="758"/>
      <c r="E33" s="758"/>
      <c r="G33" s="251"/>
      <c r="H33" s="758"/>
      <c r="I33" s="758"/>
      <c r="J33" s="758"/>
    </row>
    <row r="34" spans="3:10">
      <c r="C34" s="251"/>
      <c r="D34" s="758"/>
      <c r="E34" s="758"/>
      <c r="G34" s="251"/>
      <c r="H34" s="758"/>
      <c r="I34" s="758"/>
      <c r="J34" s="758"/>
    </row>
    <row r="35" spans="3:10">
      <c r="C35" s="251"/>
      <c r="D35" s="758"/>
      <c r="E35" s="758"/>
      <c r="G35" s="251"/>
      <c r="H35" s="758"/>
      <c r="I35" s="758"/>
      <c r="J35" s="758"/>
    </row>
    <row r="36" spans="3:10">
      <c r="C36" s="251"/>
      <c r="D36" s="758"/>
      <c r="E36" s="758"/>
      <c r="G36" s="251"/>
      <c r="H36" s="758"/>
      <c r="I36" s="758"/>
      <c r="J36" s="758"/>
    </row>
    <row r="37" spans="3:10">
      <c r="C37" s="251"/>
      <c r="D37" s="758"/>
      <c r="E37" s="758"/>
      <c r="G37" s="251"/>
      <c r="H37" s="758"/>
      <c r="I37" s="758"/>
      <c r="J37" s="758"/>
    </row>
    <row r="38" spans="3:10">
      <c r="C38" s="251"/>
      <c r="G38" s="251"/>
    </row>
  </sheetData>
  <mergeCells count="4">
    <mergeCell ref="A6:I6"/>
    <mergeCell ref="B7:E7"/>
    <mergeCell ref="F7:I7"/>
    <mergeCell ref="A20:C20"/>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0"/>
  <sheetViews>
    <sheetView tabSelected="1" topLeftCell="F138" zoomScale="80" zoomScaleNormal="80" workbookViewId="0">
      <selection activeCell="U164" sqref="U164"/>
    </sheetView>
  </sheetViews>
  <sheetFormatPr baseColWidth="10" defaultRowHeight="12.75"/>
  <cols>
    <col min="1" max="1" width="18" customWidth="1"/>
    <col min="2" max="2" width="26.5703125" customWidth="1"/>
    <col min="3" max="3" width="14.85546875" customWidth="1"/>
    <col min="4" max="4" width="13.28515625" customWidth="1"/>
    <col min="5" max="5" width="13.140625" customWidth="1"/>
    <col min="6" max="7" width="13.5703125" customWidth="1"/>
    <col min="8" max="8" width="12.85546875" customWidth="1"/>
    <col min="11" max="11" width="24" customWidth="1"/>
    <col min="20" max="20" width="17.85546875" bestFit="1" customWidth="1"/>
  </cols>
  <sheetData>
    <row r="1" spans="1:26" ht="25.5">
      <c r="A1" s="8" t="s">
        <v>1509</v>
      </c>
    </row>
    <row r="2" spans="1:26" s="20" customFormat="1"/>
    <row r="3" spans="1:26" s="20" customFormat="1" ht="15.75">
      <c r="A3" s="26" t="s">
        <v>69</v>
      </c>
    </row>
    <row r="4" spans="1:26" s="20" customFormat="1" ht="15.75">
      <c r="A4" s="26"/>
    </row>
    <row r="5" spans="1:26" ht="13.5" customHeight="1" thickBot="1">
      <c r="A5" s="2138" t="s">
        <v>1522</v>
      </c>
      <c r="B5" s="2138"/>
      <c r="C5" s="2138"/>
      <c r="D5" s="2138"/>
      <c r="E5" s="2138"/>
      <c r="F5" s="2138"/>
      <c r="G5" s="2138"/>
      <c r="H5" s="2138"/>
      <c r="J5" s="2138" t="s">
        <v>1523</v>
      </c>
      <c r="K5" s="2138"/>
      <c r="L5" s="2138" t="s">
        <v>1523</v>
      </c>
      <c r="M5" s="2138"/>
      <c r="N5" s="2138"/>
      <c r="O5" s="2138"/>
      <c r="P5" s="2138"/>
      <c r="Q5" s="2138"/>
      <c r="S5" s="2138" t="s">
        <v>1539</v>
      </c>
      <c r="T5" s="2138"/>
      <c r="U5" s="2138" t="s">
        <v>1539</v>
      </c>
      <c r="V5" s="2138"/>
      <c r="W5" s="2138"/>
      <c r="X5" s="2138"/>
      <c r="Y5" s="2138"/>
      <c r="Z5" s="2138"/>
    </row>
    <row r="6" spans="1:26" s="1357" customFormat="1" ht="36.75" thickBot="1">
      <c r="A6" s="1590"/>
      <c r="B6" s="1590"/>
      <c r="C6" s="1590" t="s">
        <v>1540</v>
      </c>
      <c r="D6" s="1590" t="s">
        <v>77</v>
      </c>
      <c r="E6" s="1590" t="s">
        <v>78</v>
      </c>
      <c r="F6" s="1590" t="s">
        <v>79</v>
      </c>
      <c r="G6" s="1590" t="s">
        <v>1541</v>
      </c>
      <c r="H6" s="1590" t="s">
        <v>81</v>
      </c>
      <c r="J6" s="1590"/>
      <c r="K6" s="1590"/>
      <c r="L6" s="1590" t="s">
        <v>1540</v>
      </c>
      <c r="M6" s="1590" t="s">
        <v>77</v>
      </c>
      <c r="N6" s="1590" t="s">
        <v>78</v>
      </c>
      <c r="O6" s="1590" t="s">
        <v>79</v>
      </c>
      <c r="P6" s="1590" t="s">
        <v>1541</v>
      </c>
      <c r="Q6" s="1590" t="s">
        <v>81</v>
      </c>
      <c r="S6" s="1590"/>
      <c r="T6" s="1590"/>
      <c r="U6" s="1590" t="s">
        <v>1540</v>
      </c>
      <c r="V6" s="1590" t="s">
        <v>77</v>
      </c>
      <c r="W6" s="1590" t="s">
        <v>78</v>
      </c>
      <c r="X6" s="1590" t="s">
        <v>79</v>
      </c>
      <c r="Y6" s="1590" t="s">
        <v>1541</v>
      </c>
      <c r="Z6" s="1590" t="s">
        <v>81</v>
      </c>
    </row>
    <row r="7" spans="1:26" ht="13.5" customHeight="1">
      <c r="A7" s="2139" t="s">
        <v>589</v>
      </c>
      <c r="B7" s="1591" t="s">
        <v>109</v>
      </c>
      <c r="C7" s="1592">
        <v>1.7874736694378601</v>
      </c>
      <c r="D7" s="1592">
        <v>1.6111370686231361</v>
      </c>
      <c r="E7" s="1592">
        <v>1.6748209562278724</v>
      </c>
      <c r="F7" s="1592">
        <v>2.1085008045102067</v>
      </c>
      <c r="G7" s="1592">
        <v>1.9025170946452801</v>
      </c>
      <c r="H7" s="1592">
        <v>1.9659059802803978</v>
      </c>
      <c r="J7" s="2139" t="s">
        <v>589</v>
      </c>
      <c r="K7" s="1591" t="s">
        <v>109</v>
      </c>
      <c r="L7" s="1592">
        <v>28.097364480254516</v>
      </c>
      <c r="M7" s="1592">
        <v>25.643662579507144</v>
      </c>
      <c r="N7" s="1592">
        <v>26.644624288907316</v>
      </c>
      <c r="O7" s="1592">
        <v>32.167823387802329</v>
      </c>
      <c r="P7" s="1592">
        <v>28.522767291539637</v>
      </c>
      <c r="Q7" s="1592">
        <v>34.437383763647787</v>
      </c>
      <c r="S7" s="2139" t="s">
        <v>589</v>
      </c>
      <c r="T7" s="1591" t="s">
        <v>109</v>
      </c>
      <c r="U7" s="1592">
        <v>1.77902926780543</v>
      </c>
      <c r="V7" s="1592">
        <v>1.2958801163837272</v>
      </c>
      <c r="W7" s="1592">
        <v>1.3594800142733992</v>
      </c>
      <c r="X7" s="1592">
        <v>2.5492855015455413</v>
      </c>
      <c r="Y7" s="1592">
        <v>1.6704597762635491</v>
      </c>
      <c r="Z7" s="1592">
        <v>1.6383037162096341</v>
      </c>
    </row>
    <row r="8" spans="1:26" ht="13.5" customHeight="1">
      <c r="A8" s="2134"/>
      <c r="B8" s="1548" t="s">
        <v>1527</v>
      </c>
      <c r="C8" s="742">
        <f>C7/C$42</f>
        <v>4.6634641494684784E-2</v>
      </c>
      <c r="D8" s="742">
        <f t="shared" ref="D8:H8" si="0">D7/D$42</f>
        <v>4.6523131489287987E-2</v>
      </c>
      <c r="E8" s="742">
        <f t="shared" si="0"/>
        <v>3.8565195617706508E-2</v>
      </c>
      <c r="F8" s="742">
        <f t="shared" si="0"/>
        <v>5.3038148446551303E-2</v>
      </c>
      <c r="G8" s="742">
        <f t="shared" si="0"/>
        <v>4.6094373741001969E-2</v>
      </c>
      <c r="H8" s="742">
        <f t="shared" si="0"/>
        <v>5.1291628676107884E-2</v>
      </c>
      <c r="J8" s="2134"/>
      <c r="K8" s="1548" t="s">
        <v>1528</v>
      </c>
      <c r="L8" s="742">
        <f>L7/L$42</f>
        <v>0.351837620428265</v>
      </c>
      <c r="M8" s="742">
        <f t="shared" ref="M8:Q8" si="1">M7/M$42</f>
        <v>0.33568035785057121</v>
      </c>
      <c r="N8" s="742">
        <f t="shared" si="1"/>
        <v>0.31668559205577029</v>
      </c>
      <c r="O8" s="742">
        <f t="shared" si="1"/>
        <v>0.36952240309769896</v>
      </c>
      <c r="P8" s="742">
        <f t="shared" si="1"/>
        <v>0.32704373931968017</v>
      </c>
      <c r="Q8" s="742">
        <f t="shared" si="1"/>
        <v>0.37239763171248491</v>
      </c>
      <c r="S8" s="2134"/>
      <c r="T8" s="1548" t="s">
        <v>1529</v>
      </c>
      <c r="U8" s="742">
        <f>U7/U$42</f>
        <v>0.3897030321496267</v>
      </c>
      <c r="V8" s="742">
        <f t="shared" ref="V8:Z8" si="2">V7/V$42</f>
        <v>0.30258442429798649</v>
      </c>
      <c r="W8" s="742">
        <f t="shared" si="2"/>
        <v>0.32940969357858169</v>
      </c>
      <c r="X8" s="742">
        <f t="shared" si="2"/>
        <v>0.46394292716005586</v>
      </c>
      <c r="Y8" s="742">
        <f t="shared" si="2"/>
        <v>0.36142816068792105</v>
      </c>
      <c r="Z8" s="742">
        <f t="shared" si="2"/>
        <v>0.3663059487951737</v>
      </c>
    </row>
    <row r="9" spans="1:26">
      <c r="A9" s="2134"/>
      <c r="B9" s="1561" t="s">
        <v>75</v>
      </c>
      <c r="C9" s="1009">
        <v>1536.536739255338</v>
      </c>
      <c r="D9" s="1009">
        <v>544.1065360155327</v>
      </c>
      <c r="E9" s="1009">
        <v>704.12905114141017</v>
      </c>
      <c r="F9" s="1009">
        <v>2803.5880097663421</v>
      </c>
      <c r="G9" s="1009">
        <v>1086.9897133895176</v>
      </c>
      <c r="H9" s="1009">
        <v>354.84700917635269</v>
      </c>
      <c r="J9" s="2134"/>
      <c r="K9" s="1561" t="s">
        <v>75</v>
      </c>
      <c r="L9" s="1009">
        <v>1536.536739255338</v>
      </c>
      <c r="M9" s="1009">
        <v>544.10653601553292</v>
      </c>
      <c r="N9" s="1009">
        <v>704.12905114140983</v>
      </c>
      <c r="O9" s="1009">
        <v>2803.5880097663412</v>
      </c>
      <c r="P9" s="1009">
        <v>1086.9897133895174</v>
      </c>
      <c r="Q9" s="1009">
        <v>354.84700917635263</v>
      </c>
      <c r="S9" s="2134"/>
      <c r="T9" s="1561" t="s">
        <v>75</v>
      </c>
      <c r="U9" s="1009">
        <v>1536.5367392553383</v>
      </c>
      <c r="V9" s="1009">
        <v>544.10653601553281</v>
      </c>
      <c r="W9" s="1009">
        <v>704.12905114141006</v>
      </c>
      <c r="X9" s="1009">
        <v>2803.5880097663417</v>
      </c>
      <c r="Y9" s="1009">
        <v>1086.9897133895174</v>
      </c>
      <c r="Z9" s="1009">
        <v>354.84700917635257</v>
      </c>
    </row>
    <row r="10" spans="1:26">
      <c r="A10" s="2134"/>
      <c r="B10" s="1561" t="s">
        <v>92</v>
      </c>
      <c r="C10" s="1009">
        <v>1093</v>
      </c>
      <c r="D10" s="1009">
        <v>273</v>
      </c>
      <c r="E10" s="1009">
        <v>505</v>
      </c>
      <c r="F10" s="1009">
        <v>1462</v>
      </c>
      <c r="G10" s="1009">
        <v>798</v>
      </c>
      <c r="H10" s="1009">
        <v>353</v>
      </c>
      <c r="J10" s="2134"/>
      <c r="K10" s="1561" t="s">
        <v>92</v>
      </c>
      <c r="L10" s="1009">
        <v>1093</v>
      </c>
      <c r="M10" s="1009">
        <v>273</v>
      </c>
      <c r="N10" s="1009">
        <v>505</v>
      </c>
      <c r="O10" s="1009">
        <v>1462</v>
      </c>
      <c r="P10" s="1009">
        <v>798</v>
      </c>
      <c r="Q10" s="1009">
        <v>353</v>
      </c>
      <c r="S10" s="2134"/>
      <c r="T10" s="1561" t="s">
        <v>92</v>
      </c>
      <c r="U10" s="1009">
        <v>1093</v>
      </c>
      <c r="V10" s="1009">
        <v>273</v>
      </c>
      <c r="W10" s="1009">
        <v>505</v>
      </c>
      <c r="X10" s="1009">
        <v>1462</v>
      </c>
      <c r="Y10" s="1009">
        <v>798</v>
      </c>
      <c r="Z10" s="1009">
        <v>353</v>
      </c>
    </row>
    <row r="11" spans="1:26">
      <c r="A11" s="2134"/>
      <c r="B11" s="1561" t="s">
        <v>110</v>
      </c>
      <c r="C11" s="1616">
        <v>0.37887166471575734</v>
      </c>
      <c r="D11" s="1616">
        <v>0</v>
      </c>
      <c r="E11" s="1616">
        <v>0</v>
      </c>
      <c r="F11" s="1616">
        <v>1.0682731388281137</v>
      </c>
      <c r="G11" s="1616">
        <v>0.18584715521199657</v>
      </c>
      <c r="H11" s="1616">
        <v>0.28028662119142694</v>
      </c>
      <c r="J11" s="2134"/>
      <c r="K11" s="1561" t="s">
        <v>110</v>
      </c>
      <c r="L11" s="1593">
        <v>5</v>
      </c>
      <c r="M11" s="1593">
        <v>0</v>
      </c>
      <c r="N11" s="1593">
        <v>0</v>
      </c>
      <c r="O11" s="1593">
        <v>14</v>
      </c>
      <c r="P11" s="1593">
        <v>2</v>
      </c>
      <c r="Q11" s="1593">
        <v>5</v>
      </c>
      <c r="S11" s="2134"/>
      <c r="T11" s="1561" t="s">
        <v>110</v>
      </c>
      <c r="U11" s="1593">
        <v>1</v>
      </c>
      <c r="V11" s="1593">
        <v>0</v>
      </c>
      <c r="W11" s="1593">
        <v>0</v>
      </c>
      <c r="X11" s="1593">
        <v>2</v>
      </c>
      <c r="Y11" s="1593">
        <v>1</v>
      </c>
      <c r="Z11" s="1593">
        <v>1</v>
      </c>
    </row>
    <row r="12" spans="1:26" ht="12.75" customHeight="1">
      <c r="A12" s="2134"/>
      <c r="B12" s="1561" t="s">
        <v>121</v>
      </c>
      <c r="C12" s="1593">
        <v>3.1806025550626522</v>
      </c>
      <c r="D12" s="1593">
        <v>2.7834723302554996</v>
      </c>
      <c r="E12" s="1593">
        <v>3.2329132941958436</v>
      </c>
      <c r="F12" s="1593">
        <v>3.0470213784575617</v>
      </c>
      <c r="G12" s="1593">
        <v>3.1459983499128614</v>
      </c>
      <c r="H12" s="1593">
        <v>4.3898506259817935</v>
      </c>
      <c r="J12" s="2134"/>
      <c r="K12" s="1561" t="s">
        <v>121</v>
      </c>
      <c r="L12" s="1593">
        <v>47.02547736747799</v>
      </c>
      <c r="M12" s="1593">
        <v>46.044716639585097</v>
      </c>
      <c r="N12" s="1593">
        <v>50.305527547208527</v>
      </c>
      <c r="O12" s="1593">
        <v>50.820238638634741</v>
      </c>
      <c r="P12" s="1593">
        <v>50.273639472744833</v>
      </c>
      <c r="Q12" s="1593">
        <v>72.104909224161716</v>
      </c>
      <c r="S12" s="2134"/>
      <c r="T12" s="1561" t="s">
        <v>121</v>
      </c>
      <c r="U12" s="1593">
        <v>2.312830537910556</v>
      </c>
      <c r="V12" s="1593">
        <v>1.8151125710644818</v>
      </c>
      <c r="W12" s="1593">
        <v>2.0463836522497787</v>
      </c>
      <c r="X12" s="1593">
        <v>2.9678765558080471</v>
      </c>
      <c r="Y12" s="1593">
        <v>2.2235096690782017</v>
      </c>
      <c r="Z12" s="1593">
        <v>1.9996908018827382</v>
      </c>
    </row>
    <row r="13" spans="1:26">
      <c r="A13" s="2137"/>
      <c r="B13" s="1594" t="s">
        <v>112</v>
      </c>
      <c r="C13" s="1617">
        <f>1.14*1.64*C12/SQRT(C10)</f>
        <v>0.17986556319479538</v>
      </c>
      <c r="D13" s="1617">
        <f t="shared" ref="D13:H13" si="3">1.14*1.64*D12/SQRT(D10)</f>
        <v>0.31495918959585445</v>
      </c>
      <c r="E13" s="1617">
        <f t="shared" si="3"/>
        <v>0.26896580376686241</v>
      </c>
      <c r="F13" s="1617">
        <f t="shared" si="3"/>
        <v>0.14898773383181516</v>
      </c>
      <c r="G13" s="1617">
        <f t="shared" si="3"/>
        <v>0.20821199442511013</v>
      </c>
      <c r="H13" s="1617">
        <f t="shared" si="3"/>
        <v>0.43682862481895368</v>
      </c>
      <c r="J13" s="2137"/>
      <c r="K13" s="1594" t="s">
        <v>112</v>
      </c>
      <c r="L13" s="1595">
        <f>1.14*1.64*L12/SQRT(L10)</f>
        <v>2.6593275408592882</v>
      </c>
      <c r="M13" s="1595">
        <f t="shared" ref="M13:Q13" si="4">1.14*1.64*M12/SQRT(M10)</f>
        <v>5.210113454457546</v>
      </c>
      <c r="N13" s="1595">
        <f t="shared" si="4"/>
        <v>4.1852241057447088</v>
      </c>
      <c r="O13" s="1595">
        <f t="shared" si="4"/>
        <v>2.4849160039024967</v>
      </c>
      <c r="P13" s="1595">
        <f t="shared" si="4"/>
        <v>3.3272664437090622</v>
      </c>
      <c r="Q13" s="1595">
        <f t="shared" si="4"/>
        <v>7.1750706396852895</v>
      </c>
      <c r="S13" s="2137"/>
      <c r="T13" s="1594" t="s">
        <v>112</v>
      </c>
      <c r="U13" s="1617">
        <f>1.14*1.64*U12/SQRT(U10)</f>
        <v>0.13079237662475224</v>
      </c>
      <c r="V13" s="1617">
        <f t="shared" ref="V13:Z13" si="5">1.14*1.64*V12/SQRT(V10)</f>
        <v>0.20538604899846119</v>
      </c>
      <c r="W13" s="1617">
        <f t="shared" si="5"/>
        <v>0.17025115546120384</v>
      </c>
      <c r="X13" s="1617">
        <f t="shared" si="5"/>
        <v>0.14511785360897239</v>
      </c>
      <c r="Y13" s="1617">
        <f t="shared" si="5"/>
        <v>0.14715881298383776</v>
      </c>
      <c r="Z13" s="1617">
        <f t="shared" si="5"/>
        <v>0.19898676685705757</v>
      </c>
    </row>
    <row r="14" spans="1:26" ht="12.75" customHeight="1">
      <c r="A14" s="2133" t="s">
        <v>590</v>
      </c>
      <c r="B14" s="1012" t="s">
        <v>109</v>
      </c>
      <c r="C14" s="1596">
        <v>0.97037242187799488</v>
      </c>
      <c r="D14" s="1596">
        <v>0.81428240740508673</v>
      </c>
      <c r="E14" s="1596">
        <v>1.2417781190194366</v>
      </c>
      <c r="F14" s="1596">
        <v>1.5291385311513979</v>
      </c>
      <c r="G14" s="1596">
        <v>1.438400573454099</v>
      </c>
      <c r="H14" s="1596">
        <v>1.1385621673906101</v>
      </c>
      <c r="J14" s="2133" t="s">
        <v>590</v>
      </c>
      <c r="K14" s="1012" t="s">
        <v>109</v>
      </c>
      <c r="L14" s="1596">
        <v>4.2834665551802305</v>
      </c>
      <c r="M14" s="1596">
        <v>5.3532587605650228</v>
      </c>
      <c r="N14" s="1596">
        <v>5.786967642926645</v>
      </c>
      <c r="O14" s="1596">
        <v>6.6175559351657967</v>
      </c>
      <c r="P14" s="1596">
        <v>6.4872870928471578</v>
      </c>
      <c r="Q14" s="1596">
        <v>6.6618378989158744</v>
      </c>
      <c r="S14" s="2133" t="s">
        <v>590</v>
      </c>
      <c r="T14" s="1012" t="s">
        <v>109</v>
      </c>
      <c r="U14" s="1596">
        <v>0.31780835724563311</v>
      </c>
      <c r="V14" s="1596">
        <v>0.35714005275859778</v>
      </c>
      <c r="W14" s="1596">
        <v>0.46296242292878959</v>
      </c>
      <c r="X14" s="1596">
        <v>0.36950429885274311</v>
      </c>
      <c r="Y14" s="1596">
        <v>0.42708208485738069</v>
      </c>
      <c r="Z14" s="1596">
        <v>0.45185134688211626</v>
      </c>
    </row>
    <row r="15" spans="1:26" ht="12.75" customHeight="1">
      <c r="A15" s="2134"/>
      <c r="B15" s="1548" t="s">
        <v>1527</v>
      </c>
      <c r="C15" s="742">
        <f>C14/C$42</f>
        <v>2.531671978409665E-2</v>
      </c>
      <c r="D15" s="742">
        <f t="shared" ref="D15:H15" si="6">D14/D$42</f>
        <v>2.3513187206036592E-2</v>
      </c>
      <c r="E15" s="742">
        <f t="shared" si="6"/>
        <v>2.8593752601252072E-2</v>
      </c>
      <c r="F15" s="742">
        <f t="shared" si="6"/>
        <v>3.846461724703442E-2</v>
      </c>
      <c r="G15" s="742">
        <f t="shared" si="6"/>
        <v>3.4849712419759718E-2</v>
      </c>
      <c r="H15" s="742">
        <f t="shared" si="6"/>
        <v>2.9705748138644114E-2</v>
      </c>
      <c r="J15" s="2134"/>
      <c r="K15" s="1548" t="s">
        <v>1528</v>
      </c>
      <c r="L15" s="742">
        <f>L14/L$42</f>
        <v>5.3637937501852778E-2</v>
      </c>
      <c r="M15" s="742">
        <f t="shared" ref="M15:Q15" si="7">M14/M$42</f>
        <v>7.0075162268326385E-2</v>
      </c>
      <c r="N15" s="742">
        <f t="shared" si="7"/>
        <v>6.8781201578840725E-2</v>
      </c>
      <c r="O15" s="742">
        <f t="shared" si="7"/>
        <v>7.6018048915399997E-2</v>
      </c>
      <c r="P15" s="742">
        <f t="shared" si="7"/>
        <v>7.4383618083030248E-2</v>
      </c>
      <c r="Q15" s="742">
        <f t="shared" si="7"/>
        <v>7.2039521742866666E-2</v>
      </c>
      <c r="S15" s="2134"/>
      <c r="T15" s="1548" t="s">
        <v>1529</v>
      </c>
      <c r="U15" s="742">
        <f>U14/U$42</f>
        <v>6.961711237831103E-2</v>
      </c>
      <c r="V15" s="742">
        <f t="shared" ref="V15:Z15" si="8">V14/V$42</f>
        <v>8.3391214890524146E-2</v>
      </c>
      <c r="W15" s="742">
        <f t="shared" si="8"/>
        <v>0.11217841253582476</v>
      </c>
      <c r="X15" s="742">
        <f t="shared" si="8"/>
        <v>6.7245863950520429E-2</v>
      </c>
      <c r="Y15" s="742">
        <f t="shared" si="8"/>
        <v>9.2405393165487612E-2</v>
      </c>
      <c r="Z15" s="742">
        <f t="shared" si="8"/>
        <v>0.10102878647981513</v>
      </c>
    </row>
    <row r="16" spans="1:26">
      <c r="A16" s="2134"/>
      <c r="B16" s="1008" t="s">
        <v>75</v>
      </c>
      <c r="C16" s="1009">
        <v>1536.5367392553374</v>
      </c>
      <c r="D16" s="1009">
        <v>544.10653601553292</v>
      </c>
      <c r="E16" s="1009">
        <v>704.12905114141006</v>
      </c>
      <c r="F16" s="1009">
        <v>2803.5880097663435</v>
      </c>
      <c r="G16" s="1009">
        <v>1086.9897133895179</v>
      </c>
      <c r="H16" s="1009">
        <v>354.84700917635234</v>
      </c>
      <c r="J16" s="2134"/>
      <c r="K16" s="1008" t="s">
        <v>75</v>
      </c>
      <c r="L16" s="1009">
        <v>1536.5367392553374</v>
      </c>
      <c r="M16" s="1009">
        <v>544.10653601553292</v>
      </c>
      <c r="N16" s="1009">
        <v>704.12905114140995</v>
      </c>
      <c r="O16" s="1009">
        <v>2803.5880097663439</v>
      </c>
      <c r="P16" s="1009">
        <v>1086.9897133895179</v>
      </c>
      <c r="Q16" s="1009">
        <v>354.84700917635229</v>
      </c>
      <c r="S16" s="2134"/>
      <c r="T16" s="1008" t="s">
        <v>75</v>
      </c>
      <c r="U16" s="1009">
        <v>1536.5367392553369</v>
      </c>
      <c r="V16" s="1009">
        <v>544.10653601553292</v>
      </c>
      <c r="W16" s="1009">
        <v>704.12905114141006</v>
      </c>
      <c r="X16" s="1009">
        <v>2803.5880097663439</v>
      </c>
      <c r="Y16" s="1009">
        <v>1086.9897133895179</v>
      </c>
      <c r="Z16" s="1009">
        <v>354.84700917635234</v>
      </c>
    </row>
    <row r="17" spans="1:26">
      <c r="A17" s="2134"/>
      <c r="B17" s="1008" t="s">
        <v>92</v>
      </c>
      <c r="C17" s="1009">
        <v>1093</v>
      </c>
      <c r="D17" s="1009">
        <v>273</v>
      </c>
      <c r="E17" s="1009">
        <v>505</v>
      </c>
      <c r="F17" s="1009">
        <v>1462</v>
      </c>
      <c r="G17" s="1009">
        <v>798</v>
      </c>
      <c r="H17" s="1009">
        <v>353</v>
      </c>
      <c r="J17" s="2134"/>
      <c r="K17" s="1008" t="s">
        <v>92</v>
      </c>
      <c r="L17" s="1009">
        <v>1093</v>
      </c>
      <c r="M17" s="1009">
        <v>273</v>
      </c>
      <c r="N17" s="1009">
        <v>505</v>
      </c>
      <c r="O17" s="1009">
        <v>1462</v>
      </c>
      <c r="P17" s="1009">
        <v>798</v>
      </c>
      <c r="Q17" s="1009">
        <v>353</v>
      </c>
      <c r="S17" s="2134"/>
      <c r="T17" s="1008" t="s">
        <v>92</v>
      </c>
      <c r="U17" s="1009">
        <v>1093</v>
      </c>
      <c r="V17" s="1009">
        <v>273</v>
      </c>
      <c r="W17" s="1009">
        <v>505</v>
      </c>
      <c r="X17" s="1009">
        <v>1462</v>
      </c>
      <c r="Y17" s="1009">
        <v>798</v>
      </c>
      <c r="Z17" s="1009">
        <v>353</v>
      </c>
    </row>
    <row r="18" spans="1:26">
      <c r="A18" s="2134"/>
      <c r="B18" s="1008" t="s">
        <v>110</v>
      </c>
      <c r="C18" s="1010">
        <v>0</v>
      </c>
      <c r="D18" s="1010">
        <v>0</v>
      </c>
      <c r="E18" s="1010">
        <v>0</v>
      </c>
      <c r="F18" s="1010">
        <v>0</v>
      </c>
      <c r="G18" s="1010">
        <v>0</v>
      </c>
      <c r="H18" s="1010">
        <v>0</v>
      </c>
      <c r="J18" s="2134"/>
      <c r="K18" s="1008" t="s">
        <v>110</v>
      </c>
      <c r="L18" s="1010">
        <v>0</v>
      </c>
      <c r="M18" s="1010">
        <v>0</v>
      </c>
      <c r="N18" s="1010">
        <v>0</v>
      </c>
      <c r="O18" s="1010">
        <v>0</v>
      </c>
      <c r="P18" s="1010">
        <v>0</v>
      </c>
      <c r="Q18" s="1010">
        <v>0</v>
      </c>
      <c r="S18" s="2134"/>
      <c r="T18" s="1008" t="s">
        <v>110</v>
      </c>
      <c r="U18" s="1010">
        <v>0</v>
      </c>
      <c r="V18" s="1010">
        <v>0</v>
      </c>
      <c r="W18" s="1010">
        <v>0</v>
      </c>
      <c r="X18" s="1010">
        <v>0</v>
      </c>
      <c r="Y18" s="1010">
        <v>0</v>
      </c>
      <c r="Z18" s="1010">
        <v>0</v>
      </c>
    </row>
    <row r="19" spans="1:26" ht="12.75" customHeight="1">
      <c r="A19" s="2134"/>
      <c r="B19" s="1008" t="s">
        <v>121</v>
      </c>
      <c r="C19" s="1010">
        <v>4.8473750714925474</v>
      </c>
      <c r="D19" s="1010">
        <v>2.9894522733609126</v>
      </c>
      <c r="E19" s="1010">
        <v>5.3072670729302924</v>
      </c>
      <c r="F19" s="1010">
        <v>7.8998640418418775</v>
      </c>
      <c r="G19" s="1010">
        <v>5.5262088973945671</v>
      </c>
      <c r="H19" s="1010">
        <v>4.0707516804725756</v>
      </c>
      <c r="J19" s="2134"/>
      <c r="K19" s="1008" t="s">
        <v>121</v>
      </c>
      <c r="L19" s="1010">
        <v>19.135474523321502</v>
      </c>
      <c r="M19" s="1010">
        <v>20.156562813216478</v>
      </c>
      <c r="N19" s="1010">
        <v>22.113177853044878</v>
      </c>
      <c r="O19" s="1010">
        <v>30.419988685575895</v>
      </c>
      <c r="P19" s="1010">
        <v>21.533576552300701</v>
      </c>
      <c r="Q19" s="1010">
        <v>26.033323692470308</v>
      </c>
      <c r="S19" s="2134"/>
      <c r="T19" s="1008" t="s">
        <v>121</v>
      </c>
      <c r="U19" s="1010">
        <v>1.0488691733930429</v>
      </c>
      <c r="V19" s="1010">
        <v>1.0038376400075353</v>
      </c>
      <c r="W19" s="1010">
        <v>1.3834921700836313</v>
      </c>
      <c r="X19" s="1010">
        <v>1.1172267359354364</v>
      </c>
      <c r="Y19" s="1010">
        <v>1.1299058643572264</v>
      </c>
      <c r="Z19" s="1010">
        <v>1.23060854824697</v>
      </c>
    </row>
    <row r="20" spans="1:26">
      <c r="A20" s="2137"/>
      <c r="B20" s="1597" t="s">
        <v>112</v>
      </c>
      <c r="C20" s="1598">
        <f>1.14*1.64*C19/SQRT(C17)</f>
        <v>0.27412285318787472</v>
      </c>
      <c r="D20" s="1598">
        <f t="shared" ref="D20:H20" si="9">1.14*1.64*D19/SQRT(D17)</f>
        <v>0.3382665080298502</v>
      </c>
      <c r="E20" s="1598">
        <f t="shared" si="9"/>
        <v>0.44154396489348779</v>
      </c>
      <c r="F20" s="1598">
        <f t="shared" si="9"/>
        <v>0.38627324688127651</v>
      </c>
      <c r="G20" s="1598">
        <f t="shared" si="9"/>
        <v>0.36574176085253884</v>
      </c>
      <c r="H20" s="1598">
        <f t="shared" si="9"/>
        <v>0.40507548207578925</v>
      </c>
      <c r="J20" s="2137"/>
      <c r="K20" s="1597" t="s">
        <v>112</v>
      </c>
      <c r="L20" s="1598">
        <f>1.14*1.64*L19/SQRT(L17)</f>
        <v>1.0821260571077806</v>
      </c>
      <c r="M20" s="1598">
        <f t="shared" ref="M20:Q20" si="10">1.14*1.64*M19/SQRT(M17)</f>
        <v>2.2807823953133601</v>
      </c>
      <c r="N20" s="1598">
        <f t="shared" si="10"/>
        <v>1.8397303341731681</v>
      </c>
      <c r="O20" s="1598">
        <f t="shared" si="10"/>
        <v>1.4874215223746365</v>
      </c>
      <c r="P20" s="1598">
        <f t="shared" si="10"/>
        <v>1.4251593365217443</v>
      </c>
      <c r="Q20" s="1598">
        <f t="shared" si="10"/>
        <v>2.5905439517102273</v>
      </c>
      <c r="S20" s="2137"/>
      <c r="T20" s="1597" t="s">
        <v>112</v>
      </c>
      <c r="U20" s="1598">
        <f>1.14*1.64*U19/SQRT(U17)</f>
        <v>5.9314372457417261E-2</v>
      </c>
      <c r="V20" s="1598">
        <f t="shared" ref="V20:Z20" si="11">1.14*1.64*V19/SQRT(V17)</f>
        <v>0.11358758129044048</v>
      </c>
      <c r="W20" s="1598">
        <f t="shared" si="11"/>
        <v>0.11510116408001719</v>
      </c>
      <c r="X20" s="1598">
        <f t="shared" si="11"/>
        <v>5.4628129864844263E-2</v>
      </c>
      <c r="Y20" s="1598">
        <f t="shared" si="11"/>
        <v>7.4780698323304057E-2</v>
      </c>
      <c r="Z20" s="1598">
        <f t="shared" si="11"/>
        <v>0.1224563397760137</v>
      </c>
    </row>
    <row r="21" spans="1:26" ht="12.75" customHeight="1">
      <c r="A21" s="2133" t="s">
        <v>591</v>
      </c>
      <c r="B21" s="1012" t="s">
        <v>109</v>
      </c>
      <c r="C21" s="1596">
        <v>26.693992776466565</v>
      </c>
      <c r="D21" s="1596">
        <v>24.785971512648036</v>
      </c>
      <c r="E21" s="1596">
        <v>30.961205628560137</v>
      </c>
      <c r="F21" s="1596">
        <v>22.051129707575132</v>
      </c>
      <c r="G21" s="1596">
        <v>26.339671657968871</v>
      </c>
      <c r="H21" s="1596">
        <v>25.317017624308445</v>
      </c>
      <c r="J21" s="2133" t="s">
        <v>591</v>
      </c>
      <c r="K21" s="1012" t="s">
        <v>109</v>
      </c>
      <c r="L21" s="1596">
        <v>36.098641847914649</v>
      </c>
      <c r="M21" s="1596">
        <v>37.199084868053568</v>
      </c>
      <c r="N21" s="1596">
        <v>41.129029323434075</v>
      </c>
      <c r="O21" s="1596">
        <v>29.930777125088909</v>
      </c>
      <c r="P21" s="1596">
        <v>38.997881294009161</v>
      </c>
      <c r="Q21" s="1596">
        <v>35.35163903792666</v>
      </c>
      <c r="S21" s="2133" t="s">
        <v>591</v>
      </c>
      <c r="T21" s="1012" t="s">
        <v>109</v>
      </c>
      <c r="U21" s="1596">
        <v>1.922978438182342</v>
      </c>
      <c r="V21" s="1596">
        <v>2.2296571477871097</v>
      </c>
      <c r="W21" s="1596">
        <v>1.797868305346664</v>
      </c>
      <c r="X21" s="1596">
        <v>1.4039274862758238</v>
      </c>
      <c r="Y21" s="1596">
        <v>1.8869834168236372</v>
      </c>
      <c r="Z21" s="1596">
        <v>1.7765502688223986</v>
      </c>
    </row>
    <row r="22" spans="1:26" ht="12.75" customHeight="1">
      <c r="A22" s="2134"/>
      <c r="B22" s="1548" t="s">
        <v>1527</v>
      </c>
      <c r="C22" s="742">
        <f>C21/C$42</f>
        <v>0.69643810953798224</v>
      </c>
      <c r="D22" s="742">
        <f t="shared" ref="D22:H22" si="12">D21/D$42</f>
        <v>0.71571875182421207</v>
      </c>
      <c r="E22" s="742">
        <f t="shared" si="12"/>
        <v>0.71292692343348085</v>
      </c>
      <c r="F22" s="742">
        <f t="shared" si="12"/>
        <v>0.55468372994821202</v>
      </c>
      <c r="G22" s="742">
        <f t="shared" si="12"/>
        <v>0.6381601894852158</v>
      </c>
      <c r="H22" s="742">
        <f t="shared" si="12"/>
        <v>0.6605356920412313</v>
      </c>
      <c r="J22" s="2134"/>
      <c r="K22" s="1548" t="s">
        <v>1528</v>
      </c>
      <c r="L22" s="742">
        <f>L21/L$42</f>
        <v>0.45203030545402345</v>
      </c>
      <c r="M22" s="742">
        <f t="shared" ref="M22:N22" si="13">M21/M$42</f>
        <v>0.48694300517746025</v>
      </c>
      <c r="N22" s="742">
        <f t="shared" si="13"/>
        <v>0.4888404828208972</v>
      </c>
      <c r="O22" s="742">
        <f>O21/O$42</f>
        <v>0.34382471442063289</v>
      </c>
      <c r="P22" s="742">
        <f t="shared" ref="P22:Q22" si="14">P21/P$42</f>
        <v>0.44715201696859308</v>
      </c>
      <c r="Q22" s="742">
        <f t="shared" si="14"/>
        <v>0.38228416958826567</v>
      </c>
      <c r="S22" s="2134"/>
      <c r="T22" s="1548" t="s">
        <v>1529</v>
      </c>
      <c r="U22" s="742">
        <f>U21/U$42</f>
        <v>0.42123563770395039</v>
      </c>
      <c r="V22" s="742">
        <f t="shared" ref="V22:Z22" si="15">V21/V$42</f>
        <v>0.5206187794035706</v>
      </c>
      <c r="W22" s="742">
        <f t="shared" si="15"/>
        <v>0.43563365503053775</v>
      </c>
      <c r="X22" s="742">
        <f t="shared" si="15"/>
        <v>0.25549991443029002</v>
      </c>
      <c r="Y22" s="742">
        <f t="shared" si="15"/>
        <v>0.40827618556412043</v>
      </c>
      <c r="Z22" s="742">
        <f t="shared" si="15"/>
        <v>0.39721629473496206</v>
      </c>
    </row>
    <row r="23" spans="1:26">
      <c r="A23" s="2134"/>
      <c r="B23" s="1008" t="s">
        <v>75</v>
      </c>
      <c r="C23" s="1009">
        <v>1536.5367392553396</v>
      </c>
      <c r="D23" s="1009">
        <v>544.10653601553304</v>
      </c>
      <c r="E23" s="1009">
        <v>704.12905114141006</v>
      </c>
      <c r="F23" s="1009">
        <v>2803.5880097663417</v>
      </c>
      <c r="G23" s="1009">
        <v>1086.9897133895172</v>
      </c>
      <c r="H23" s="1009">
        <v>354.84700917635251</v>
      </c>
      <c r="J23" s="2134"/>
      <c r="K23" s="1008" t="s">
        <v>75</v>
      </c>
      <c r="L23" s="1009">
        <v>1536.5367392553389</v>
      </c>
      <c r="M23" s="1009">
        <v>544.10653601553281</v>
      </c>
      <c r="N23" s="1009">
        <v>704.12905114140995</v>
      </c>
      <c r="O23" s="1009">
        <v>2803.5880097663417</v>
      </c>
      <c r="P23" s="1009">
        <v>1086.9897133895172</v>
      </c>
      <c r="Q23" s="1009">
        <v>354.84700917635234</v>
      </c>
      <c r="S23" s="2134"/>
      <c r="T23" s="1008" t="s">
        <v>75</v>
      </c>
      <c r="U23" s="1009">
        <v>1536.5367392553394</v>
      </c>
      <c r="V23" s="1009">
        <v>544.10653601553292</v>
      </c>
      <c r="W23" s="1009">
        <v>704.12905114141006</v>
      </c>
      <c r="X23" s="1009">
        <v>2803.5880097663407</v>
      </c>
      <c r="Y23" s="1009">
        <v>1086.9897133895174</v>
      </c>
      <c r="Z23" s="1009">
        <v>354.8470091763524</v>
      </c>
    </row>
    <row r="24" spans="1:26">
      <c r="A24" s="2134"/>
      <c r="B24" s="1008" t="s">
        <v>92</v>
      </c>
      <c r="C24" s="1009">
        <v>1093</v>
      </c>
      <c r="D24" s="1009">
        <v>273</v>
      </c>
      <c r="E24" s="1009">
        <v>505</v>
      </c>
      <c r="F24" s="1009">
        <v>1462</v>
      </c>
      <c r="G24" s="1009">
        <v>798</v>
      </c>
      <c r="H24" s="1009">
        <v>353</v>
      </c>
      <c r="J24" s="2134"/>
      <c r="K24" s="1008" t="s">
        <v>92</v>
      </c>
      <c r="L24" s="1009">
        <v>1093</v>
      </c>
      <c r="M24" s="1009">
        <v>273</v>
      </c>
      <c r="N24" s="1009">
        <v>505</v>
      </c>
      <c r="O24" s="1009">
        <v>1462</v>
      </c>
      <c r="P24" s="1009">
        <v>798</v>
      </c>
      <c r="Q24" s="1009">
        <v>353</v>
      </c>
      <c r="S24" s="2134"/>
      <c r="T24" s="1008" t="s">
        <v>92</v>
      </c>
      <c r="U24" s="1009">
        <v>1093</v>
      </c>
      <c r="V24" s="1009">
        <v>273</v>
      </c>
      <c r="W24" s="1009">
        <v>505</v>
      </c>
      <c r="X24" s="1009">
        <v>1462</v>
      </c>
      <c r="Y24" s="1009">
        <v>798</v>
      </c>
      <c r="Z24" s="1009">
        <v>353</v>
      </c>
    </row>
    <row r="25" spans="1:26">
      <c r="A25" s="2134"/>
      <c r="B25" s="1008" t="s">
        <v>110</v>
      </c>
      <c r="C25" s="1010">
        <v>5.1882205275164743</v>
      </c>
      <c r="D25" s="1010">
        <v>5.8527107753898004</v>
      </c>
      <c r="E25" s="1010">
        <v>4.5107078756652941</v>
      </c>
      <c r="F25" s="1010">
        <v>0</v>
      </c>
      <c r="G25" s="1010">
        <v>3.9719183345497875</v>
      </c>
      <c r="H25" s="1010">
        <v>4.45</v>
      </c>
      <c r="J25" s="2134"/>
      <c r="K25" s="1008" t="s">
        <v>110</v>
      </c>
      <c r="L25" s="1010">
        <v>10</v>
      </c>
      <c r="M25" s="1010">
        <v>15.573080536075622</v>
      </c>
      <c r="N25" s="1010">
        <v>14.69506278609947</v>
      </c>
      <c r="O25" s="1010">
        <v>0</v>
      </c>
      <c r="P25" s="1010">
        <v>10</v>
      </c>
      <c r="Q25" s="1010">
        <v>13.497330516868828</v>
      </c>
      <c r="S25" s="2134"/>
      <c r="T25" s="1008" t="s">
        <v>110</v>
      </c>
      <c r="U25" s="1010">
        <v>2</v>
      </c>
      <c r="V25" s="1010">
        <v>2</v>
      </c>
      <c r="W25" s="1010">
        <v>2</v>
      </c>
      <c r="X25" s="1010">
        <v>0</v>
      </c>
      <c r="Y25" s="1010">
        <v>2</v>
      </c>
      <c r="Z25" s="1010">
        <v>2</v>
      </c>
    </row>
    <row r="26" spans="1:26" ht="12.75" customHeight="1">
      <c r="A26" s="2134"/>
      <c r="B26" s="1008" t="s">
        <v>121</v>
      </c>
      <c r="C26" s="1010">
        <v>52.927322588844504</v>
      </c>
      <c r="D26" s="1010">
        <v>41.56253535188327</v>
      </c>
      <c r="E26" s="1010">
        <v>60.684733259542462</v>
      </c>
      <c r="F26" s="1010">
        <v>50.32232578595935</v>
      </c>
      <c r="G26" s="1010">
        <v>49.198480605738958</v>
      </c>
      <c r="H26" s="1010">
        <v>46.671834690351574</v>
      </c>
      <c r="J26" s="2134"/>
      <c r="K26" s="1008" t="s">
        <v>121</v>
      </c>
      <c r="L26" s="1010">
        <v>56.410812654251401</v>
      </c>
      <c r="M26" s="1010">
        <v>62.579997185743466</v>
      </c>
      <c r="N26" s="1010">
        <v>68.248345468426166</v>
      </c>
      <c r="O26" s="1010">
        <v>50.748904273422333</v>
      </c>
      <c r="P26" s="1010">
        <v>61.486912819925735</v>
      </c>
      <c r="Q26" s="1010">
        <v>59.292633729218927</v>
      </c>
      <c r="S26" s="2134"/>
      <c r="T26" s="1008" t="s">
        <v>121</v>
      </c>
      <c r="U26" s="1010">
        <v>2.245932147021616</v>
      </c>
      <c r="V26" s="1010">
        <v>2.7873246912978473</v>
      </c>
      <c r="W26" s="1010">
        <v>2.1030260140405148</v>
      </c>
      <c r="X26" s="1010">
        <v>1.8774006119587932</v>
      </c>
      <c r="Y26" s="1010">
        <v>2.2458688154317037</v>
      </c>
      <c r="Z26" s="1010">
        <v>1.9669864168872493</v>
      </c>
    </row>
    <row r="27" spans="1:26">
      <c r="A27" s="2137"/>
      <c r="B27" s="1597" t="s">
        <v>112</v>
      </c>
      <c r="C27" s="1598">
        <f>1.14*1.64*C26/SQRT(C24)</f>
        <v>2.9930815061071372</v>
      </c>
      <c r="D27" s="1598">
        <f t="shared" ref="D27:H27" si="16">1.14*1.64*D26/SQRT(D24)</f>
        <v>4.7029396734748961</v>
      </c>
      <c r="E27" s="1598">
        <f t="shared" si="16"/>
        <v>5.0487336257468236</v>
      </c>
      <c r="F27" s="1598">
        <f t="shared" si="16"/>
        <v>2.4605699628506308</v>
      </c>
      <c r="G27" s="1598">
        <f t="shared" si="16"/>
        <v>3.2561090726222859</v>
      </c>
      <c r="H27" s="1598">
        <f t="shared" si="16"/>
        <v>4.6442567418803948</v>
      </c>
      <c r="J27" s="2137"/>
      <c r="K27" s="1597" t="s">
        <v>112</v>
      </c>
      <c r="L27" s="1598">
        <f>1.14*1.64*L26/SQRT(L24)</f>
        <v>3.1900755950103776</v>
      </c>
      <c r="M27" s="1598">
        <f t="shared" ref="M27:Q27" si="17">1.14*1.64*M26/SQRT(M24)</f>
        <v>7.0811356679530517</v>
      </c>
      <c r="N27" s="1598">
        <f t="shared" si="17"/>
        <v>5.6779967243877927</v>
      </c>
      <c r="O27" s="1598">
        <f t="shared" si="17"/>
        <v>2.481428025284274</v>
      </c>
      <c r="P27" s="1598">
        <f t="shared" si="17"/>
        <v>4.0693958881555714</v>
      </c>
      <c r="Q27" s="1598">
        <f t="shared" si="17"/>
        <v>5.9001368977186779</v>
      </c>
      <c r="S27" s="2137"/>
      <c r="T27" s="1597" t="s">
        <v>112</v>
      </c>
      <c r="U27" s="1598">
        <f>1.14*1.64*U26/SQRT(U24)</f>
        <v>0.1270092202744211</v>
      </c>
      <c r="V27" s="1598">
        <f t="shared" ref="V27:Z27" si="18">1.14*1.64*V26/SQRT(V24)</f>
        <v>0.31539509711278568</v>
      </c>
      <c r="W27" s="1598">
        <f t="shared" si="18"/>
        <v>0.17496357951342029</v>
      </c>
      <c r="X27" s="1598">
        <f t="shared" si="18"/>
        <v>9.1797735535349589E-2</v>
      </c>
      <c r="Y27" s="1598">
        <f t="shared" si="18"/>
        <v>0.14863861110770982</v>
      </c>
      <c r="Z27" s="1598">
        <f t="shared" si="18"/>
        <v>0.19573239381789889</v>
      </c>
    </row>
    <row r="28" spans="1:26" ht="12.75" customHeight="1">
      <c r="A28" s="2133" t="s">
        <v>592</v>
      </c>
      <c r="B28" s="1012" t="s">
        <v>109</v>
      </c>
      <c r="C28" s="1596">
        <v>7.8897641934701532</v>
      </c>
      <c r="D28" s="1596">
        <v>6.8882839285934647</v>
      </c>
      <c r="E28" s="1596">
        <v>9.3752478575682954</v>
      </c>
      <c r="F28" s="1596">
        <v>13.619044360006587</v>
      </c>
      <c r="G28" s="1596">
        <v>10.639032305824395</v>
      </c>
      <c r="H28" s="1596">
        <v>9.0438815342250862</v>
      </c>
      <c r="J28" s="2133" t="s">
        <v>592</v>
      </c>
      <c r="K28" s="1012" t="s">
        <v>109</v>
      </c>
      <c r="L28" s="1596">
        <v>8.5884073358132991</v>
      </c>
      <c r="M28" s="1596">
        <v>6.3557406691087825</v>
      </c>
      <c r="N28" s="1596">
        <v>9.7230528262269544</v>
      </c>
      <c r="O28" s="1596">
        <v>16.485897542197218</v>
      </c>
      <c r="P28" s="1596">
        <v>11.748843858155205</v>
      </c>
      <c r="Q28" s="1596">
        <v>12.077538840374105</v>
      </c>
      <c r="S28" s="2133" t="s">
        <v>592</v>
      </c>
      <c r="T28" s="1012" t="s">
        <v>109</v>
      </c>
      <c r="U28" s="1596">
        <v>0.47147882912467215</v>
      </c>
      <c r="V28" s="1596">
        <v>0.3557357375057385</v>
      </c>
      <c r="W28" s="1596">
        <v>0.45928981938816749</v>
      </c>
      <c r="X28" s="1596">
        <v>1.1046985770899831</v>
      </c>
      <c r="Y28" s="1596">
        <v>0.60032534631291956</v>
      </c>
      <c r="Z28" s="1596">
        <v>0.51199801046677351</v>
      </c>
    </row>
    <row r="29" spans="1:26" ht="12.75" customHeight="1">
      <c r="A29" s="2134"/>
      <c r="B29" s="1548" t="s">
        <v>1527</v>
      </c>
      <c r="C29" s="742">
        <f>C28/C$42</f>
        <v>0.20584153542009553</v>
      </c>
      <c r="D29" s="742">
        <f t="shared" ref="D29:H29" si="19">D28/D$42</f>
        <v>0.19890581949018726</v>
      </c>
      <c r="E29" s="742">
        <f t="shared" si="19"/>
        <v>0.21587875781416505</v>
      </c>
      <c r="F29" s="742">
        <f t="shared" si="19"/>
        <v>0.34257937911197039</v>
      </c>
      <c r="G29" s="742">
        <f t="shared" si="19"/>
        <v>0.25776353480739556</v>
      </c>
      <c r="H29" s="742">
        <f t="shared" si="19"/>
        <v>0.23596012123530918</v>
      </c>
      <c r="J29" s="2134"/>
      <c r="K29" s="1548" t="s">
        <v>1528</v>
      </c>
      <c r="L29" s="742">
        <f>L28/L$42</f>
        <v>0.1075447771062204</v>
      </c>
      <c r="M29" s="742">
        <f t="shared" ref="M29:Q29" si="20">M28/M$42</f>
        <v>8.3197838670550375E-2</v>
      </c>
      <c r="N29" s="742">
        <f t="shared" si="20"/>
        <v>0.11556367646531705</v>
      </c>
      <c r="O29" s="742">
        <f t="shared" si="20"/>
        <v>0.18937894564930827</v>
      </c>
      <c r="P29" s="742">
        <f t="shared" si="20"/>
        <v>0.1347129396239844</v>
      </c>
      <c r="Q29" s="742">
        <f t="shared" si="20"/>
        <v>0.13060361646341434</v>
      </c>
      <c r="S29" s="2134"/>
      <c r="T29" s="1548" t="s">
        <v>1529</v>
      </c>
      <c r="U29" s="742">
        <f>U28/U$42</f>
        <v>0.10327920547979175</v>
      </c>
      <c r="V29" s="742">
        <f t="shared" ref="V29" si="21">V28/V$42</f>
        <v>8.3063311161662948E-2</v>
      </c>
      <c r="W29" s="742">
        <f>W28/W$42</f>
        <v>0.11128851993405781</v>
      </c>
      <c r="X29" s="742">
        <f t="shared" ref="X29:Z29" si="22">X28/X$42</f>
        <v>0.20104342615762513</v>
      </c>
      <c r="Y29" s="742">
        <f t="shared" si="22"/>
        <v>0.12988908132678414</v>
      </c>
      <c r="Z29" s="742">
        <f t="shared" si="22"/>
        <v>0.11447689164691761</v>
      </c>
    </row>
    <row r="30" spans="1:26">
      <c r="A30" s="2134"/>
      <c r="B30" s="1008" t="s">
        <v>75</v>
      </c>
      <c r="C30" s="1009">
        <v>1536.5367392553383</v>
      </c>
      <c r="D30" s="1009">
        <v>544.10653601553292</v>
      </c>
      <c r="E30" s="1009">
        <v>704.12905114141029</v>
      </c>
      <c r="F30" s="1009">
        <v>2803.5880097663403</v>
      </c>
      <c r="G30" s="1009">
        <v>1086.9897133895181</v>
      </c>
      <c r="H30" s="1009">
        <v>354.84700917635229</v>
      </c>
      <c r="J30" s="2134"/>
      <c r="K30" s="1008" t="s">
        <v>75</v>
      </c>
      <c r="L30" s="1009">
        <v>1536.5367392553383</v>
      </c>
      <c r="M30" s="1009">
        <v>544.10653601553281</v>
      </c>
      <c r="N30" s="1009">
        <v>704.1290511414104</v>
      </c>
      <c r="O30" s="1009">
        <v>2803.5880097663398</v>
      </c>
      <c r="P30" s="1009">
        <v>1086.9897133895176</v>
      </c>
      <c r="Q30" s="1009">
        <v>354.84700917635229</v>
      </c>
      <c r="S30" s="2134"/>
      <c r="T30" s="1008" t="s">
        <v>75</v>
      </c>
      <c r="U30" s="1009">
        <v>1536.5367392553387</v>
      </c>
      <c r="V30" s="1009">
        <v>544.10653601553281</v>
      </c>
      <c r="W30" s="1009">
        <v>704.12905114141017</v>
      </c>
      <c r="X30" s="1009">
        <v>2803.5880097663398</v>
      </c>
      <c r="Y30" s="1009">
        <v>1086.9897133895176</v>
      </c>
      <c r="Z30" s="1009">
        <v>354.84700917635229</v>
      </c>
    </row>
    <row r="31" spans="1:26">
      <c r="A31" s="2134"/>
      <c r="B31" s="1008" t="s">
        <v>92</v>
      </c>
      <c r="C31" s="1009">
        <v>1093</v>
      </c>
      <c r="D31" s="1009">
        <v>273</v>
      </c>
      <c r="E31" s="1009">
        <v>505</v>
      </c>
      <c r="F31" s="1009">
        <v>1462</v>
      </c>
      <c r="G31" s="1009">
        <v>798</v>
      </c>
      <c r="H31" s="1009">
        <v>353</v>
      </c>
      <c r="J31" s="2134"/>
      <c r="K31" s="1008" t="s">
        <v>92</v>
      </c>
      <c r="L31" s="1009">
        <v>1093</v>
      </c>
      <c r="M31" s="1009">
        <v>273</v>
      </c>
      <c r="N31" s="1009">
        <v>505</v>
      </c>
      <c r="O31" s="1009">
        <v>1462</v>
      </c>
      <c r="P31" s="1009">
        <v>798</v>
      </c>
      <c r="Q31" s="1009">
        <v>353</v>
      </c>
      <c r="S31" s="2134"/>
      <c r="T31" s="1008" t="s">
        <v>92</v>
      </c>
      <c r="U31" s="1009">
        <v>1093</v>
      </c>
      <c r="V31" s="1009">
        <v>273</v>
      </c>
      <c r="W31" s="1009">
        <v>505</v>
      </c>
      <c r="X31" s="1009">
        <v>1462</v>
      </c>
      <c r="Y31" s="1009">
        <v>798</v>
      </c>
      <c r="Z31" s="1009">
        <v>353</v>
      </c>
    </row>
    <row r="32" spans="1:26">
      <c r="A32" s="2134"/>
      <c r="B32" s="1008" t="s">
        <v>110</v>
      </c>
      <c r="C32" s="1010">
        <v>0</v>
      </c>
      <c r="D32" s="1010">
        <v>0</v>
      </c>
      <c r="E32" s="1010">
        <v>0</v>
      </c>
      <c r="F32" s="1010">
        <v>0</v>
      </c>
      <c r="G32" s="1010">
        <v>0</v>
      </c>
      <c r="H32" s="1010">
        <v>0</v>
      </c>
      <c r="J32" s="2134"/>
      <c r="K32" s="1008" t="s">
        <v>110</v>
      </c>
      <c r="L32" s="1010">
        <v>0</v>
      </c>
      <c r="M32" s="1010">
        <v>0</v>
      </c>
      <c r="N32" s="1010">
        <v>0</v>
      </c>
      <c r="O32" s="1010">
        <v>0</v>
      </c>
      <c r="P32" s="1010">
        <v>0</v>
      </c>
      <c r="Q32" s="1010">
        <v>0</v>
      </c>
      <c r="S32" s="2134"/>
      <c r="T32" s="1008" t="s">
        <v>110</v>
      </c>
      <c r="U32" s="1010">
        <v>0</v>
      </c>
      <c r="V32" s="1010">
        <v>0</v>
      </c>
      <c r="W32" s="1010">
        <v>0</v>
      </c>
      <c r="X32" s="1010">
        <v>0</v>
      </c>
      <c r="Y32" s="1010">
        <v>0</v>
      </c>
      <c r="Z32" s="1010">
        <v>0</v>
      </c>
    </row>
    <row r="33" spans="1:26" ht="12.75" customHeight="1">
      <c r="A33" s="2134"/>
      <c r="B33" s="1008" t="s">
        <v>121</v>
      </c>
      <c r="C33" s="1010">
        <v>36.207467711852054</v>
      </c>
      <c r="D33" s="1010">
        <v>28.618688322023871</v>
      </c>
      <c r="E33" s="1010">
        <v>35.288324854412203</v>
      </c>
      <c r="F33" s="1010">
        <v>45.412580467877675</v>
      </c>
      <c r="G33" s="1010">
        <v>39.772390334370911</v>
      </c>
      <c r="H33" s="1010">
        <v>36.666711468039615</v>
      </c>
      <c r="J33" s="2134"/>
      <c r="K33" s="1008" t="s">
        <v>121</v>
      </c>
      <c r="L33" s="1010">
        <v>29.823929190803042</v>
      </c>
      <c r="M33" s="1010">
        <v>24.749170733855802</v>
      </c>
      <c r="N33" s="1010">
        <v>33.076170856260752</v>
      </c>
      <c r="O33" s="1010">
        <v>37.409332951154617</v>
      </c>
      <c r="P33" s="1010">
        <v>35.852850553226233</v>
      </c>
      <c r="Q33" s="1010">
        <v>38.276560121200802</v>
      </c>
      <c r="S33" s="2134"/>
      <c r="T33" s="1008" t="s">
        <v>121</v>
      </c>
      <c r="U33" s="1010">
        <v>1.2626633958268121</v>
      </c>
      <c r="V33" s="1010">
        <v>1.1578766723230092</v>
      </c>
      <c r="W33" s="1010">
        <v>1.2936262191361609</v>
      </c>
      <c r="X33" s="1010">
        <v>1.9736657691124719</v>
      </c>
      <c r="Y33" s="1010">
        <v>1.5262864780724446</v>
      </c>
      <c r="Z33" s="1010">
        <v>1.3383108392390779</v>
      </c>
    </row>
    <row r="34" spans="1:26">
      <c r="A34" s="2137"/>
      <c r="B34" s="1597" t="s">
        <v>112</v>
      </c>
      <c r="C34" s="1598">
        <f>1.14*1.64*C33/SQRT(C31)</f>
        <v>2.0475606301339195</v>
      </c>
      <c r="D34" s="1598">
        <f t="shared" ref="D34:H34" si="23">1.14*1.64*D33/SQRT(D31)</f>
        <v>3.2383001559687132</v>
      </c>
      <c r="E34" s="1598">
        <f t="shared" si="23"/>
        <v>2.9358512877822198</v>
      </c>
      <c r="F34" s="1598">
        <f t="shared" si="23"/>
        <v>2.220502126830838</v>
      </c>
      <c r="G34" s="1598">
        <f t="shared" si="23"/>
        <v>2.6322609847531266</v>
      </c>
      <c r="H34" s="1598">
        <f t="shared" si="23"/>
        <v>3.6486592624401371</v>
      </c>
      <c r="J34" s="2137"/>
      <c r="K34" s="1597" t="s">
        <v>112</v>
      </c>
      <c r="L34" s="1598">
        <f>1.14*1.64*L33/SQRT(L31)</f>
        <v>1.6865665318815102</v>
      </c>
      <c r="M34" s="1598">
        <f t="shared" ref="M34:Q34" si="24">1.14*1.64*M33/SQRT(M31)</f>
        <v>2.8004513185834861</v>
      </c>
      <c r="N34" s="1598">
        <f t="shared" si="24"/>
        <v>2.7518086847105279</v>
      </c>
      <c r="O34" s="1598">
        <f t="shared" si="24"/>
        <v>1.8291738220011322</v>
      </c>
      <c r="P34" s="1598">
        <f t="shared" si="24"/>
        <v>2.37285360296499</v>
      </c>
      <c r="Q34" s="1598">
        <f t="shared" si="24"/>
        <v>3.8088533176011299</v>
      </c>
      <c r="S34" s="2137"/>
      <c r="T34" s="1597" t="s">
        <v>112</v>
      </c>
      <c r="U34" s="1598">
        <f>1.14*1.64*U33/SQRT(U31)</f>
        <v>7.1404603022262467E-2</v>
      </c>
      <c r="V34" s="1598">
        <f t="shared" ref="V34:Z34" si="25">1.14*1.64*V33/SQRT(V31)</f>
        <v>0.13101761221148001</v>
      </c>
      <c r="W34" s="1598">
        <f t="shared" si="25"/>
        <v>0.10762466671423426</v>
      </c>
      <c r="X34" s="1598">
        <f t="shared" si="25"/>
        <v>9.6504734873355674E-2</v>
      </c>
      <c r="Y34" s="1598">
        <f t="shared" si="25"/>
        <v>0.10101440506869404</v>
      </c>
      <c r="Z34" s="1598">
        <f t="shared" si="25"/>
        <v>0.13317366199774899</v>
      </c>
    </row>
    <row r="35" spans="1:26" ht="12.75" customHeight="1">
      <c r="A35" s="2133" t="s">
        <v>538</v>
      </c>
      <c r="B35" s="1012" t="s">
        <v>109</v>
      </c>
      <c r="C35" s="1599">
        <v>0.98770777180247082</v>
      </c>
      <c r="D35" s="1599">
        <v>0.53120690533722204</v>
      </c>
      <c r="E35" s="1599">
        <v>0.17524928960485484</v>
      </c>
      <c r="F35" s="1599">
        <v>0.44660612810644496</v>
      </c>
      <c r="G35" s="1599">
        <v>0.95476698081018674</v>
      </c>
      <c r="H35" s="1599">
        <v>0.86264120166598202</v>
      </c>
      <c r="J35" s="2133" t="s">
        <v>538</v>
      </c>
      <c r="K35" s="1012" t="s">
        <v>109</v>
      </c>
      <c r="L35" s="1596">
        <v>2.791017320144666</v>
      </c>
      <c r="M35" s="1599">
        <v>1.8413514372115911</v>
      </c>
      <c r="N35" s="1599">
        <v>0.85221639569172802</v>
      </c>
      <c r="O35" s="1596">
        <v>1.8503767098605821</v>
      </c>
      <c r="P35" s="1599">
        <v>1.4571428301419933</v>
      </c>
      <c r="Q35" s="1599">
        <v>3.9463662230480412</v>
      </c>
      <c r="S35" s="2133" t="s">
        <v>538</v>
      </c>
      <c r="T35" s="1012" t="s">
        <v>109</v>
      </c>
      <c r="U35" s="1596">
        <v>7.3794729840117923E-2</v>
      </c>
      <c r="V35" s="1599">
        <v>4.429290239074421E-2</v>
      </c>
      <c r="W35" s="1596">
        <v>4.7418286550787295E-2</v>
      </c>
      <c r="X35" s="1596">
        <v>6.7409797552787531E-2</v>
      </c>
      <c r="Y35" s="1596">
        <v>3.6980096082881705E-2</v>
      </c>
      <c r="Z35" s="1599">
        <v>9.3797641013481522E-2</v>
      </c>
    </row>
    <row r="36" spans="1:26" ht="12.75" customHeight="1">
      <c r="A36" s="2134"/>
      <c r="B36" s="1548" t="s">
        <v>1527</v>
      </c>
      <c r="C36" s="828">
        <f>C35/C$42</f>
        <v>2.5768993763140541E-2</v>
      </c>
      <c r="D36" s="828">
        <f t="shared" ref="D36:H36" si="26">D35/D$42</f>
        <v>1.5339109990276125E-2</v>
      </c>
      <c r="E36" s="828">
        <f t="shared" si="26"/>
        <v>4.0353705333955577E-3</v>
      </c>
      <c r="F36" s="828">
        <f t="shared" si="26"/>
        <v>1.1234125246232256E-2</v>
      </c>
      <c r="G36" s="828">
        <f t="shared" si="26"/>
        <v>2.3132189546627047E-2</v>
      </c>
      <c r="H36" s="828">
        <f t="shared" si="26"/>
        <v>2.2506809908707938E-2</v>
      </c>
      <c r="J36" s="2134"/>
      <c r="K36" s="1548" t="s">
        <v>1528</v>
      </c>
      <c r="L36" s="742">
        <f>L35/L$42</f>
        <v>3.4949359509638865E-2</v>
      </c>
      <c r="M36" s="828">
        <f t="shared" ref="M36:Q36" si="27">M35/M$42</f>
        <v>2.4103636033091579E-2</v>
      </c>
      <c r="N36" s="828">
        <f t="shared" si="27"/>
        <v>1.0129047079174908E-2</v>
      </c>
      <c r="O36" s="742">
        <f t="shared" si="27"/>
        <v>2.1255887916960162E-2</v>
      </c>
      <c r="P36" s="828">
        <f t="shared" si="27"/>
        <v>1.6707686004711477E-2</v>
      </c>
      <c r="Q36" s="828">
        <f t="shared" si="27"/>
        <v>4.2675060492968327E-2</v>
      </c>
      <c r="S36" s="2134"/>
      <c r="T36" s="1548" t="s">
        <v>1529</v>
      </c>
      <c r="U36" s="742">
        <f>U35/U$42</f>
        <v>1.616501228832044E-2</v>
      </c>
      <c r="V36" s="828">
        <f t="shared" ref="V36:Z36" si="28">V35/V$42</f>
        <v>1.0342270246256047E-2</v>
      </c>
      <c r="W36" s="742">
        <f t="shared" si="28"/>
        <v>1.1489718920998381E-2</v>
      </c>
      <c r="X36" s="742">
        <f t="shared" si="28"/>
        <v>1.2267868301509E-2</v>
      </c>
      <c r="Y36" s="742">
        <f t="shared" si="28"/>
        <v>8.0011792556864449E-3</v>
      </c>
      <c r="Z36" s="828">
        <f t="shared" si="28"/>
        <v>2.097207834313182E-2</v>
      </c>
    </row>
    <row r="37" spans="1:26">
      <c r="A37" s="2134"/>
      <c r="B37" s="1008" t="s">
        <v>75</v>
      </c>
      <c r="C37" s="1600">
        <v>1536.5367392553378</v>
      </c>
      <c r="D37" s="1600">
        <v>544.10653601553304</v>
      </c>
      <c r="E37" s="1600">
        <v>704.12905114141029</v>
      </c>
      <c r="F37" s="1600">
        <v>2803.588009766343</v>
      </c>
      <c r="G37" s="1600">
        <v>1086.9897133895192</v>
      </c>
      <c r="H37" s="1600">
        <v>354.84700917635251</v>
      </c>
      <c r="J37" s="2134"/>
      <c r="K37" s="1008" t="s">
        <v>75</v>
      </c>
      <c r="L37" s="1009">
        <v>1536.5367392553374</v>
      </c>
      <c r="M37" s="1600">
        <v>544.10653601553327</v>
      </c>
      <c r="N37" s="1600">
        <v>704.12905114141029</v>
      </c>
      <c r="O37" s="1009">
        <v>2803.5880097663421</v>
      </c>
      <c r="P37" s="1600">
        <v>1086.989713389519</v>
      </c>
      <c r="Q37" s="1600">
        <v>354.84700917635251</v>
      </c>
      <c r="S37" s="2134"/>
      <c r="T37" s="1008" t="s">
        <v>75</v>
      </c>
      <c r="U37" s="1009">
        <v>1536.5367392553378</v>
      </c>
      <c r="V37" s="1600">
        <v>544.10653601553315</v>
      </c>
      <c r="W37" s="1009">
        <v>704.1290511414104</v>
      </c>
      <c r="X37" s="1009">
        <v>2803.588009766343</v>
      </c>
      <c r="Y37" s="1009">
        <v>1086.989713389519</v>
      </c>
      <c r="Z37" s="1600">
        <v>354.84700917635251</v>
      </c>
    </row>
    <row r="38" spans="1:26">
      <c r="A38" s="2134"/>
      <c r="B38" s="1008" t="s">
        <v>92</v>
      </c>
      <c r="C38" s="1600">
        <v>1093</v>
      </c>
      <c r="D38" s="1600">
        <v>273</v>
      </c>
      <c r="E38" s="1600">
        <v>505</v>
      </c>
      <c r="F38" s="1600">
        <v>1462</v>
      </c>
      <c r="G38" s="1600">
        <v>798</v>
      </c>
      <c r="H38" s="1600">
        <v>353</v>
      </c>
      <c r="J38" s="2134"/>
      <c r="K38" s="1008" t="s">
        <v>92</v>
      </c>
      <c r="L38" s="1009">
        <v>1093</v>
      </c>
      <c r="M38" s="1600">
        <v>273</v>
      </c>
      <c r="N38" s="1600">
        <v>505</v>
      </c>
      <c r="O38" s="1009">
        <v>1462</v>
      </c>
      <c r="P38" s="1600">
        <v>798</v>
      </c>
      <c r="Q38" s="1600">
        <v>353</v>
      </c>
      <c r="S38" s="2134"/>
      <c r="T38" s="1008" t="s">
        <v>92</v>
      </c>
      <c r="U38" s="1009">
        <v>1093</v>
      </c>
      <c r="V38" s="1600">
        <v>273</v>
      </c>
      <c r="W38" s="1009">
        <v>505</v>
      </c>
      <c r="X38" s="1009">
        <v>1462</v>
      </c>
      <c r="Y38" s="1009">
        <v>798</v>
      </c>
      <c r="Z38" s="1600">
        <v>353</v>
      </c>
    </row>
    <row r="39" spans="1:26">
      <c r="A39" s="2134"/>
      <c r="B39" s="1008" t="s">
        <v>110</v>
      </c>
      <c r="C39" s="1601">
        <v>0</v>
      </c>
      <c r="D39" s="1601">
        <v>0</v>
      </c>
      <c r="E39" s="1601">
        <v>0</v>
      </c>
      <c r="F39" s="1601">
        <v>0</v>
      </c>
      <c r="G39" s="1601">
        <v>0</v>
      </c>
      <c r="H39" s="1601">
        <v>0</v>
      </c>
      <c r="J39" s="2134"/>
      <c r="K39" s="1008" t="s">
        <v>110</v>
      </c>
      <c r="L39" s="1010">
        <v>0</v>
      </c>
      <c r="M39" s="1601">
        <v>0</v>
      </c>
      <c r="N39" s="1601">
        <v>0</v>
      </c>
      <c r="O39" s="1010">
        <v>0</v>
      </c>
      <c r="P39" s="1601">
        <v>0</v>
      </c>
      <c r="Q39" s="1601">
        <v>0</v>
      </c>
      <c r="S39" s="2134"/>
      <c r="T39" s="1008" t="s">
        <v>110</v>
      </c>
      <c r="U39" s="1010">
        <v>0</v>
      </c>
      <c r="V39" s="1601">
        <v>0</v>
      </c>
      <c r="W39" s="1010">
        <v>0</v>
      </c>
      <c r="X39" s="1010">
        <v>0</v>
      </c>
      <c r="Y39" s="1010">
        <v>0</v>
      </c>
      <c r="Z39" s="1601">
        <v>0</v>
      </c>
    </row>
    <row r="40" spans="1:26" ht="13.5" customHeight="1">
      <c r="A40" s="2134"/>
      <c r="B40" s="1008" t="s">
        <v>121</v>
      </c>
      <c r="C40" s="1601">
        <v>13.710637537063867</v>
      </c>
      <c r="D40" s="1601">
        <v>6.3002479083218335</v>
      </c>
      <c r="E40" s="1601">
        <v>1.3203027837357688</v>
      </c>
      <c r="F40" s="1601">
        <v>6.8297408554244248</v>
      </c>
      <c r="G40" s="1601">
        <v>16.747851014357344</v>
      </c>
      <c r="H40" s="1601">
        <v>8.2595227077413433</v>
      </c>
      <c r="J40" s="2134"/>
      <c r="K40" s="1008" t="s">
        <v>121</v>
      </c>
      <c r="L40" s="1010">
        <v>24.55227526116537</v>
      </c>
      <c r="M40" s="1601">
        <v>16.180492540530384</v>
      </c>
      <c r="N40" s="1601">
        <v>6.0386630722230503</v>
      </c>
      <c r="O40" s="1010">
        <v>15.891513137615307</v>
      </c>
      <c r="P40" s="1601">
        <v>15.643123236343698</v>
      </c>
      <c r="Q40" s="1601">
        <v>33.906103406214648</v>
      </c>
      <c r="S40" s="2134"/>
      <c r="T40" s="1008" t="s">
        <v>121</v>
      </c>
      <c r="U40" s="1010">
        <v>0.4058593487689815</v>
      </c>
      <c r="V40" s="1601">
        <v>0.3138741212511944</v>
      </c>
      <c r="W40" s="1010">
        <v>0.29441657030772933</v>
      </c>
      <c r="X40" s="1010">
        <v>0.43802985933103644</v>
      </c>
      <c r="Y40" s="1010">
        <v>0.31084090565421219</v>
      </c>
      <c r="Z40" s="1601">
        <v>0.50514092912471742</v>
      </c>
    </row>
    <row r="41" spans="1:26">
      <c r="A41" s="2137"/>
      <c r="B41" s="1597" t="s">
        <v>112</v>
      </c>
      <c r="C41" s="1602">
        <f>1.14*1.64*C40/SQRT(C38)</f>
        <v>0.77534728079696136</v>
      </c>
      <c r="D41" s="1602">
        <f t="shared" ref="D41:H41" si="29">1.14*1.64*D40/SQRT(D38)</f>
        <v>0.71289409055339081</v>
      </c>
      <c r="E41" s="1602">
        <f t="shared" si="29"/>
        <v>0.10984405306528607</v>
      </c>
      <c r="F41" s="1602">
        <f t="shared" si="29"/>
        <v>0.33394830108587636</v>
      </c>
      <c r="G41" s="1602">
        <f t="shared" si="29"/>
        <v>1.1084250766153558</v>
      </c>
      <c r="H41" s="1602">
        <f t="shared" si="29"/>
        <v>0.82189492387947505</v>
      </c>
      <c r="J41" s="2137"/>
      <c r="K41" s="1597" t="s">
        <v>112</v>
      </c>
      <c r="L41" s="1598">
        <f>1.14*1.64*L40/SQRT(L38)</f>
        <v>1.388450377282729</v>
      </c>
      <c r="M41" s="1602">
        <f t="shared" ref="M41:Q41" si="30">1.14*1.64*M40/SQRT(M38)</f>
        <v>1.8308767658414011</v>
      </c>
      <c r="N41" s="1602">
        <f t="shared" si="30"/>
        <v>0.50239326548401797</v>
      </c>
      <c r="O41" s="1598">
        <f t="shared" si="30"/>
        <v>0.77703443312575349</v>
      </c>
      <c r="P41" s="1602">
        <f t="shared" si="30"/>
        <v>1.0353107426668295</v>
      </c>
      <c r="Q41" s="1602">
        <f t="shared" si="30"/>
        <v>3.3739545569602289</v>
      </c>
      <c r="S41" s="2137"/>
      <c r="T41" s="1597" t="s">
        <v>112</v>
      </c>
      <c r="U41" s="1598">
        <f>1.14*1.64*U40/SQRT(U38)</f>
        <v>2.2951663743088383E-2</v>
      </c>
      <c r="V41" s="1602">
        <f t="shared" ref="V41:Z41" si="31">1.14*1.64*V40/SQRT(V38)</f>
        <v>3.5515905004636007E-2</v>
      </c>
      <c r="W41" s="1598">
        <f t="shared" si="31"/>
        <v>2.4494312797460484E-2</v>
      </c>
      <c r="X41" s="1598">
        <f t="shared" si="31"/>
        <v>2.1417990879156822E-2</v>
      </c>
      <c r="Y41" s="1598">
        <f t="shared" si="31"/>
        <v>2.0572421761430253E-2</v>
      </c>
      <c r="Z41" s="1602">
        <f t="shared" si="31"/>
        <v>5.0265951215587912E-2</v>
      </c>
    </row>
    <row r="42" spans="1:26" ht="13.5" customHeight="1">
      <c r="A42" s="2133" t="s">
        <v>166</v>
      </c>
      <c r="B42" s="1012" t="s">
        <v>109</v>
      </c>
      <c r="C42" s="1596">
        <v>38.329310833055054</v>
      </c>
      <c r="D42" s="1596">
        <v>34.630881822606945</v>
      </c>
      <c r="E42" s="1596">
        <v>43.428301850980596</v>
      </c>
      <c r="F42" s="1596">
        <v>39.754419531349754</v>
      </c>
      <c r="G42" s="1596">
        <v>41.274388612702829</v>
      </c>
      <c r="H42" s="1596">
        <v>38.328008507870507</v>
      </c>
      <c r="J42" s="2133" t="s">
        <v>166</v>
      </c>
      <c r="K42" s="1012" t="s">
        <v>109</v>
      </c>
      <c r="L42" s="1596">
        <v>79.858897539307321</v>
      </c>
      <c r="M42" s="1596">
        <v>76.393098314446121</v>
      </c>
      <c r="N42" s="1596">
        <v>84.135890477186706</v>
      </c>
      <c r="O42" s="1596">
        <v>87.052430700114812</v>
      </c>
      <c r="P42" s="1596">
        <v>87.213922366693211</v>
      </c>
      <c r="Q42" s="1596">
        <v>92.474765763912472</v>
      </c>
      <c r="S42" s="2133" t="s">
        <v>166</v>
      </c>
      <c r="T42" s="1012" t="s">
        <v>109</v>
      </c>
      <c r="U42" s="1596">
        <v>4.5650896221981938</v>
      </c>
      <c r="V42" s="1596">
        <v>4.2827059568259163</v>
      </c>
      <c r="W42" s="1596">
        <v>4.1270188484878059</v>
      </c>
      <c r="X42" s="1596">
        <v>5.4948256613168764</v>
      </c>
      <c r="Y42" s="1596">
        <v>4.6218307203403697</v>
      </c>
      <c r="Z42" s="1596">
        <v>4.4725009833944025</v>
      </c>
    </row>
    <row r="43" spans="1:26" ht="13.5" customHeight="1">
      <c r="A43" s="2134"/>
      <c r="B43" s="1548" t="s">
        <v>1527</v>
      </c>
      <c r="C43" s="742">
        <f>C42/C$42</f>
        <v>1</v>
      </c>
      <c r="D43" s="742">
        <f t="shared" ref="D43:H43" si="32">D42/D$42</f>
        <v>1</v>
      </c>
      <c r="E43" s="742">
        <f t="shared" si="32"/>
        <v>1</v>
      </c>
      <c r="F43" s="742">
        <f t="shared" si="32"/>
        <v>1</v>
      </c>
      <c r="G43" s="742">
        <f t="shared" si="32"/>
        <v>1</v>
      </c>
      <c r="H43" s="742">
        <f t="shared" si="32"/>
        <v>1</v>
      </c>
      <c r="J43" s="2134"/>
      <c r="K43" s="1548" t="s">
        <v>1528</v>
      </c>
      <c r="L43" s="742">
        <f>L42/L$42</f>
        <v>1</v>
      </c>
      <c r="M43" s="742">
        <f t="shared" ref="M43:Q43" si="33">M42/M$42</f>
        <v>1</v>
      </c>
      <c r="N43" s="742">
        <f t="shared" si="33"/>
        <v>1</v>
      </c>
      <c r="O43" s="742">
        <f t="shared" si="33"/>
        <v>1</v>
      </c>
      <c r="P43" s="742">
        <f t="shared" si="33"/>
        <v>1</v>
      </c>
      <c r="Q43" s="742">
        <f t="shared" si="33"/>
        <v>1</v>
      </c>
      <c r="S43" s="2134"/>
      <c r="T43" s="1548" t="s">
        <v>1529</v>
      </c>
      <c r="U43" s="742">
        <f>U42/U$42</f>
        <v>1</v>
      </c>
      <c r="V43" s="742">
        <f t="shared" ref="V43:Z43" si="34">V42/V$42</f>
        <v>1</v>
      </c>
      <c r="W43" s="742">
        <f t="shared" si="34"/>
        <v>1</v>
      </c>
      <c r="X43" s="742">
        <f t="shared" si="34"/>
        <v>1</v>
      </c>
      <c r="Y43" s="742">
        <f t="shared" si="34"/>
        <v>1</v>
      </c>
      <c r="Z43" s="742">
        <f t="shared" si="34"/>
        <v>1</v>
      </c>
    </row>
    <row r="44" spans="1:26">
      <c r="A44" s="2134"/>
      <c r="B44" s="1008" t="s">
        <v>75</v>
      </c>
      <c r="C44" s="1009">
        <v>1536.5367392553378</v>
      </c>
      <c r="D44" s="1009">
        <v>544.10653601553304</v>
      </c>
      <c r="E44" s="1009">
        <v>704.12905114141029</v>
      </c>
      <c r="F44" s="1009">
        <v>2803.588009766343</v>
      </c>
      <c r="G44" s="1009">
        <v>1086.9897133895192</v>
      </c>
      <c r="H44" s="1009">
        <v>354.84700917635251</v>
      </c>
      <c r="J44" s="2134"/>
      <c r="K44" s="1008" t="s">
        <v>75</v>
      </c>
      <c r="L44" s="1009">
        <v>1536.536739255338</v>
      </c>
      <c r="M44" s="1009">
        <v>544.1065360155327</v>
      </c>
      <c r="N44" s="1009">
        <v>704.12905114141017</v>
      </c>
      <c r="O44" s="1009">
        <v>2803.5880097663421</v>
      </c>
      <c r="P44" s="1009">
        <v>1086.9897133895176</v>
      </c>
      <c r="Q44" s="1009">
        <v>354.84700917635269</v>
      </c>
      <c r="S44" s="2134"/>
      <c r="T44" s="1008" t="s">
        <v>75</v>
      </c>
      <c r="U44" s="1009">
        <v>1536.536739255338</v>
      </c>
      <c r="V44" s="1009">
        <v>544.1065360155327</v>
      </c>
      <c r="W44" s="1009">
        <v>704.12905114141017</v>
      </c>
      <c r="X44" s="1009">
        <v>2803.5880097663421</v>
      </c>
      <c r="Y44" s="1009">
        <v>1086.9897133895176</v>
      </c>
      <c r="Z44" s="1009">
        <v>354.84700917635269</v>
      </c>
    </row>
    <row r="45" spans="1:26">
      <c r="A45" s="2134"/>
      <c r="B45" s="1008" t="s">
        <v>92</v>
      </c>
      <c r="C45" s="1009">
        <v>1093</v>
      </c>
      <c r="D45" s="1009">
        <v>273</v>
      </c>
      <c r="E45" s="1009">
        <v>505</v>
      </c>
      <c r="F45" s="1009">
        <v>1462</v>
      </c>
      <c r="G45" s="1009">
        <v>798</v>
      </c>
      <c r="H45" s="1009">
        <v>353</v>
      </c>
      <c r="J45" s="2134"/>
      <c r="K45" s="1008" t="s">
        <v>92</v>
      </c>
      <c r="L45" s="1009">
        <v>1093</v>
      </c>
      <c r="M45" s="1009">
        <v>273</v>
      </c>
      <c r="N45" s="1009">
        <v>505</v>
      </c>
      <c r="O45" s="1009">
        <v>1462</v>
      </c>
      <c r="P45" s="1009">
        <v>798</v>
      </c>
      <c r="Q45" s="1009">
        <v>353</v>
      </c>
      <c r="S45" s="2134"/>
      <c r="T45" s="1008" t="s">
        <v>92</v>
      </c>
      <c r="U45" s="1009">
        <v>1093</v>
      </c>
      <c r="V45" s="1009">
        <v>273</v>
      </c>
      <c r="W45" s="1009">
        <v>505</v>
      </c>
      <c r="X45" s="1009">
        <v>1462</v>
      </c>
      <c r="Y45" s="1009">
        <v>798</v>
      </c>
      <c r="Z45" s="1009">
        <v>353</v>
      </c>
    </row>
    <row r="46" spans="1:26">
      <c r="A46" s="2134"/>
      <c r="B46" s="1008" t="s">
        <v>110</v>
      </c>
      <c r="C46" s="1010">
        <v>12.804000000000002</v>
      </c>
      <c r="D46" s="1010">
        <v>14.434149156175437</v>
      </c>
      <c r="E46" s="1010">
        <v>17.941825649421091</v>
      </c>
      <c r="F46" s="1010">
        <v>15.577854646480967</v>
      </c>
      <c r="G46" s="1010">
        <v>16.241</v>
      </c>
      <c r="H46" s="1010">
        <v>14.086451164836578</v>
      </c>
      <c r="J46" s="2134"/>
      <c r="K46" s="1008" t="s">
        <v>110</v>
      </c>
      <c r="L46" s="1010">
        <v>60</v>
      </c>
      <c r="M46" s="1010">
        <v>60</v>
      </c>
      <c r="N46" s="1010">
        <v>62</v>
      </c>
      <c r="O46" s="1010">
        <v>66</v>
      </c>
      <c r="P46" s="1010">
        <v>65.851005845089844</v>
      </c>
      <c r="Q46" s="1010">
        <v>63.086766194214647</v>
      </c>
      <c r="S46" s="2134"/>
      <c r="T46" s="1008" t="s">
        <v>110</v>
      </c>
      <c r="U46" s="1010">
        <v>4</v>
      </c>
      <c r="V46" s="1010">
        <v>4</v>
      </c>
      <c r="W46" s="1010">
        <v>4</v>
      </c>
      <c r="X46" s="1010">
        <v>4</v>
      </c>
      <c r="Y46" s="1010">
        <v>4</v>
      </c>
      <c r="Z46" s="1010">
        <v>4</v>
      </c>
    </row>
    <row r="47" spans="1:26" ht="13.5" customHeight="1">
      <c r="A47" s="2134"/>
      <c r="B47" s="1008" t="s">
        <v>121</v>
      </c>
      <c r="C47" s="1010">
        <v>62.849702302910984</v>
      </c>
      <c r="D47" s="1010">
        <v>47.565127457483776</v>
      </c>
      <c r="E47" s="1010">
        <v>67.124424357251286</v>
      </c>
      <c r="F47" s="1010">
        <v>65.180728134461347</v>
      </c>
      <c r="G47" s="1010">
        <v>61.723827233040005</v>
      </c>
      <c r="H47" s="1010">
        <v>56.537203171491932</v>
      </c>
      <c r="J47" s="2134"/>
      <c r="K47" s="1008" t="s">
        <v>121</v>
      </c>
      <c r="L47" s="1010">
        <v>78.206358843217416</v>
      </c>
      <c r="M47" s="1010">
        <v>76.420921633419042</v>
      </c>
      <c r="N47" s="1010">
        <v>85.609771280677322</v>
      </c>
      <c r="O47" s="1010">
        <v>82.14225001699279</v>
      </c>
      <c r="P47" s="1010">
        <v>86.399558244960531</v>
      </c>
      <c r="Q47" s="1010">
        <v>104.26098631975655</v>
      </c>
      <c r="S47" s="2134"/>
      <c r="T47" s="1008" t="s">
        <v>121</v>
      </c>
      <c r="U47" s="1010">
        <v>3.483690727403173</v>
      </c>
      <c r="V47" s="1010">
        <v>3.5167923397350402</v>
      </c>
      <c r="W47" s="1010">
        <v>3.3804900538467626</v>
      </c>
      <c r="X47" s="1010">
        <v>4.4635628652659003</v>
      </c>
      <c r="Y47" s="1010">
        <v>3.6828186766131918</v>
      </c>
      <c r="Z47" s="1010">
        <v>3.1305927245575877</v>
      </c>
    </row>
    <row r="48" spans="1:26" ht="13.5" thickBot="1">
      <c r="A48" s="2135"/>
      <c r="B48" s="1603" t="s">
        <v>112</v>
      </c>
      <c r="C48" s="1016">
        <f>1.14*1.64*C47/SQRT(C45)</f>
        <v>3.5541998428394126</v>
      </c>
      <c r="D48" s="1016">
        <f t="shared" ref="D48:H48" si="35">1.14*1.64*D47/SQRT(D45)</f>
        <v>5.3821530159265052</v>
      </c>
      <c r="E48" s="1016">
        <f t="shared" si="35"/>
        <v>5.5844908621735421</v>
      </c>
      <c r="F48" s="1016">
        <f t="shared" si="35"/>
        <v>3.1870892153624872</v>
      </c>
      <c r="G48" s="1016">
        <f t="shared" si="35"/>
        <v>4.0850756237994066</v>
      </c>
      <c r="H48" s="1016">
        <f t="shared" si="35"/>
        <v>5.6259473992897178</v>
      </c>
      <c r="J48" s="2135"/>
      <c r="K48" s="1603" t="s">
        <v>112</v>
      </c>
      <c r="L48" s="1016">
        <f>1.14*1.64*L47/SQRT(L45)</f>
        <v>4.4226307862198393</v>
      </c>
      <c r="M48" s="1016">
        <f t="shared" ref="M48:P48" si="36">1.14*1.64*M47/SQRT(M45)</f>
        <v>8.647282491082132</v>
      </c>
      <c r="N48" s="1016">
        <f t="shared" si="36"/>
        <v>7.1223997823090874</v>
      </c>
      <c r="O48" s="1016">
        <f t="shared" si="36"/>
        <v>4.0164429985303389</v>
      </c>
      <c r="P48" s="1016">
        <f t="shared" si="36"/>
        <v>5.7181925540838172</v>
      </c>
      <c r="Q48" s="1016">
        <f>1.14*1.64*Q47/SQRT(Q45)</f>
        <v>10.374882235575159</v>
      </c>
      <c r="S48" s="2135"/>
      <c r="T48" s="1603" t="s">
        <v>112</v>
      </c>
      <c r="U48" s="1016">
        <f>1.14*1.64*U47/SQRT(U45)</f>
        <v>0.19700543649614066</v>
      </c>
      <c r="V48" s="1016">
        <f t="shared" ref="V48:Z48" si="37">1.14*1.64*V47/SQRT(V45)</f>
        <v>0.39793679759632616</v>
      </c>
      <c r="W48" s="1016">
        <f t="shared" si="37"/>
        <v>0.28124361580966634</v>
      </c>
      <c r="X48" s="1016">
        <f t="shared" si="37"/>
        <v>0.21825121438709738</v>
      </c>
      <c r="Y48" s="1016">
        <f t="shared" si="37"/>
        <v>0.24374043990993083</v>
      </c>
      <c r="Z48" s="1016">
        <f t="shared" si="37"/>
        <v>0.31152142322174409</v>
      </c>
    </row>
    <row r="49" spans="1:26" ht="64.5" customHeight="1">
      <c r="A49" s="2140" t="s">
        <v>838</v>
      </c>
      <c r="B49" s="2140"/>
      <c r="C49" s="2140"/>
      <c r="D49" s="2140"/>
      <c r="E49" s="2140"/>
      <c r="F49" s="2140"/>
      <c r="G49" s="2140"/>
      <c r="H49" s="2140"/>
      <c r="J49" s="2140" t="s">
        <v>838</v>
      </c>
      <c r="K49" s="2140"/>
      <c r="L49" s="2140"/>
      <c r="M49" s="2140"/>
      <c r="N49" s="2140"/>
      <c r="O49" s="2140"/>
      <c r="P49" s="2140"/>
      <c r="Q49" s="2140"/>
      <c r="S49" s="2140" t="s">
        <v>838</v>
      </c>
      <c r="T49" s="2140"/>
      <c r="U49" s="2140"/>
      <c r="V49" s="2140"/>
      <c r="W49" s="2140"/>
      <c r="X49" s="2140"/>
      <c r="Y49" s="2140"/>
      <c r="Z49" s="2140"/>
    </row>
    <row r="50" spans="1:26">
      <c r="A50" s="504" t="s">
        <v>347</v>
      </c>
      <c r="J50" s="504" t="s">
        <v>347</v>
      </c>
      <c r="S50" s="504" t="s">
        <v>347</v>
      </c>
    </row>
    <row r="51" spans="1:26">
      <c r="A51" s="505" t="s">
        <v>348</v>
      </c>
      <c r="J51" s="505" t="s">
        <v>348</v>
      </c>
      <c r="S51" s="505" t="s">
        <v>348</v>
      </c>
    </row>
    <row r="53" spans="1:26" ht="13.5" customHeight="1" thickBot="1">
      <c r="A53" s="2138" t="s">
        <v>1542</v>
      </c>
      <c r="B53" s="2138"/>
      <c r="C53" s="2138"/>
      <c r="D53" s="2138"/>
      <c r="J53" s="2138" t="s">
        <v>1543</v>
      </c>
      <c r="K53" s="2138"/>
      <c r="L53" s="2138"/>
      <c r="M53" s="2138"/>
      <c r="S53" s="2138" t="s">
        <v>1544</v>
      </c>
      <c r="T53" s="2138"/>
      <c r="U53" s="2138"/>
      <c r="V53" s="2138"/>
    </row>
    <row r="54" spans="1:26" s="1357" customFormat="1" ht="13.5" thickBot="1">
      <c r="C54" s="1590" t="s">
        <v>391</v>
      </c>
      <c r="D54" s="1590" t="s">
        <v>1160</v>
      </c>
      <c r="L54" s="1590" t="s">
        <v>391</v>
      </c>
      <c r="M54" s="1590" t="s">
        <v>1160</v>
      </c>
      <c r="U54" s="1590" t="s">
        <v>391</v>
      </c>
      <c r="V54" s="1590" t="s">
        <v>1160</v>
      </c>
    </row>
    <row r="55" spans="1:26" ht="13.5" customHeight="1">
      <c r="A55" s="2139" t="s">
        <v>589</v>
      </c>
      <c r="B55" s="1591" t="s">
        <v>109</v>
      </c>
      <c r="C55" s="1592">
        <v>1.5662157484749879</v>
      </c>
      <c r="D55" s="1592">
        <v>1.8656022232339819</v>
      </c>
      <c r="J55" s="2139" t="s">
        <v>589</v>
      </c>
      <c r="K55" s="1591" t="s">
        <v>109</v>
      </c>
      <c r="L55" s="1592">
        <v>24.688233503317282</v>
      </c>
      <c r="M55" s="1592">
        <v>29.301165328470784</v>
      </c>
      <c r="S55" s="2139" t="s">
        <v>589</v>
      </c>
      <c r="T55" s="1591" t="s">
        <v>109</v>
      </c>
      <c r="U55" s="1592">
        <v>1.4984202891143745</v>
      </c>
      <c r="V55" s="1592">
        <v>1.878115319016308</v>
      </c>
    </row>
    <row r="56" spans="1:26" ht="13.5" customHeight="1">
      <c r="A56" s="2134"/>
      <c r="B56" s="1548" t="s">
        <v>1527</v>
      </c>
      <c r="C56" s="742">
        <f>C55/C$90</f>
        <v>3.9634051757995815E-2</v>
      </c>
      <c r="D56" s="742">
        <f>D55/D$90</f>
        <v>4.9211410336118547E-2</v>
      </c>
      <c r="J56" s="2134"/>
      <c r="K56" s="1548" t="s">
        <v>1527</v>
      </c>
      <c r="L56" s="742">
        <f>L55/L$90</f>
        <v>0.33062729656934986</v>
      </c>
      <c r="M56" s="742">
        <f>M55/M$90</f>
        <v>0.35868360958386086</v>
      </c>
      <c r="S56" s="2134"/>
      <c r="T56" s="1548" t="s">
        <v>1527</v>
      </c>
      <c r="U56" s="742">
        <f>U55/U$90</f>
        <v>0.3660502423264308</v>
      </c>
      <c r="V56" s="742">
        <f>V55/V$90</f>
        <v>0.39692867508380769</v>
      </c>
    </row>
    <row r="57" spans="1:26">
      <c r="A57" s="2134"/>
      <c r="B57" s="1561" t="s">
        <v>75</v>
      </c>
      <c r="C57" s="1009">
        <v>400.97801141240944</v>
      </c>
      <c r="D57" s="1009">
        <v>1135.5587278429302</v>
      </c>
      <c r="J57" s="2134"/>
      <c r="K57" s="1561" t="s">
        <v>75</v>
      </c>
      <c r="L57" s="1009">
        <v>400.9780114124095</v>
      </c>
      <c r="M57" s="1009">
        <v>1135.55872784293</v>
      </c>
      <c r="S57" s="2134"/>
      <c r="T57" s="1561" t="s">
        <v>75</v>
      </c>
      <c r="U57" s="1009">
        <v>400.97801141240956</v>
      </c>
      <c r="V57" s="1009">
        <v>1135.5587278429302</v>
      </c>
    </row>
    <row r="58" spans="1:26">
      <c r="A58" s="2134"/>
      <c r="B58" s="1561" t="s">
        <v>92</v>
      </c>
      <c r="C58" s="15">
        <v>247</v>
      </c>
      <c r="D58" s="15">
        <v>846</v>
      </c>
      <c r="J58" s="2134"/>
      <c r="K58" s="1561" t="s">
        <v>92</v>
      </c>
      <c r="L58" s="15">
        <v>247</v>
      </c>
      <c r="M58" s="15">
        <v>846</v>
      </c>
      <c r="P58" s="739"/>
      <c r="S58" s="2134"/>
      <c r="T58" s="1561" t="s">
        <v>92</v>
      </c>
      <c r="U58" s="15">
        <v>247</v>
      </c>
      <c r="V58" s="15">
        <v>846</v>
      </c>
    </row>
    <row r="59" spans="1:26">
      <c r="A59" s="2134"/>
      <c r="B59" s="1561" t="s">
        <v>110</v>
      </c>
      <c r="C59" s="1616">
        <v>0</v>
      </c>
      <c r="D59" s="1616">
        <v>0.57029598358350375</v>
      </c>
      <c r="J59" s="2134"/>
      <c r="K59" s="1561" t="s">
        <v>110</v>
      </c>
      <c r="L59" s="1616">
        <v>0</v>
      </c>
      <c r="M59" s="1593">
        <v>6</v>
      </c>
      <c r="S59" s="2134"/>
      <c r="T59" s="1561" t="s">
        <v>110</v>
      </c>
      <c r="U59" s="1616">
        <v>0</v>
      </c>
      <c r="V59" s="1593">
        <v>1</v>
      </c>
    </row>
    <row r="60" spans="1:26" ht="12.75" customHeight="1">
      <c r="A60" s="2134"/>
      <c r="B60" s="1561" t="s">
        <v>121</v>
      </c>
      <c r="C60" s="1593">
        <v>2.7011419766273677</v>
      </c>
      <c r="D60" s="1593">
        <v>3.3310546500897154</v>
      </c>
      <c r="J60" s="2134"/>
      <c r="K60" s="1561" t="s">
        <v>121</v>
      </c>
      <c r="L60" s="1593">
        <v>43.677000172660918</v>
      </c>
      <c r="M60" s="1593">
        <v>48.11297776988291</v>
      </c>
      <c r="S60" s="2134"/>
      <c r="T60" s="1561" t="s">
        <v>121</v>
      </c>
      <c r="U60" s="1593">
        <v>1.9921551612990909</v>
      </c>
      <c r="V60" s="1593">
        <v>2.4089266380084347</v>
      </c>
    </row>
    <row r="61" spans="1:26" ht="12.75" customHeight="1">
      <c r="A61" s="2137"/>
      <c r="B61" s="1594" t="s">
        <v>112</v>
      </c>
      <c r="C61" s="1617">
        <f>1.14*1.64*C60/SQRT(C58)</f>
        <v>0.32132730738244969</v>
      </c>
      <c r="D61" s="1617">
        <f>1.14*1.64*D60/SQRT(D58)</f>
        <v>0.21411410396254085</v>
      </c>
      <c r="J61" s="2137"/>
      <c r="K61" s="1594" t="s">
        <v>112</v>
      </c>
      <c r="L61" s="1595">
        <f>1.14*1.64*L60/SQRT(L58)</f>
        <v>5.1958071739522067</v>
      </c>
      <c r="M61" s="1595">
        <f>1.14*1.64*M60/SQRT(M58)</f>
        <v>3.0926142637409666</v>
      </c>
      <c r="S61" s="2137"/>
      <c r="T61" s="1594" t="s">
        <v>112</v>
      </c>
      <c r="U61" s="1617">
        <f>1.14*1.64*U60/SQRT(U58)</f>
        <v>0.23698637813461196</v>
      </c>
      <c r="V61" s="1617">
        <f>1.14*1.64*V60/SQRT(V58)</f>
        <v>0.15484140093431983</v>
      </c>
    </row>
    <row r="62" spans="1:26" ht="12.75" customHeight="1">
      <c r="A62" s="2133" t="s">
        <v>590</v>
      </c>
      <c r="B62" s="1012" t="s">
        <v>109</v>
      </c>
      <c r="C62" s="1599">
        <v>0.21779824461050928</v>
      </c>
      <c r="D62" s="1596">
        <v>1.2361144655451408</v>
      </c>
      <c r="J62" s="2133" t="s">
        <v>590</v>
      </c>
      <c r="K62" s="1012" t="s">
        <v>109</v>
      </c>
      <c r="L62" s="1599">
        <v>0.55220977957373563</v>
      </c>
      <c r="M62" s="1596">
        <v>5.6010134906820195</v>
      </c>
      <c r="S62" s="2133" t="s">
        <v>590</v>
      </c>
      <c r="T62" s="1012" t="s">
        <v>109</v>
      </c>
      <c r="U62" s="1599">
        <v>1.8904855282156883E-2</v>
      </c>
      <c r="V62" s="1596">
        <v>0.42335440156972481</v>
      </c>
    </row>
    <row r="63" spans="1:26">
      <c r="A63" s="2134"/>
      <c r="B63" s="1548" t="s">
        <v>1527</v>
      </c>
      <c r="C63" s="828">
        <f>C62/C$90</f>
        <v>5.5115183895313854E-3</v>
      </c>
      <c r="D63" s="742">
        <f>D62/D$90</f>
        <v>3.2606595033374618E-2</v>
      </c>
      <c r="J63" s="2134"/>
      <c r="K63" s="1548" t="s">
        <v>1527</v>
      </c>
      <c r="L63" s="828">
        <f>L62/L$90</f>
        <v>7.3952486934753224E-3</v>
      </c>
      <c r="M63" s="742">
        <f>M62/M$90</f>
        <v>6.8563543928871304E-2</v>
      </c>
      <c r="S63" s="2134"/>
      <c r="T63" s="1548" t="s">
        <v>1527</v>
      </c>
      <c r="U63" s="828">
        <f>U62/U$90</f>
        <v>4.6182816046022044E-3</v>
      </c>
      <c r="V63" s="742">
        <f>V62/V$90</f>
        <v>8.9473473755585731E-2</v>
      </c>
    </row>
    <row r="64" spans="1:26">
      <c r="A64" s="2134"/>
      <c r="B64" s="1008" t="s">
        <v>75</v>
      </c>
      <c r="C64" s="1600">
        <v>400.9780114124095</v>
      </c>
      <c r="D64" s="1009">
        <v>1135.55872784293</v>
      </c>
      <c r="J64" s="2134"/>
      <c r="K64" s="1008" t="s">
        <v>75</v>
      </c>
      <c r="L64" s="1600">
        <v>400.9780114124095</v>
      </c>
      <c r="M64" s="1009">
        <v>1135.55872784293</v>
      </c>
      <c r="S64" s="2134"/>
      <c r="T64" s="1008" t="s">
        <v>75</v>
      </c>
      <c r="U64" s="1600">
        <v>400.9780114124095</v>
      </c>
      <c r="V64" s="1009">
        <v>1135.55872784293</v>
      </c>
    </row>
    <row r="65" spans="1:22">
      <c r="A65" s="2134"/>
      <c r="B65" s="1008" t="s">
        <v>92</v>
      </c>
      <c r="C65" s="226">
        <v>247</v>
      </c>
      <c r="D65" s="15">
        <v>846</v>
      </c>
      <c r="J65" s="2134"/>
      <c r="K65" s="1008" t="s">
        <v>92</v>
      </c>
      <c r="L65" s="226">
        <v>247</v>
      </c>
      <c r="M65" s="15">
        <v>846</v>
      </c>
      <c r="S65" s="2134"/>
      <c r="T65" s="1008" t="s">
        <v>92</v>
      </c>
      <c r="U65" s="226">
        <v>247</v>
      </c>
      <c r="V65" s="15">
        <v>846</v>
      </c>
    </row>
    <row r="66" spans="1:22">
      <c r="A66" s="2134"/>
      <c r="B66" s="1008" t="s">
        <v>110</v>
      </c>
      <c r="C66" s="1601">
        <v>0</v>
      </c>
      <c r="D66" s="1010">
        <v>0</v>
      </c>
      <c r="J66" s="2134"/>
      <c r="K66" s="1008" t="s">
        <v>110</v>
      </c>
      <c r="L66" s="1601">
        <v>0</v>
      </c>
      <c r="M66" s="1010">
        <v>0</v>
      </c>
      <c r="S66" s="2134"/>
      <c r="T66" s="1008" t="s">
        <v>110</v>
      </c>
      <c r="U66" s="1601">
        <v>0</v>
      </c>
      <c r="V66" s="1010">
        <v>0</v>
      </c>
    </row>
    <row r="67" spans="1:22" ht="12.75" customHeight="1">
      <c r="A67" s="2134"/>
      <c r="B67" s="1008" t="s">
        <v>121</v>
      </c>
      <c r="C67" s="1601">
        <v>2.2378755930213097</v>
      </c>
      <c r="D67" s="1010">
        <v>5.4557323699726528</v>
      </c>
      <c r="J67" s="2134"/>
      <c r="K67" s="1008" t="s">
        <v>121</v>
      </c>
      <c r="L67" s="1601">
        <v>5.44681804903108</v>
      </c>
      <c r="M67" s="1010">
        <v>21.873742889843992</v>
      </c>
      <c r="S67" s="2134"/>
      <c r="T67" s="1008" t="s">
        <v>121</v>
      </c>
      <c r="U67" s="1601">
        <v>0.18531051878423999</v>
      </c>
      <c r="V67" s="1010">
        <v>1.1975406246750298</v>
      </c>
    </row>
    <row r="68" spans="1:22" ht="12.75" customHeight="1">
      <c r="A68" s="2137"/>
      <c r="B68" s="1597" t="s">
        <v>112</v>
      </c>
      <c r="C68" s="1602">
        <f>1.14*1.64*C67/SQRT(C65)</f>
        <v>0.26621723137274439</v>
      </c>
      <c r="D68" s="1598">
        <f>1.14*1.64*D67/SQRT(D65)</f>
        <v>0.35068450402777462</v>
      </c>
      <c r="J68" s="2137"/>
      <c r="K68" s="1597" t="s">
        <v>112</v>
      </c>
      <c r="L68" s="1602">
        <f>1.14*1.64*L67/SQRT(L65)</f>
        <v>0.6479523818598345</v>
      </c>
      <c r="M68" s="1598">
        <f>1.14*1.64*M67/SQRT(M65)</f>
        <v>1.4060042092193852</v>
      </c>
      <c r="S68" s="2137"/>
      <c r="T68" s="1597" t="s">
        <v>112</v>
      </c>
      <c r="U68" s="1602">
        <f>1.14*1.64*U67/SQRT(U65)</f>
        <v>2.2044502120148714E-2</v>
      </c>
      <c r="V68" s="1598">
        <f>1.14*1.64*V67/SQRT(V65)</f>
        <v>7.6975722329902213E-2</v>
      </c>
    </row>
    <row r="69" spans="1:22" ht="12.75" customHeight="1">
      <c r="A69" s="2133" t="s">
        <v>591</v>
      </c>
      <c r="B69" s="1012" t="s">
        <v>109</v>
      </c>
      <c r="C69" s="1596">
        <v>31.805995226621601</v>
      </c>
      <c r="D69" s="1596">
        <v>24.888889679163757</v>
      </c>
      <c r="J69" s="2133" t="s">
        <v>591</v>
      </c>
      <c r="K69" s="1012" t="s">
        <v>109</v>
      </c>
      <c r="L69" s="1596">
        <v>42.097416599732824</v>
      </c>
      <c r="M69" s="1596">
        <v>33.980409904539755</v>
      </c>
      <c r="S69" s="2133" t="s">
        <v>591</v>
      </c>
      <c r="T69" s="1012" t="s">
        <v>109</v>
      </c>
      <c r="U69" s="1596">
        <v>2.3078754928972161</v>
      </c>
      <c r="V69" s="1596">
        <v>1.7870671446367994</v>
      </c>
    </row>
    <row r="70" spans="1:22">
      <c r="A70" s="2134"/>
      <c r="B70" s="1548" t="s">
        <v>1527</v>
      </c>
      <c r="C70" s="742">
        <f>C69/C$90</f>
        <v>0.80487024999839596</v>
      </c>
      <c r="D70" s="742">
        <f>D69/D$90</f>
        <v>0.65652653473392553</v>
      </c>
      <c r="J70" s="2134"/>
      <c r="K70" s="1548" t="s">
        <v>1527</v>
      </c>
      <c r="L70" s="742">
        <f>L69/L$90</f>
        <v>0.563772820807659</v>
      </c>
      <c r="M70" s="742">
        <f>M69/M$90</f>
        <v>0.41596352715216717</v>
      </c>
      <c r="S70" s="2134"/>
      <c r="T70" s="1548" t="s">
        <v>1527</v>
      </c>
      <c r="U70" s="742">
        <f>U69/U$90</f>
        <v>0.56379267524038001</v>
      </c>
      <c r="V70" s="742">
        <f>V69/V$90</f>
        <v>0.37768617657515036</v>
      </c>
    </row>
    <row r="71" spans="1:22">
      <c r="A71" s="2134"/>
      <c r="B71" s="1008" t="s">
        <v>75</v>
      </c>
      <c r="C71" s="1009">
        <v>400.97801141240956</v>
      </c>
      <c r="D71" s="1009">
        <v>1135.5587278429291</v>
      </c>
      <c r="J71" s="2134"/>
      <c r="K71" s="1008" t="s">
        <v>75</v>
      </c>
      <c r="L71" s="1009">
        <v>400.97801141240961</v>
      </c>
      <c r="M71" s="1009">
        <v>1135.5587278429298</v>
      </c>
      <c r="S71" s="2134"/>
      <c r="T71" s="1008" t="s">
        <v>75</v>
      </c>
      <c r="U71" s="1009">
        <v>400.97801141240961</v>
      </c>
      <c r="V71" s="1009">
        <v>1135.5587278429296</v>
      </c>
    </row>
    <row r="72" spans="1:22">
      <c r="A72" s="2134"/>
      <c r="B72" s="1008" t="s">
        <v>92</v>
      </c>
      <c r="C72" s="15">
        <v>247</v>
      </c>
      <c r="D72" s="15">
        <v>846</v>
      </c>
      <c r="J72" s="2134"/>
      <c r="K72" s="1008" t="s">
        <v>92</v>
      </c>
      <c r="L72" s="15">
        <v>247</v>
      </c>
      <c r="M72" s="15">
        <v>846</v>
      </c>
      <c r="S72" s="2134"/>
      <c r="T72" s="1008" t="s">
        <v>92</v>
      </c>
      <c r="U72" s="15">
        <v>247</v>
      </c>
      <c r="V72" s="15">
        <v>846</v>
      </c>
    </row>
    <row r="73" spans="1:22">
      <c r="A73" s="2134"/>
      <c r="B73" s="1008" t="s">
        <v>110</v>
      </c>
      <c r="C73" s="1010">
        <v>8.5539309560392098</v>
      </c>
      <c r="D73" s="1010">
        <v>3.9486963972445976</v>
      </c>
      <c r="J73" s="2134"/>
      <c r="K73" s="1008" t="s">
        <v>110</v>
      </c>
      <c r="L73" s="1010">
        <v>20</v>
      </c>
      <c r="M73" s="1010">
        <v>10</v>
      </c>
      <c r="S73" s="2134"/>
      <c r="T73" s="1008" t="s">
        <v>110</v>
      </c>
      <c r="U73" s="1010">
        <v>2</v>
      </c>
      <c r="V73" s="1010">
        <v>2</v>
      </c>
    </row>
    <row r="74" spans="1:22">
      <c r="A74" s="2134"/>
      <c r="B74" s="1008" t="s">
        <v>121</v>
      </c>
      <c r="C74" s="1010">
        <v>58.259048675830385</v>
      </c>
      <c r="D74" s="1010">
        <v>50.81615882805761</v>
      </c>
      <c r="J74" s="2134"/>
      <c r="K74" s="1008" t="s">
        <v>121</v>
      </c>
      <c r="L74" s="1010">
        <v>67.66290910216297</v>
      </c>
      <c r="M74" s="1010">
        <v>51.726177895672976</v>
      </c>
      <c r="S74" s="2134"/>
      <c r="T74" s="1008" t="s">
        <v>121</v>
      </c>
      <c r="U74" s="1010">
        <v>2.3937491930407857</v>
      </c>
      <c r="V74" s="1010">
        <v>2.1762422320125401</v>
      </c>
    </row>
    <row r="75" spans="1:22" ht="12.75" customHeight="1">
      <c r="A75" s="2137"/>
      <c r="B75" s="1597" t="s">
        <v>112</v>
      </c>
      <c r="C75" s="1598">
        <f>1.14*1.64*C74/SQRT(C72)</f>
        <v>6.9304847370672551</v>
      </c>
      <c r="D75" s="1598">
        <f>1.14*1.64*D74/SQRT(D72)</f>
        <v>3.2663698009261641</v>
      </c>
      <c r="J75" s="2137"/>
      <c r="K75" s="1597" t="s">
        <v>112</v>
      </c>
      <c r="L75" s="1598">
        <f>1.14*1.64*L74/SQRT(L72)</f>
        <v>8.0491660858968803</v>
      </c>
      <c r="M75" s="1598">
        <f>1.14*1.64*M74/SQRT(M72)</f>
        <v>3.3248641631384572</v>
      </c>
      <c r="S75" s="2137"/>
      <c r="T75" s="1597" t="s">
        <v>112</v>
      </c>
      <c r="U75" s="1598">
        <f>1.14*1.64*U74/SQRT(U72)</f>
        <v>0.28475992354503998</v>
      </c>
      <c r="V75" s="1598">
        <f>1.14*1.64*V74/SQRT(V72)</f>
        <v>0.1398848726484434</v>
      </c>
    </row>
    <row r="76" spans="1:22" ht="12.75" customHeight="1">
      <c r="A76" s="2133" t="s">
        <v>592</v>
      </c>
      <c r="B76" s="1012" t="s">
        <v>109</v>
      </c>
      <c r="C76" s="1599">
        <v>4.1396518993040115</v>
      </c>
      <c r="D76" s="1596">
        <v>9.2139692155603523</v>
      </c>
      <c r="J76" s="2133" t="s">
        <v>592</v>
      </c>
      <c r="K76" s="1012" t="s">
        <v>109</v>
      </c>
      <c r="L76" s="1596">
        <v>4.54799662708837</v>
      </c>
      <c r="M76" s="1596">
        <v>10.015119853228786</v>
      </c>
      <c r="S76" s="2133" t="s">
        <v>592</v>
      </c>
      <c r="T76" s="1012" t="s">
        <v>109</v>
      </c>
      <c r="U76" s="1596">
        <v>0.22561493585644379</v>
      </c>
      <c r="V76" s="1596">
        <v>0.55829601663207462</v>
      </c>
    </row>
    <row r="77" spans="1:22">
      <c r="A77" s="2134"/>
      <c r="B77" s="1548" t="s">
        <v>1527</v>
      </c>
      <c r="C77" s="828">
        <f>C76/C$90</f>
        <v>0.10475643460797512</v>
      </c>
      <c r="D77" s="742">
        <f>D76/D$90</f>
        <v>0.24304882050649002</v>
      </c>
      <c r="J77" s="2134"/>
      <c r="K77" s="1548" t="s">
        <v>1527</v>
      </c>
      <c r="L77" s="742">
        <f>L76/L$90</f>
        <v>6.0907226489845985E-2</v>
      </c>
      <c r="M77" s="742">
        <f>M76/M$90</f>
        <v>0.12259783183027985</v>
      </c>
      <c r="S77" s="2134"/>
      <c r="T77" s="1548" t="s">
        <v>1527</v>
      </c>
      <c r="U77" s="742">
        <f>U76/U$90</f>
        <v>5.5115645818921213E-2</v>
      </c>
      <c r="V77" s="742">
        <f>V76/V$90</f>
        <v>0.11799259392783464</v>
      </c>
    </row>
    <row r="78" spans="1:22">
      <c r="A78" s="2134"/>
      <c r="B78" s="1008" t="s">
        <v>75</v>
      </c>
      <c r="C78" s="1600">
        <v>400.97801141240956</v>
      </c>
      <c r="D78" s="1009">
        <v>1135.5587278429291</v>
      </c>
      <c r="J78" s="2134"/>
      <c r="K78" s="1008" t="s">
        <v>75</v>
      </c>
      <c r="L78" s="1009">
        <v>400.9780114124095</v>
      </c>
      <c r="M78" s="1009">
        <v>1135.5587278429296</v>
      </c>
      <c r="S78" s="2134"/>
      <c r="T78" s="1008" t="s">
        <v>75</v>
      </c>
      <c r="U78" s="1009">
        <v>400.97801141240944</v>
      </c>
      <c r="V78" s="1009">
        <v>1135.5587278429296</v>
      </c>
    </row>
    <row r="79" spans="1:22">
      <c r="A79" s="2134"/>
      <c r="B79" s="1008" t="s">
        <v>92</v>
      </c>
      <c r="C79" s="226">
        <v>247</v>
      </c>
      <c r="D79" s="15">
        <v>846</v>
      </c>
      <c r="J79" s="2134"/>
      <c r="K79" s="1008" t="s">
        <v>92</v>
      </c>
      <c r="L79" s="15">
        <v>247</v>
      </c>
      <c r="M79" s="15">
        <v>846</v>
      </c>
      <c r="S79" s="2134"/>
      <c r="T79" s="1008" t="s">
        <v>92</v>
      </c>
      <c r="U79" s="15">
        <v>247</v>
      </c>
      <c r="V79" s="15">
        <v>846</v>
      </c>
    </row>
    <row r="80" spans="1:22">
      <c r="A80" s="2134"/>
      <c r="B80" s="1008" t="s">
        <v>110</v>
      </c>
      <c r="C80" s="1601">
        <v>0</v>
      </c>
      <c r="D80" s="1010">
        <v>0</v>
      </c>
      <c r="J80" s="2134"/>
      <c r="K80" s="1008" t="s">
        <v>110</v>
      </c>
      <c r="L80" s="1010">
        <v>0</v>
      </c>
      <c r="M80" s="1010">
        <v>0</v>
      </c>
      <c r="S80" s="2134"/>
      <c r="T80" s="1008" t="s">
        <v>110</v>
      </c>
      <c r="U80" s="1010">
        <v>0</v>
      </c>
      <c r="V80" s="1010">
        <v>0</v>
      </c>
    </row>
    <row r="81" spans="1:22">
      <c r="A81" s="2134"/>
      <c r="B81" s="1008" t="s">
        <v>121</v>
      </c>
      <c r="C81" s="1601">
        <v>19.521881485520659</v>
      </c>
      <c r="D81" s="1010">
        <v>40.413242896769937</v>
      </c>
      <c r="J81" s="2134"/>
      <c r="K81" s="1008" t="s">
        <v>121</v>
      </c>
      <c r="L81" s="1010">
        <v>18.679358597182443</v>
      </c>
      <c r="M81" s="1010">
        <v>32.756817090955636</v>
      </c>
      <c r="S81" s="2134"/>
      <c r="T81" s="1008" t="s">
        <v>121</v>
      </c>
      <c r="U81" s="1010">
        <v>0.85535868273110727</v>
      </c>
      <c r="V81" s="1010">
        <v>1.367825297881256</v>
      </c>
    </row>
    <row r="82" spans="1:22" ht="12.75" customHeight="1">
      <c r="A82" s="2137"/>
      <c r="B82" s="1597" t="s">
        <v>112</v>
      </c>
      <c r="C82" s="1602">
        <f>1.14*1.64*C81/SQRT(C79)</f>
        <v>2.3223191032016683</v>
      </c>
      <c r="D82" s="1598">
        <f>1.14*1.64*D81/SQRT(D79)</f>
        <v>2.5976893806979007</v>
      </c>
      <c r="J82" s="2137"/>
      <c r="K82" s="1597" t="s">
        <v>112</v>
      </c>
      <c r="L82" s="1598">
        <f>1.14*1.64*L81/SQRT(L79)</f>
        <v>2.222092749511134</v>
      </c>
      <c r="M82" s="1598">
        <f>1.14*1.64*M81/SQRT(M79)</f>
        <v>2.1055483253347136</v>
      </c>
      <c r="S82" s="2137"/>
      <c r="T82" s="1597" t="s">
        <v>112</v>
      </c>
      <c r="U82" s="1598">
        <f>1.14*1.64*U81/SQRT(U79)</f>
        <v>0.10175329721518829</v>
      </c>
      <c r="V82" s="1598">
        <f>1.14*1.64*V81/SQRT(V79)</f>
        <v>8.7921309854598978E-2</v>
      </c>
    </row>
    <row r="83" spans="1:22" ht="12.75" customHeight="1">
      <c r="A83" s="2133" t="s">
        <v>538</v>
      </c>
      <c r="B83" s="1012" t="s">
        <v>109</v>
      </c>
      <c r="C83" s="1599">
        <v>1.7872613000806326</v>
      </c>
      <c r="D83" s="1599">
        <v>0.70537681354744408</v>
      </c>
      <c r="J83" s="2133" t="s">
        <v>538</v>
      </c>
      <c r="K83" s="1012" t="s">
        <v>109</v>
      </c>
      <c r="L83" s="1599">
        <v>2.78503049655427</v>
      </c>
      <c r="M83" s="1599">
        <v>2.7931313320042843</v>
      </c>
      <c r="S83" s="2133" t="s">
        <v>538</v>
      </c>
      <c r="T83" s="1012" t="s">
        <v>109</v>
      </c>
      <c r="U83" s="1599">
        <v>4.2667003425009155E-2</v>
      </c>
      <c r="V83" s="1604">
        <v>8.4786265136076941E-2</v>
      </c>
    </row>
    <row r="84" spans="1:22">
      <c r="A84" s="2134"/>
      <c r="B84" s="1548" t="s">
        <v>1527</v>
      </c>
      <c r="C84" s="828">
        <f>C83/C$90</f>
        <v>4.522774524610134E-2</v>
      </c>
      <c r="D84" s="828">
        <f>D83/D$90</f>
        <v>1.8606639390091162E-2</v>
      </c>
      <c r="J84" s="2134"/>
      <c r="K84" s="1548" t="s">
        <v>1527</v>
      </c>
      <c r="L84" s="828">
        <f>L83/L$90</f>
        <v>3.7297407439669847E-2</v>
      </c>
      <c r="M84" s="828">
        <f>M83/M$90</f>
        <v>3.4191487504820005E-2</v>
      </c>
      <c r="S84" s="2134"/>
      <c r="T84" s="1548" t="s">
        <v>1527</v>
      </c>
      <c r="U84" s="828">
        <f>U83/U$90</f>
        <v>1.0423155009665723E-2</v>
      </c>
      <c r="V84" s="744">
        <f>V83/V$90</f>
        <v>1.791908065762134E-2</v>
      </c>
    </row>
    <row r="85" spans="1:22">
      <c r="A85" s="2134"/>
      <c r="B85" s="1008" t="s">
        <v>75</v>
      </c>
      <c r="C85" s="1600">
        <v>400.9780114124095</v>
      </c>
      <c r="D85" s="1600">
        <v>1135.5587278429286</v>
      </c>
      <c r="J85" s="2134"/>
      <c r="K85" s="1008" t="s">
        <v>75</v>
      </c>
      <c r="L85" s="1600">
        <v>400.9780114124095</v>
      </c>
      <c r="M85" s="1600">
        <v>1135.5587278429282</v>
      </c>
      <c r="S85" s="2134"/>
      <c r="T85" s="1008" t="s">
        <v>75</v>
      </c>
      <c r="U85" s="1600">
        <v>400.97801141240956</v>
      </c>
      <c r="V85" s="1605">
        <v>1135.5587278429282</v>
      </c>
    </row>
    <row r="86" spans="1:22">
      <c r="A86" s="2134"/>
      <c r="B86" s="1008" t="s">
        <v>92</v>
      </c>
      <c r="C86" s="226">
        <v>247</v>
      </c>
      <c r="D86" s="226">
        <v>846</v>
      </c>
      <c r="J86" s="2134"/>
      <c r="K86" s="1008" t="s">
        <v>92</v>
      </c>
      <c r="L86" s="226">
        <v>247</v>
      </c>
      <c r="M86" s="226">
        <v>846</v>
      </c>
      <c r="S86" s="2134"/>
      <c r="T86" s="1008" t="s">
        <v>92</v>
      </c>
      <c r="U86" s="226">
        <v>247</v>
      </c>
      <c r="V86" s="15">
        <v>846</v>
      </c>
    </row>
    <row r="87" spans="1:22">
      <c r="A87" s="2134"/>
      <c r="B87" s="1008" t="s">
        <v>110</v>
      </c>
      <c r="C87" s="1601">
        <v>0</v>
      </c>
      <c r="D87" s="1601">
        <v>0</v>
      </c>
      <c r="J87" s="2134"/>
      <c r="K87" s="1008" t="s">
        <v>110</v>
      </c>
      <c r="L87" s="1601">
        <v>0</v>
      </c>
      <c r="M87" s="1601">
        <v>0</v>
      </c>
      <c r="S87" s="2134"/>
      <c r="T87" s="1008" t="s">
        <v>110</v>
      </c>
      <c r="U87" s="1601">
        <v>0</v>
      </c>
      <c r="V87" s="1606">
        <v>0</v>
      </c>
    </row>
    <row r="88" spans="1:22" ht="13.5" customHeight="1">
      <c r="A88" s="2134"/>
      <c r="B88" s="1008" t="s">
        <v>121</v>
      </c>
      <c r="C88" s="1601">
        <v>21.030085850136427</v>
      </c>
      <c r="D88" s="1601">
        <v>9.9094144236676645</v>
      </c>
      <c r="J88" s="2134"/>
      <c r="K88" s="1008" t="s">
        <v>121</v>
      </c>
      <c r="L88" s="1601">
        <v>21.805545640042613</v>
      </c>
      <c r="M88" s="1601">
        <v>25.460466689676149</v>
      </c>
      <c r="S88" s="2134"/>
      <c r="T88" s="1008" t="s">
        <v>121</v>
      </c>
      <c r="U88" s="1601">
        <v>0.23570880067892386</v>
      </c>
      <c r="V88" s="1606">
        <v>0.45043099728455011</v>
      </c>
    </row>
    <row r="89" spans="1:22">
      <c r="A89" s="2137"/>
      <c r="B89" s="1597" t="s">
        <v>112</v>
      </c>
      <c r="C89" s="1602">
        <f>1.14*1.64*C88/SQRT(C86)</f>
        <v>2.5017347916985555</v>
      </c>
      <c r="D89" s="1602">
        <f>1.14*1.64*D88/SQRT(D86)</f>
        <v>0.63695904540621562</v>
      </c>
      <c r="J89" s="2137"/>
      <c r="K89" s="1597" t="s">
        <v>112</v>
      </c>
      <c r="L89" s="1602">
        <f>1.14*1.64*L88/SQRT(L86)</f>
        <v>2.5939833326601218</v>
      </c>
      <c r="M89" s="1602">
        <f>1.14*1.64*M88/SQRT(M86)</f>
        <v>1.6365522587812553</v>
      </c>
      <c r="S89" s="2137"/>
      <c r="T89" s="1597" t="s">
        <v>112</v>
      </c>
      <c r="U89" s="1602">
        <f>1.14*1.64*U88/SQRT(U86)</f>
        <v>2.8039871618697105E-2</v>
      </c>
      <c r="V89" s="1607">
        <f>1.14*1.64*V88/SQRT(V86)</f>
        <v>2.8952881147698256E-2</v>
      </c>
    </row>
    <row r="90" spans="1:22">
      <c r="A90" s="2133" t="s">
        <v>166</v>
      </c>
      <c r="B90" s="1012" t="s">
        <v>109</v>
      </c>
      <c r="C90" s="1596">
        <v>39.516922419091756</v>
      </c>
      <c r="D90" s="1596">
        <v>37.909952397050681</v>
      </c>
      <c r="J90" s="2133" t="s">
        <v>166</v>
      </c>
      <c r="K90" s="1012" t="s">
        <v>109</v>
      </c>
      <c r="L90" s="1596">
        <v>74.670887006266483</v>
      </c>
      <c r="M90" s="1596">
        <v>81.690839908925696</v>
      </c>
      <c r="S90" s="2133" t="s">
        <v>166</v>
      </c>
      <c r="T90" s="1012" t="s">
        <v>109</v>
      </c>
      <c r="U90" s="1596">
        <v>4.0934825765752008</v>
      </c>
      <c r="V90" s="1596">
        <v>4.731619146990985</v>
      </c>
    </row>
    <row r="91" spans="1:22">
      <c r="A91" s="2134"/>
      <c r="B91" s="1548" t="s">
        <v>1527</v>
      </c>
      <c r="C91" s="742">
        <f>C90/C$90</f>
        <v>1</v>
      </c>
      <c r="D91" s="742">
        <f>D90/D$90</f>
        <v>1</v>
      </c>
      <c r="J91" s="2134"/>
      <c r="K91" s="1548" t="s">
        <v>1527</v>
      </c>
      <c r="L91" s="742">
        <f>L90/L$90</f>
        <v>1</v>
      </c>
      <c r="M91" s="742">
        <f>M90/M$90</f>
        <v>1</v>
      </c>
      <c r="S91" s="2134"/>
      <c r="T91" s="1548" t="s">
        <v>1527</v>
      </c>
      <c r="U91" s="742">
        <f>U90/U$90</f>
        <v>1</v>
      </c>
      <c r="V91" s="742">
        <f>V90/V$90</f>
        <v>1</v>
      </c>
    </row>
    <row r="92" spans="1:22">
      <c r="A92" s="2134"/>
      <c r="B92" s="1008" t="s">
        <v>75</v>
      </c>
      <c r="C92" s="1009">
        <v>400.97801141240956</v>
      </c>
      <c r="D92" s="1009">
        <v>1135.5587278429296</v>
      </c>
      <c r="J92" s="2134"/>
      <c r="K92" s="1008" t="s">
        <v>75</v>
      </c>
      <c r="L92" s="1009">
        <v>400.97801141240944</v>
      </c>
      <c r="M92" s="1009">
        <v>1135.5587278429291</v>
      </c>
      <c r="S92" s="2134"/>
      <c r="T92" s="1008" t="s">
        <v>75</v>
      </c>
      <c r="U92" s="1009">
        <v>400.97801141240956</v>
      </c>
      <c r="V92" s="1009">
        <v>1135.5587278429293</v>
      </c>
    </row>
    <row r="93" spans="1:22">
      <c r="A93" s="2134"/>
      <c r="B93" s="1008" t="s">
        <v>92</v>
      </c>
      <c r="C93" s="15">
        <v>247</v>
      </c>
      <c r="D93" s="15">
        <v>846</v>
      </c>
      <c r="J93" s="2134"/>
      <c r="K93" s="1008" t="s">
        <v>92</v>
      </c>
      <c r="L93" s="15">
        <v>247</v>
      </c>
      <c r="M93" s="15">
        <v>846</v>
      </c>
      <c r="S93" s="2134"/>
      <c r="T93" s="1008" t="s">
        <v>92</v>
      </c>
      <c r="U93" s="15">
        <v>247</v>
      </c>
      <c r="V93" s="15">
        <v>846</v>
      </c>
    </row>
    <row r="94" spans="1:22">
      <c r="A94" s="2134"/>
      <c r="B94" s="1008" t="s">
        <v>110</v>
      </c>
      <c r="C94" s="1010">
        <v>12.511434081670593</v>
      </c>
      <c r="D94" s="1010">
        <v>13.212184562468702</v>
      </c>
      <c r="J94" s="2134"/>
      <c r="K94" s="1008" t="s">
        <v>110</v>
      </c>
      <c r="L94" s="1010">
        <v>50</v>
      </c>
      <c r="M94" s="1010">
        <v>66</v>
      </c>
      <c r="S94" s="2134"/>
      <c r="T94" s="1008" t="s">
        <v>110</v>
      </c>
      <c r="U94" s="1010">
        <v>4</v>
      </c>
      <c r="V94" s="1010">
        <v>4</v>
      </c>
    </row>
    <row r="95" spans="1:22">
      <c r="A95" s="2134"/>
      <c r="B95" s="1008" t="s">
        <v>121</v>
      </c>
      <c r="C95" s="1010">
        <v>64.509741492498335</v>
      </c>
      <c r="D95" s="1010">
        <v>62.276460022138885</v>
      </c>
      <c r="J95" s="2134"/>
      <c r="K95" s="1008" t="s">
        <v>121</v>
      </c>
      <c r="L95" s="1010">
        <v>82.490924928063919</v>
      </c>
      <c r="M95" s="1010">
        <v>76.58996889174044</v>
      </c>
      <c r="S95" s="2134"/>
      <c r="T95" s="1008" t="s">
        <v>121</v>
      </c>
      <c r="U95" s="1010">
        <v>3.0892767334280542</v>
      </c>
      <c r="V95" s="1010">
        <v>3.5992202826195512</v>
      </c>
    </row>
    <row r="96" spans="1:22" ht="13.5" thickBot="1">
      <c r="A96" s="2135"/>
      <c r="B96" s="1603" t="s">
        <v>112</v>
      </c>
      <c r="C96" s="1016">
        <f>1.14*1.64*C95/SQRT(C93)</f>
        <v>7.6740658999362124</v>
      </c>
      <c r="D96" s="1016">
        <f>1.14*1.64*D95/SQRT(D93)</f>
        <v>4.0030170130172236</v>
      </c>
      <c r="J96" s="2135"/>
      <c r="K96" s="1603" t="s">
        <v>112</v>
      </c>
      <c r="L96" s="1016">
        <f>1.14*1.64*L95/SQRT(L93)</f>
        <v>9.8131038723549686</v>
      </c>
      <c r="M96" s="1016">
        <f>1.14*1.64*M95/SQRT(M93)</f>
        <v>4.9230631990178271</v>
      </c>
      <c r="S96" s="2135"/>
      <c r="T96" s="1603" t="s">
        <v>112</v>
      </c>
      <c r="U96" s="1016">
        <f>1.14*1.64*U95/SQRT(U93)</f>
        <v>0.36749974014736092</v>
      </c>
      <c r="V96" s="1016">
        <f>1.14*1.64*V95/SQRT(V93)</f>
        <v>0.23135130063270878</v>
      </c>
    </row>
    <row r="97" spans="1:26" ht="52.5" customHeight="1">
      <c r="A97" s="2136" t="s">
        <v>1545</v>
      </c>
      <c r="B97" s="2136"/>
      <c r="C97" s="2136"/>
      <c r="D97" s="2136"/>
      <c r="J97" s="2136" t="s">
        <v>1545</v>
      </c>
      <c r="K97" s="2136"/>
      <c r="L97" s="2136"/>
      <c r="M97" s="2136"/>
      <c r="S97" s="2136" t="s">
        <v>1545</v>
      </c>
      <c r="T97" s="2136"/>
      <c r="U97" s="2136"/>
      <c r="V97" s="2136"/>
    </row>
    <row r="98" spans="1:26">
      <c r="A98" s="504" t="s">
        <v>347</v>
      </c>
      <c r="J98" s="504" t="s">
        <v>347</v>
      </c>
      <c r="S98" s="504" t="s">
        <v>347</v>
      </c>
    </row>
    <row r="99" spans="1:26">
      <c r="A99" s="505" t="s">
        <v>348</v>
      </c>
      <c r="J99" s="505" t="s">
        <v>348</v>
      </c>
      <c r="S99" s="505" t="s">
        <v>348</v>
      </c>
    </row>
    <row r="102" spans="1:26" s="20" customFormat="1" ht="13.5" thickBot="1">
      <c r="A102" s="1826" t="s">
        <v>1530</v>
      </c>
      <c r="B102" s="1827"/>
      <c r="C102" s="1827"/>
      <c r="D102" s="1827"/>
      <c r="E102" s="1827"/>
      <c r="F102" s="1827"/>
      <c r="G102" s="1827"/>
      <c r="H102" s="1827"/>
      <c r="J102" s="1826" t="s">
        <v>1531</v>
      </c>
      <c r="K102" s="1827"/>
      <c r="L102" s="1827"/>
      <c r="M102" s="1827"/>
      <c r="N102" s="1827"/>
      <c r="O102" s="1827"/>
      <c r="P102" s="1827"/>
      <c r="Q102" s="1827"/>
      <c r="S102" s="1826" t="s">
        <v>1532</v>
      </c>
      <c r="T102" s="1827"/>
      <c r="U102" s="1827"/>
      <c r="V102" s="1827"/>
      <c r="W102" s="1827"/>
      <c r="X102" s="1827"/>
      <c r="Y102" s="1827"/>
      <c r="Z102" s="1827"/>
    </row>
    <row r="103" spans="1:26" s="20" customFormat="1" ht="13.5" thickBot="1">
      <c r="A103" s="2125" t="s">
        <v>71</v>
      </c>
      <c r="B103" s="2126"/>
      <c r="C103" s="2127" t="s">
        <v>1524</v>
      </c>
      <c r="D103" s="2128"/>
      <c r="E103" s="2128"/>
      <c r="F103" s="2128"/>
      <c r="G103" s="2128"/>
      <c r="H103" s="2128"/>
      <c r="J103" s="2125" t="s">
        <v>71</v>
      </c>
      <c r="K103" s="2126"/>
      <c r="L103" s="2127" t="s">
        <v>1524</v>
      </c>
      <c r="M103" s="2128"/>
      <c r="N103" s="2128"/>
      <c r="O103" s="2128"/>
      <c r="P103" s="2128"/>
      <c r="Q103" s="2128"/>
      <c r="S103" s="2125" t="s">
        <v>71</v>
      </c>
      <c r="T103" s="2126"/>
      <c r="U103" s="2127" t="s">
        <v>1524</v>
      </c>
      <c r="V103" s="2128"/>
      <c r="W103" s="2128"/>
      <c r="X103" s="2128"/>
      <c r="Y103" s="2128"/>
      <c r="Z103" s="2128"/>
    </row>
    <row r="104" spans="1:26" s="20" customFormat="1" ht="36.75" thickBot="1">
      <c r="A104" s="1960"/>
      <c r="B104" s="1960"/>
      <c r="C104" s="44" t="s">
        <v>1526</v>
      </c>
      <c r="D104" s="44" t="s">
        <v>77</v>
      </c>
      <c r="E104" s="44" t="s">
        <v>78</v>
      </c>
      <c r="F104" s="44" t="s">
        <v>79</v>
      </c>
      <c r="G104" s="44" t="s">
        <v>80</v>
      </c>
      <c r="H104" s="44" t="s">
        <v>81</v>
      </c>
      <c r="J104" s="1960"/>
      <c r="K104" s="1960"/>
      <c r="L104" s="44" t="s">
        <v>1526</v>
      </c>
      <c r="M104" s="44" t="s">
        <v>77</v>
      </c>
      <c r="N104" s="44" t="s">
        <v>78</v>
      </c>
      <c r="O104" s="44" t="s">
        <v>79</v>
      </c>
      <c r="P104" s="44" t="s">
        <v>80</v>
      </c>
      <c r="Q104" s="44" t="s">
        <v>81</v>
      </c>
      <c r="S104" s="1960"/>
      <c r="T104" s="1960"/>
      <c r="U104" s="44" t="s">
        <v>1526</v>
      </c>
      <c r="V104" s="44" t="s">
        <v>77</v>
      </c>
      <c r="W104" s="44" t="s">
        <v>78</v>
      </c>
      <c r="X104" s="44" t="s">
        <v>79</v>
      </c>
      <c r="Y104" s="44" t="s">
        <v>80</v>
      </c>
      <c r="Z104" s="44" t="s">
        <v>81</v>
      </c>
    </row>
    <row r="105" spans="1:26" s="20" customFormat="1">
      <c r="A105" s="1824" t="s">
        <v>532</v>
      </c>
      <c r="B105" s="1553" t="s">
        <v>109</v>
      </c>
      <c r="C105" s="1586">
        <v>1.9113464484116647</v>
      </c>
      <c r="D105" s="1586">
        <v>2.0839838503352524</v>
      </c>
      <c r="E105" s="1586">
        <v>1.699375803269211</v>
      </c>
      <c r="F105" s="1586">
        <v>2.2916334994213683</v>
      </c>
      <c r="G105" s="1586">
        <v>2.1047950947640319</v>
      </c>
      <c r="H105" s="1586">
        <v>2.4392916383589576</v>
      </c>
      <c r="J105" s="1824" t="s">
        <v>532</v>
      </c>
      <c r="K105" s="1553" t="s">
        <v>109</v>
      </c>
      <c r="L105" s="1588">
        <v>28.609440763039697</v>
      </c>
      <c r="M105" s="1588">
        <v>29.734644031636247</v>
      </c>
      <c r="N105" s="1588">
        <v>26.824054259435346</v>
      </c>
      <c r="O105" s="1588">
        <v>34.321118692480987</v>
      </c>
      <c r="P105" s="1588">
        <v>30.989996292515087</v>
      </c>
      <c r="Q105" s="1588">
        <v>36.834642821956557</v>
      </c>
      <c r="S105" s="1824" t="s">
        <v>532</v>
      </c>
      <c r="T105" s="1553" t="s">
        <v>109</v>
      </c>
      <c r="U105" s="1582">
        <v>2.0130112166806811</v>
      </c>
      <c r="V105" s="1582">
        <v>1.5934094408623649</v>
      </c>
      <c r="W105" s="1582">
        <v>1.7984756970490854</v>
      </c>
      <c r="X105" s="1582">
        <v>2.6888326157261067</v>
      </c>
      <c r="Y105" s="1582">
        <v>1.9297252050065514</v>
      </c>
      <c r="Z105" s="1582">
        <v>2.0271112024520606</v>
      </c>
    </row>
    <row r="106" spans="1:26" s="20" customFormat="1" ht="15.75" customHeight="1">
      <c r="A106" s="1773"/>
      <c r="B106" s="1548" t="s">
        <v>1527</v>
      </c>
      <c r="C106" s="186">
        <v>5.0504815697031247E-2</v>
      </c>
      <c r="D106" s="186">
        <v>4.9763612699232476E-2</v>
      </c>
      <c r="E106" s="186">
        <v>4.3053357032847905E-2</v>
      </c>
      <c r="F106" s="186">
        <v>5.5983822864875549E-2</v>
      </c>
      <c r="G106" s="186">
        <v>4.9922427449542325E-2</v>
      </c>
      <c r="H106" s="186">
        <v>6.9081466819215662E-2</v>
      </c>
      <c r="J106" s="1773"/>
      <c r="K106" s="1548" t="s">
        <v>1528</v>
      </c>
      <c r="L106" s="186">
        <v>0.35296018359440712</v>
      </c>
      <c r="M106" s="186">
        <v>0.34120770317109883</v>
      </c>
      <c r="N106" s="186">
        <v>0.32854773084530525</v>
      </c>
      <c r="O106" s="186">
        <v>0.38349164354779347</v>
      </c>
      <c r="P106" s="186">
        <v>0.35182667640252002</v>
      </c>
      <c r="Q106" s="186">
        <v>0.42047612599854733</v>
      </c>
      <c r="S106" s="1773"/>
      <c r="T106" s="1548" t="s">
        <v>1529</v>
      </c>
      <c r="U106" s="186">
        <v>0.42113022520172172</v>
      </c>
      <c r="V106" s="186">
        <v>0.35001164482897473</v>
      </c>
      <c r="W106" s="186">
        <v>0.38795203576109283</v>
      </c>
      <c r="X106" s="186">
        <v>0.48492456679649876</v>
      </c>
      <c r="Y106" s="186">
        <v>0.40799018622381361</v>
      </c>
      <c r="Z106" s="186">
        <v>0.4497703503443925</v>
      </c>
    </row>
    <row r="107" spans="1:26" s="20" customFormat="1">
      <c r="A107" s="1774"/>
      <c r="B107" s="1548" t="s">
        <v>75</v>
      </c>
      <c r="C107" s="15">
        <v>1762.2402896357153</v>
      </c>
      <c r="D107" s="15">
        <v>582.48842784136343</v>
      </c>
      <c r="E107" s="15">
        <v>782.61619510151559</v>
      </c>
      <c r="F107" s="15">
        <v>3137.8118252722174</v>
      </c>
      <c r="G107" s="15">
        <v>1229.1309109907388</v>
      </c>
      <c r="H107" s="15">
        <v>343.0511537649752</v>
      </c>
      <c r="J107" s="1774"/>
      <c r="K107" s="1548" t="s">
        <v>75</v>
      </c>
      <c r="L107" s="15">
        <v>1762.2402896357153</v>
      </c>
      <c r="M107" s="15">
        <v>582.48842784136343</v>
      </c>
      <c r="N107" s="15">
        <v>782.61619510151559</v>
      </c>
      <c r="O107" s="15">
        <v>3137.8118252722174</v>
      </c>
      <c r="P107" s="15">
        <v>1229.1309109907388</v>
      </c>
      <c r="Q107" s="15">
        <v>343.0511537649752</v>
      </c>
      <c r="S107" s="1774"/>
      <c r="T107" s="1548" t="s">
        <v>75</v>
      </c>
      <c r="U107" s="15">
        <v>1762.2402896357153</v>
      </c>
      <c r="V107" s="15">
        <v>582.48842784136343</v>
      </c>
      <c r="W107" s="15">
        <v>782.61619510151559</v>
      </c>
      <c r="X107" s="15">
        <v>3137.8118252722174</v>
      </c>
      <c r="Y107" s="15">
        <v>1229.1309109907388</v>
      </c>
      <c r="Z107" s="15">
        <v>343.0511537649752</v>
      </c>
    </row>
    <row r="108" spans="1:26" s="20" customFormat="1">
      <c r="A108" s="1774"/>
      <c r="B108" s="1548" t="s">
        <v>92</v>
      </c>
      <c r="C108" s="15">
        <v>1779</v>
      </c>
      <c r="D108" s="15">
        <v>497</v>
      </c>
      <c r="E108" s="15">
        <v>832</v>
      </c>
      <c r="F108" s="15">
        <v>3424</v>
      </c>
      <c r="G108" s="15">
        <v>1284</v>
      </c>
      <c r="H108" s="15">
        <v>520</v>
      </c>
      <c r="J108" s="1774"/>
      <c r="K108" s="1548" t="s">
        <v>92</v>
      </c>
      <c r="L108" s="15">
        <v>1779</v>
      </c>
      <c r="M108" s="15">
        <v>497</v>
      </c>
      <c r="N108" s="15">
        <v>832</v>
      </c>
      <c r="O108" s="15">
        <v>3424</v>
      </c>
      <c r="P108" s="15">
        <v>1284</v>
      </c>
      <c r="Q108" s="15">
        <v>520</v>
      </c>
      <c r="S108" s="1774"/>
      <c r="T108" s="1548" t="s">
        <v>92</v>
      </c>
      <c r="U108" s="15">
        <v>1779</v>
      </c>
      <c r="V108" s="15">
        <v>497</v>
      </c>
      <c r="W108" s="15">
        <v>832</v>
      </c>
      <c r="X108" s="15">
        <v>3424</v>
      </c>
      <c r="Y108" s="15">
        <v>1284</v>
      </c>
      <c r="Z108" s="15">
        <v>520</v>
      </c>
    </row>
    <row r="109" spans="1:26" s="20" customFormat="1">
      <c r="A109" s="1774"/>
      <c r="B109" s="1548" t="s">
        <v>110</v>
      </c>
      <c r="C109" s="42">
        <v>0.4536</v>
      </c>
      <c r="D109" s="42">
        <v>0.17892729246980515</v>
      </c>
      <c r="E109" s="42">
        <v>0.18556361294479928</v>
      </c>
      <c r="F109" s="42">
        <v>1.0084</v>
      </c>
      <c r="G109" s="42">
        <v>0.4088172271415475</v>
      </c>
      <c r="H109" s="42">
        <v>0.6</v>
      </c>
      <c r="J109" s="1774"/>
      <c r="K109" s="1548" t="s">
        <v>110</v>
      </c>
      <c r="L109" s="42">
        <v>7</v>
      </c>
      <c r="M109" s="42">
        <v>2</v>
      </c>
      <c r="N109" s="42">
        <v>4</v>
      </c>
      <c r="O109" s="42">
        <v>14</v>
      </c>
      <c r="P109" s="42">
        <v>6</v>
      </c>
      <c r="Q109" s="42">
        <v>10</v>
      </c>
      <c r="S109" s="1774"/>
      <c r="T109" s="1548" t="s">
        <v>110</v>
      </c>
      <c r="U109" s="34">
        <v>1</v>
      </c>
      <c r="V109" s="34">
        <v>1</v>
      </c>
      <c r="W109" s="34">
        <v>1</v>
      </c>
      <c r="X109" s="34">
        <v>2</v>
      </c>
      <c r="Y109" s="34">
        <v>1</v>
      </c>
      <c r="Z109" s="34">
        <v>2</v>
      </c>
    </row>
    <row r="110" spans="1:26" s="20" customFormat="1">
      <c r="A110" s="1774"/>
      <c r="B110" s="1548" t="s">
        <v>121</v>
      </c>
      <c r="C110" s="42">
        <v>3.2640034244082869</v>
      </c>
      <c r="D110" s="42">
        <v>4.8068296101091601</v>
      </c>
      <c r="E110" s="42">
        <v>3.3102335417633748</v>
      </c>
      <c r="F110" s="42">
        <v>3.370794208552609</v>
      </c>
      <c r="G110" s="42">
        <v>3.6478623028412529</v>
      </c>
      <c r="H110" s="42">
        <v>4.0790504043286697</v>
      </c>
      <c r="J110" s="1774"/>
      <c r="K110" s="1548" t="s">
        <v>121</v>
      </c>
      <c r="L110" s="42">
        <v>54.206957419974103</v>
      </c>
      <c r="M110" s="42">
        <v>53.409883616122841</v>
      </c>
      <c r="N110" s="42">
        <v>53.604318716257239</v>
      </c>
      <c r="O110" s="42">
        <v>56.581424553336817</v>
      </c>
      <c r="P110" s="42">
        <v>53.698587330467333</v>
      </c>
      <c r="Q110" s="42">
        <v>62.393533008584662</v>
      </c>
      <c r="S110" s="1774"/>
      <c r="T110" s="1548" t="s">
        <v>121</v>
      </c>
      <c r="U110" s="42">
        <v>2.4595576408797188</v>
      </c>
      <c r="V110" s="42">
        <v>2.17736679027947</v>
      </c>
      <c r="W110" s="42">
        <v>2.3085723976101384</v>
      </c>
      <c r="X110" s="42">
        <v>2.8950823319540673</v>
      </c>
      <c r="Y110" s="42">
        <v>2.481786879251521</v>
      </c>
      <c r="Z110" s="42">
        <v>2.3716409473138587</v>
      </c>
    </row>
    <row r="111" spans="1:26" s="20" customFormat="1" ht="28.5" customHeight="1">
      <c r="A111" s="1774"/>
      <c r="B111" s="1556" t="s">
        <v>1546</v>
      </c>
      <c r="C111" s="42">
        <v>1.7588482581388125</v>
      </c>
      <c r="D111" s="42">
        <v>1.692811581997353</v>
      </c>
      <c r="E111" s="42">
        <v>1.4670992694673057</v>
      </c>
      <c r="F111" s="42">
        <v>2.1736464094741139</v>
      </c>
      <c r="G111" s="42">
        <v>1.9006609409493085</v>
      </c>
      <c r="H111" s="42">
        <v>2.0061129109111411</v>
      </c>
      <c r="J111" s="1774"/>
      <c r="K111" s="1556" t="s">
        <v>1546</v>
      </c>
      <c r="L111" s="42">
        <v>26.076826108003399</v>
      </c>
      <c r="M111" s="42">
        <v>25.388231318806707</v>
      </c>
      <c r="N111" s="42">
        <v>23.062680570498546</v>
      </c>
      <c r="O111" s="42">
        <v>32.340612848731432</v>
      </c>
      <c r="P111" s="42">
        <v>27.98502659362785</v>
      </c>
      <c r="Q111" s="42">
        <v>30.208700862290677</v>
      </c>
      <c r="S111" s="1774"/>
      <c r="T111" s="1556" t="s">
        <v>1546</v>
      </c>
      <c r="U111" s="34">
        <v>1.8980977070007745</v>
      </c>
      <c r="V111" s="34">
        <v>1.4162187402463118</v>
      </c>
      <c r="W111" s="34">
        <v>1.6364849529573506</v>
      </c>
      <c r="X111" s="34">
        <v>2.587496752908292</v>
      </c>
      <c r="Y111" s="34">
        <v>1.7908445613621911</v>
      </c>
      <c r="Z111" s="34">
        <v>1.7752524839546402</v>
      </c>
    </row>
    <row r="112" spans="1:26" s="20" customFormat="1" ht="27.75" customHeight="1">
      <c r="A112" s="2124"/>
      <c r="B112" s="1609" t="s">
        <v>1547</v>
      </c>
      <c r="C112" s="1618">
        <v>2.0638446386845168</v>
      </c>
      <c r="D112" s="1618">
        <v>2.4751561186731514</v>
      </c>
      <c r="E112" s="1618">
        <v>1.9316523370711163</v>
      </c>
      <c r="F112" s="1618">
        <v>2.4096205893686227</v>
      </c>
      <c r="G112" s="1618">
        <v>2.3089292485787554</v>
      </c>
      <c r="H112" s="1618">
        <v>2.8724703658067741</v>
      </c>
      <c r="J112" s="2124"/>
      <c r="K112" s="1609" t="s">
        <v>1547</v>
      </c>
      <c r="L112" s="1618">
        <v>31.142055418075994</v>
      </c>
      <c r="M112" s="1618">
        <v>34.081056744465791</v>
      </c>
      <c r="N112" s="1618">
        <v>30.585427948372146</v>
      </c>
      <c r="O112" s="1618">
        <v>36.301624536230541</v>
      </c>
      <c r="P112" s="1618">
        <v>33.994965991402324</v>
      </c>
      <c r="Q112" s="1618">
        <v>43.460584781622437</v>
      </c>
      <c r="S112" s="2124"/>
      <c r="T112" s="1609" t="s">
        <v>1547</v>
      </c>
      <c r="U112" s="1610">
        <v>2.1279247263605878</v>
      </c>
      <c r="V112" s="1610">
        <v>1.770600141478418</v>
      </c>
      <c r="W112" s="1610">
        <v>1.9604664411408201</v>
      </c>
      <c r="X112" s="1610">
        <v>2.7901684785439214</v>
      </c>
      <c r="Y112" s="1610">
        <v>2.068605848650912</v>
      </c>
      <c r="Z112" s="1610">
        <v>2.2789699209494811</v>
      </c>
    </row>
    <row r="113" spans="1:26" s="20" customFormat="1">
      <c r="A113" s="1773" t="s">
        <v>590</v>
      </c>
      <c r="B113" s="1548" t="s">
        <v>109</v>
      </c>
      <c r="C113" s="42">
        <v>0.93546658607555744</v>
      </c>
      <c r="D113" s="42">
        <v>1.7097687072679617</v>
      </c>
      <c r="E113" s="42">
        <v>1.4345988398155483</v>
      </c>
      <c r="F113" s="42">
        <v>1.1917834396028741</v>
      </c>
      <c r="G113" s="42">
        <v>1.1431449730717</v>
      </c>
      <c r="H113" s="42">
        <v>1.5252443241778328</v>
      </c>
      <c r="J113" s="1773" t="s">
        <v>590</v>
      </c>
      <c r="K113" s="1548" t="s">
        <v>109</v>
      </c>
      <c r="L113" s="42">
        <v>4.7154253036784697</v>
      </c>
      <c r="M113" s="42">
        <v>8.1030787226992569</v>
      </c>
      <c r="N113" s="42">
        <v>6.8760022418593234</v>
      </c>
      <c r="O113" s="42">
        <v>5.02603131976268</v>
      </c>
      <c r="P113" s="42">
        <v>5.1036151814835167</v>
      </c>
      <c r="Q113" s="42">
        <v>6.5588651127575579</v>
      </c>
      <c r="S113" s="1773" t="s">
        <v>590</v>
      </c>
      <c r="T113" s="1548" t="s">
        <v>109</v>
      </c>
      <c r="U113" s="42">
        <v>0.28715209935532121</v>
      </c>
      <c r="V113" s="42">
        <v>0.42819184313149361</v>
      </c>
      <c r="W113" s="42">
        <v>0.44522851973575789</v>
      </c>
      <c r="X113" s="42">
        <v>0.31182804416728283</v>
      </c>
      <c r="Y113" s="42">
        <v>0.39524689881956593</v>
      </c>
      <c r="Z113" s="42">
        <v>0.51586702213891189</v>
      </c>
    </row>
    <row r="114" spans="1:26" s="20" customFormat="1" ht="13.5" customHeight="1">
      <c r="A114" s="1773"/>
      <c r="B114" s="1548" t="s">
        <v>1527</v>
      </c>
      <c r="C114" s="186">
        <v>2.4718474015915991E-2</v>
      </c>
      <c r="D114" s="186">
        <v>4.0827700147514412E-2</v>
      </c>
      <c r="E114" s="186">
        <v>3.6345283915816491E-2</v>
      </c>
      <c r="F114" s="186">
        <v>2.9114861950161837E-2</v>
      </c>
      <c r="G114" s="186">
        <v>2.7113599857984706E-2</v>
      </c>
      <c r="H114" s="186">
        <v>4.3195374228713959E-2</v>
      </c>
      <c r="J114" s="1773"/>
      <c r="K114" s="1548" t="s">
        <v>1528</v>
      </c>
      <c r="L114" s="186">
        <v>5.817511061111811E-2</v>
      </c>
      <c r="M114" s="186">
        <v>9.2983554020191539E-2</v>
      </c>
      <c r="N114" s="186">
        <v>8.4218996576756369E-2</v>
      </c>
      <c r="O114" s="186">
        <v>5.6159038072402231E-2</v>
      </c>
      <c r="P114" s="186">
        <v>5.7940890021096009E-2</v>
      </c>
      <c r="Q114" s="186">
        <v>7.487099052078805E-2</v>
      </c>
      <c r="S114" s="1773"/>
      <c r="T114" s="1548" t="s">
        <v>1529</v>
      </c>
      <c r="U114" s="186">
        <v>6.0073400121463991E-2</v>
      </c>
      <c r="V114" s="186">
        <v>9.40575143295828E-2</v>
      </c>
      <c r="W114" s="186">
        <v>9.604094783921395E-2</v>
      </c>
      <c r="X114" s="186">
        <v>5.6237446075454098E-2</v>
      </c>
      <c r="Y114" s="186">
        <v>8.3564673060914932E-2</v>
      </c>
      <c r="Z114" s="186">
        <v>0.11445928126581108</v>
      </c>
    </row>
    <row r="115" spans="1:26" s="20" customFormat="1">
      <c r="A115" s="1774"/>
      <c r="B115" s="1548" t="s">
        <v>75</v>
      </c>
      <c r="C115" s="15">
        <v>1762.2402896357153</v>
      </c>
      <c r="D115" s="15">
        <v>582.48842784136343</v>
      </c>
      <c r="E115" s="15">
        <v>782.61619510151559</v>
      </c>
      <c r="F115" s="15">
        <v>3137.8118252722174</v>
      </c>
      <c r="G115" s="15">
        <v>1229.1309109907388</v>
      </c>
      <c r="H115" s="15">
        <v>343.0511537649752</v>
      </c>
      <c r="J115" s="1774"/>
      <c r="K115" s="1548" t="s">
        <v>75</v>
      </c>
      <c r="L115" s="15">
        <v>1762.2402896357153</v>
      </c>
      <c r="M115" s="15">
        <v>582.48842784136343</v>
      </c>
      <c r="N115" s="15">
        <v>782.61619510151559</v>
      </c>
      <c r="O115" s="15">
        <v>3137.8118252722174</v>
      </c>
      <c r="P115" s="15">
        <v>1229.1309109907388</v>
      </c>
      <c r="Q115" s="15">
        <v>343.0511537649752</v>
      </c>
      <c r="S115" s="1774"/>
      <c r="T115" s="1548" t="s">
        <v>75</v>
      </c>
      <c r="U115" s="15">
        <v>1762.2402896357153</v>
      </c>
      <c r="V115" s="15">
        <v>582.48842784136343</v>
      </c>
      <c r="W115" s="15">
        <v>782.61619510151559</v>
      </c>
      <c r="X115" s="15">
        <v>3137.8118252722174</v>
      </c>
      <c r="Y115" s="15">
        <v>1229.1309109907388</v>
      </c>
      <c r="Z115" s="15">
        <v>343.0511537649752</v>
      </c>
    </row>
    <row r="116" spans="1:26" s="20" customFormat="1">
      <c r="A116" s="1774"/>
      <c r="B116" s="1548" t="s">
        <v>92</v>
      </c>
      <c r="C116" s="15">
        <v>1779</v>
      </c>
      <c r="D116" s="15">
        <v>497</v>
      </c>
      <c r="E116" s="15">
        <v>832</v>
      </c>
      <c r="F116" s="15">
        <v>3424</v>
      </c>
      <c r="G116" s="15">
        <v>1284</v>
      </c>
      <c r="H116" s="15">
        <v>520</v>
      </c>
      <c r="J116" s="1774"/>
      <c r="K116" s="1548" t="s">
        <v>92</v>
      </c>
      <c r="L116" s="15">
        <v>1779</v>
      </c>
      <c r="M116" s="15">
        <v>497</v>
      </c>
      <c r="N116" s="15">
        <v>832</v>
      </c>
      <c r="O116" s="15">
        <v>3424</v>
      </c>
      <c r="P116" s="15">
        <v>1284</v>
      </c>
      <c r="Q116" s="15">
        <v>520</v>
      </c>
      <c r="S116" s="1774"/>
      <c r="T116" s="1548" t="s">
        <v>92</v>
      </c>
      <c r="U116" s="15">
        <v>1779</v>
      </c>
      <c r="V116" s="15">
        <v>497</v>
      </c>
      <c r="W116" s="15">
        <v>832</v>
      </c>
      <c r="X116" s="15">
        <v>3424</v>
      </c>
      <c r="Y116" s="15">
        <v>1284</v>
      </c>
      <c r="Z116" s="15">
        <v>520</v>
      </c>
    </row>
    <row r="117" spans="1:26" s="20" customFormat="1">
      <c r="A117" s="1774"/>
      <c r="B117" s="1548" t="s">
        <v>110</v>
      </c>
      <c r="C117" s="42">
        <v>0</v>
      </c>
      <c r="D117" s="42">
        <v>0</v>
      </c>
      <c r="E117" s="42">
        <v>0</v>
      </c>
      <c r="F117" s="42">
        <v>0</v>
      </c>
      <c r="G117" s="42">
        <v>0</v>
      </c>
      <c r="H117" s="42">
        <v>0</v>
      </c>
      <c r="J117" s="1774"/>
      <c r="K117" s="1548" t="s">
        <v>110</v>
      </c>
      <c r="L117" s="42">
        <v>0</v>
      </c>
      <c r="M117" s="42">
        <v>0</v>
      </c>
      <c r="N117" s="42">
        <v>0</v>
      </c>
      <c r="O117" s="42">
        <v>0</v>
      </c>
      <c r="P117" s="42">
        <v>0</v>
      </c>
      <c r="Q117" s="42">
        <v>0</v>
      </c>
      <c r="S117" s="1774"/>
      <c r="T117" s="1548" t="s">
        <v>110</v>
      </c>
      <c r="U117" s="42">
        <v>0</v>
      </c>
      <c r="V117" s="42">
        <v>0</v>
      </c>
      <c r="W117" s="42">
        <v>0</v>
      </c>
      <c r="X117" s="42">
        <v>0</v>
      </c>
      <c r="Y117" s="42">
        <v>0</v>
      </c>
      <c r="Z117" s="42">
        <v>0</v>
      </c>
    </row>
    <row r="118" spans="1:26" s="20" customFormat="1">
      <c r="A118" s="1774"/>
      <c r="B118" s="1548" t="s">
        <v>121</v>
      </c>
      <c r="C118" s="42">
        <v>5.1211701237997325</v>
      </c>
      <c r="D118" s="42">
        <v>6.8059336769698415</v>
      </c>
      <c r="E118" s="42">
        <v>7.7205954990577892</v>
      </c>
      <c r="F118" s="42">
        <v>5.3436929866210496</v>
      </c>
      <c r="G118" s="42">
        <v>4.970439490781783</v>
      </c>
      <c r="H118" s="42">
        <v>7.0752208222411745</v>
      </c>
      <c r="J118" s="1774"/>
      <c r="K118" s="1548" t="s">
        <v>121</v>
      </c>
      <c r="L118" s="42">
        <v>23.538605640949289</v>
      </c>
      <c r="M118" s="42">
        <v>37.756671048408627</v>
      </c>
      <c r="N118" s="42">
        <v>29.653308373706977</v>
      </c>
      <c r="O118" s="42">
        <v>20.602768673079119</v>
      </c>
      <c r="P118" s="42">
        <v>18.561072961742521</v>
      </c>
      <c r="Q118" s="42">
        <v>22.168262819354865</v>
      </c>
      <c r="S118" s="1774"/>
      <c r="T118" s="1548" t="s">
        <v>121</v>
      </c>
      <c r="U118" s="42">
        <v>1.018812206283322</v>
      </c>
      <c r="V118" s="42">
        <v>1.1288751628144311</v>
      </c>
      <c r="W118" s="42">
        <v>1.2841683231643877</v>
      </c>
      <c r="X118" s="42">
        <v>0.95247337568516444</v>
      </c>
      <c r="Y118" s="42">
        <v>1.1339525379902491</v>
      </c>
      <c r="Z118" s="42">
        <v>1.2615483224930251</v>
      </c>
    </row>
    <row r="119" spans="1:26" s="20" customFormat="1" ht="26.25" customHeight="1">
      <c r="A119" s="1774"/>
      <c r="B119" s="1556" t="s">
        <v>1546</v>
      </c>
      <c r="C119" s="42">
        <v>0.69619931995728268</v>
      </c>
      <c r="D119" s="42">
        <v>1.1559124796665701</v>
      </c>
      <c r="E119" s="42">
        <v>0.89285061003583621</v>
      </c>
      <c r="F119" s="42">
        <v>1.0047394535110341</v>
      </c>
      <c r="G119" s="42">
        <v>0.86499947982001046</v>
      </c>
      <c r="H119" s="42">
        <v>0.77388436330597465</v>
      </c>
      <c r="J119" s="1774"/>
      <c r="K119" s="1556" t="s">
        <v>1546</v>
      </c>
      <c r="L119" s="42">
        <v>3.6156731603602212</v>
      </c>
      <c r="M119" s="42">
        <v>5.0304999427412405</v>
      </c>
      <c r="N119" s="42">
        <v>4.7952524706105795</v>
      </c>
      <c r="O119" s="42">
        <v>4.3048776182331361</v>
      </c>
      <c r="P119" s="42">
        <v>4.0649386612683065</v>
      </c>
      <c r="Q119" s="42">
        <v>4.2046848683490996</v>
      </c>
      <c r="S119" s="1774"/>
      <c r="T119" s="1556" t="s">
        <v>1546</v>
      </c>
      <c r="U119" s="42">
        <v>0.23955196005269042</v>
      </c>
      <c r="V119" s="42">
        <v>0.33632574969231938</v>
      </c>
      <c r="W119" s="42">
        <v>0.35511941922681017</v>
      </c>
      <c r="X119" s="42">
        <v>0.27848885022772185</v>
      </c>
      <c r="Y119" s="42">
        <v>0.33179098338427021</v>
      </c>
      <c r="Z119" s="42">
        <v>0.3818956702841913</v>
      </c>
    </row>
    <row r="120" spans="1:26" s="20" customFormat="1" ht="26.25" customHeight="1">
      <c r="A120" s="1774"/>
      <c r="B120" s="1556" t="s">
        <v>1547</v>
      </c>
      <c r="C120" s="42">
        <v>1.1747338521938322</v>
      </c>
      <c r="D120" s="42">
        <v>2.2636249348693536</v>
      </c>
      <c r="E120" s="42">
        <v>1.9763470695952603</v>
      </c>
      <c r="F120" s="42">
        <v>1.3788274256947142</v>
      </c>
      <c r="G120" s="42">
        <v>1.4212904663233896</v>
      </c>
      <c r="H120" s="42">
        <v>2.2766042850496913</v>
      </c>
      <c r="J120" s="1774"/>
      <c r="K120" s="1609" t="s">
        <v>1547</v>
      </c>
      <c r="L120" s="42">
        <v>5.8151774469967181</v>
      </c>
      <c r="M120" s="42">
        <v>11.175657502657273</v>
      </c>
      <c r="N120" s="42">
        <v>8.9567520131080673</v>
      </c>
      <c r="O120" s="42">
        <v>5.747185021292224</v>
      </c>
      <c r="P120" s="42">
        <v>6.1422917016987268</v>
      </c>
      <c r="Q120" s="42">
        <v>8.9130453571660162</v>
      </c>
      <c r="S120" s="1774"/>
      <c r="T120" s="1609" t="s">
        <v>1547</v>
      </c>
      <c r="U120" s="42">
        <v>0.33475223865795201</v>
      </c>
      <c r="V120" s="42">
        <v>0.5200579365706679</v>
      </c>
      <c r="W120" s="42">
        <v>0.53533762024470566</v>
      </c>
      <c r="X120" s="42">
        <v>0.3451672381068438</v>
      </c>
      <c r="Y120" s="42">
        <v>0.45870281425486165</v>
      </c>
      <c r="Z120" s="42">
        <v>0.64983837399363242</v>
      </c>
    </row>
    <row r="121" spans="1:26" s="20" customFormat="1">
      <c r="A121" s="1824" t="s">
        <v>591</v>
      </c>
      <c r="B121" s="1553" t="s">
        <v>109</v>
      </c>
      <c r="C121" s="813">
        <v>26.744229570052998</v>
      </c>
      <c r="D121" s="813">
        <v>29.120095232124733</v>
      </c>
      <c r="E121" s="813">
        <v>25.46645485853816</v>
      </c>
      <c r="F121" s="813">
        <v>23.707950245900317</v>
      </c>
      <c r="G121" s="813">
        <v>25.786679040039182</v>
      </c>
      <c r="H121" s="813">
        <v>19.055769474778472</v>
      </c>
      <c r="J121" s="1824" t="s">
        <v>591</v>
      </c>
      <c r="K121" s="1553" t="s">
        <v>109</v>
      </c>
      <c r="L121" s="813">
        <v>36.640332053125618</v>
      </c>
      <c r="M121" s="813">
        <v>37.506509940338624</v>
      </c>
      <c r="N121" s="813">
        <v>34.959539537020319</v>
      </c>
      <c r="O121" s="813">
        <v>31.694965558583689</v>
      </c>
      <c r="P121" s="813">
        <v>35.408719823133808</v>
      </c>
      <c r="Q121" s="813">
        <v>27.723364540152026</v>
      </c>
      <c r="S121" s="1824" t="s">
        <v>591</v>
      </c>
      <c r="T121" s="1553" t="s">
        <v>109</v>
      </c>
      <c r="U121" s="813">
        <v>1.9044588841272156</v>
      </c>
      <c r="V121" s="813">
        <v>2.0087904037527458</v>
      </c>
      <c r="W121" s="813">
        <v>1.7770134025154767</v>
      </c>
      <c r="X121" s="813">
        <v>1.4735588437094969</v>
      </c>
      <c r="Y121" s="813">
        <v>1.7580436893052098</v>
      </c>
      <c r="Z121" s="813">
        <v>1.5078523048027184</v>
      </c>
    </row>
    <row r="122" spans="1:26" s="20" customFormat="1" ht="15.75" customHeight="1">
      <c r="A122" s="1773"/>
      <c r="B122" s="1548" t="s">
        <v>1527</v>
      </c>
      <c r="C122" s="186">
        <v>0.70668108678940256</v>
      </c>
      <c r="D122" s="186">
        <v>0.69536102242975639</v>
      </c>
      <c r="E122" s="186">
        <v>0.64518770437727369</v>
      </c>
      <c r="F122" s="186">
        <v>0.5791771185885074</v>
      </c>
      <c r="G122" s="186">
        <v>0.61161944777589505</v>
      </c>
      <c r="H122" s="186">
        <v>0.53966507570703803</v>
      </c>
      <c r="J122" s="1773"/>
      <c r="K122" s="1548" t="s">
        <v>1528</v>
      </c>
      <c r="L122" s="186">
        <v>0.45203883695408514</v>
      </c>
      <c r="M122" s="186">
        <v>0.43039056048866731</v>
      </c>
      <c r="N122" s="186">
        <v>0.42819319090232633</v>
      </c>
      <c r="O122" s="186">
        <v>0.35414796770347728</v>
      </c>
      <c r="P122" s="186">
        <v>0.40199205232077007</v>
      </c>
      <c r="Q122" s="186">
        <v>0.31646873780842144</v>
      </c>
      <c r="S122" s="1773"/>
      <c r="T122" s="1548" t="s">
        <v>1529</v>
      </c>
      <c r="U122" s="186">
        <v>0.39842063080125267</v>
      </c>
      <c r="V122" s="186">
        <v>0.44125509445559447</v>
      </c>
      <c r="W122" s="186">
        <v>0.38332237027821781</v>
      </c>
      <c r="X122" s="186">
        <v>0.26575283256968846</v>
      </c>
      <c r="Y122" s="186">
        <v>0.3716925966082294</v>
      </c>
      <c r="Z122" s="186">
        <v>0.33455848824591405</v>
      </c>
    </row>
    <row r="123" spans="1:26" s="20" customFormat="1">
      <c r="A123" s="1774"/>
      <c r="B123" s="1548" t="s">
        <v>75</v>
      </c>
      <c r="C123" s="15">
        <v>1762.2402896357153</v>
      </c>
      <c r="D123" s="15">
        <v>582.48842784136343</v>
      </c>
      <c r="E123" s="15">
        <v>782.61619510151559</v>
      </c>
      <c r="F123" s="15">
        <v>3137.8118252722174</v>
      </c>
      <c r="G123" s="15">
        <v>1229.1309109907388</v>
      </c>
      <c r="H123" s="15">
        <v>343.0511537649752</v>
      </c>
      <c r="J123" s="1774"/>
      <c r="K123" s="1548" t="s">
        <v>75</v>
      </c>
      <c r="L123" s="15">
        <v>1762.2402896357153</v>
      </c>
      <c r="M123" s="15">
        <v>582.48842784136343</v>
      </c>
      <c r="N123" s="15">
        <v>782.61619510151559</v>
      </c>
      <c r="O123" s="15">
        <v>3137.8118252722174</v>
      </c>
      <c r="P123" s="15">
        <v>1229.1309109907388</v>
      </c>
      <c r="Q123" s="15">
        <v>343.0511537649752</v>
      </c>
      <c r="S123" s="1774"/>
      <c r="T123" s="1548" t="s">
        <v>75</v>
      </c>
      <c r="U123" s="15">
        <v>1762.2402896357153</v>
      </c>
      <c r="V123" s="15">
        <v>582.48842784136343</v>
      </c>
      <c r="W123" s="15">
        <v>782.61619510151559</v>
      </c>
      <c r="X123" s="15">
        <v>3137.8118252722174</v>
      </c>
      <c r="Y123" s="15">
        <v>1229.1309109907388</v>
      </c>
      <c r="Z123" s="15">
        <v>343.0511537649752</v>
      </c>
    </row>
    <row r="124" spans="1:26" s="20" customFormat="1">
      <c r="A124" s="1774"/>
      <c r="B124" s="1548" t="s">
        <v>92</v>
      </c>
      <c r="C124" s="15">
        <v>1779</v>
      </c>
      <c r="D124" s="15">
        <v>497</v>
      </c>
      <c r="E124" s="15">
        <v>832</v>
      </c>
      <c r="F124" s="15">
        <v>3424</v>
      </c>
      <c r="G124" s="15">
        <v>1284</v>
      </c>
      <c r="H124" s="15">
        <v>520</v>
      </c>
      <c r="J124" s="1774"/>
      <c r="K124" s="1548" t="s">
        <v>92</v>
      </c>
      <c r="L124" s="15">
        <v>1779</v>
      </c>
      <c r="M124" s="15">
        <v>497</v>
      </c>
      <c r="N124" s="15">
        <v>832</v>
      </c>
      <c r="O124" s="15">
        <v>3424</v>
      </c>
      <c r="P124" s="15">
        <v>1284</v>
      </c>
      <c r="Q124" s="15">
        <v>520</v>
      </c>
      <c r="S124" s="1774"/>
      <c r="T124" s="1548" t="s">
        <v>92</v>
      </c>
      <c r="U124" s="15">
        <v>1779</v>
      </c>
      <c r="V124" s="15">
        <v>497</v>
      </c>
      <c r="W124" s="15">
        <v>832</v>
      </c>
      <c r="X124" s="15">
        <v>3424</v>
      </c>
      <c r="Y124" s="15">
        <v>1284</v>
      </c>
      <c r="Z124" s="15">
        <v>520</v>
      </c>
    </row>
    <row r="125" spans="1:26" s="20" customFormat="1">
      <c r="A125" s="1774"/>
      <c r="B125" s="1548" t="s">
        <v>110</v>
      </c>
      <c r="C125" s="45">
        <v>4.5069999999999997</v>
      </c>
      <c r="D125" s="45">
        <v>6.8990000000000009</v>
      </c>
      <c r="E125" s="45">
        <v>3.742</v>
      </c>
      <c r="F125" s="45">
        <v>0</v>
      </c>
      <c r="G125" s="45">
        <v>4.1219999999999999</v>
      </c>
      <c r="H125" s="45">
        <v>0</v>
      </c>
      <c r="J125" s="1774"/>
      <c r="K125" s="1548" t="s">
        <v>110</v>
      </c>
      <c r="L125" s="45">
        <v>14</v>
      </c>
      <c r="M125" s="45">
        <v>20</v>
      </c>
      <c r="N125" s="45">
        <v>10</v>
      </c>
      <c r="O125" s="390">
        <v>0</v>
      </c>
      <c r="P125" s="45">
        <v>10</v>
      </c>
      <c r="Q125" s="390">
        <v>0</v>
      </c>
      <c r="S125" s="1774"/>
      <c r="T125" s="1548" t="s">
        <v>110</v>
      </c>
      <c r="U125" s="45">
        <v>2</v>
      </c>
      <c r="V125" s="45">
        <v>2</v>
      </c>
      <c r="W125" s="45">
        <v>2</v>
      </c>
      <c r="X125" s="390">
        <v>0</v>
      </c>
      <c r="Y125" s="390">
        <v>2</v>
      </c>
      <c r="Z125" s="390">
        <v>0</v>
      </c>
    </row>
    <row r="126" spans="1:26" s="20" customFormat="1">
      <c r="A126" s="1774"/>
      <c r="B126" s="1548" t="s">
        <v>121</v>
      </c>
      <c r="C126" s="45">
        <v>49.37252830962013</v>
      </c>
      <c r="D126" s="45">
        <v>48.607332843234794</v>
      </c>
      <c r="E126" s="45">
        <v>43.89658723829438</v>
      </c>
      <c r="F126" s="45">
        <v>50.497162221043823</v>
      </c>
      <c r="G126" s="45">
        <v>52.895111179566705</v>
      </c>
      <c r="H126" s="45">
        <v>45.431816036888378</v>
      </c>
      <c r="J126" s="1774"/>
      <c r="K126" s="1548" t="s">
        <v>121</v>
      </c>
      <c r="L126" s="45">
        <v>60.430267914114928</v>
      </c>
      <c r="M126" s="45">
        <v>53.948324811713064</v>
      </c>
      <c r="N126" s="45">
        <v>50.842950065253177</v>
      </c>
      <c r="O126" s="45">
        <v>57.393587174161453</v>
      </c>
      <c r="P126" s="45">
        <v>60.487497944426664</v>
      </c>
      <c r="Q126" s="45">
        <v>52.865742630339298</v>
      </c>
      <c r="S126" s="1774"/>
      <c r="T126" s="1548" t="s">
        <v>121</v>
      </c>
      <c r="U126" s="45">
        <v>2.2301892646478767</v>
      </c>
      <c r="V126" s="45">
        <v>2.2129989639603189</v>
      </c>
      <c r="W126" s="45">
        <v>2.0943638562354905</v>
      </c>
      <c r="X126" s="45">
        <v>2.0360232520839308</v>
      </c>
      <c r="Y126" s="45">
        <v>2.0978236419783758</v>
      </c>
      <c r="Z126" s="45">
        <v>2.0122417627680416</v>
      </c>
    </row>
    <row r="127" spans="1:26" s="20" customFormat="1">
      <c r="A127" s="2124"/>
      <c r="B127" s="1611" t="s">
        <v>112</v>
      </c>
      <c r="C127" s="1612">
        <v>2.1988798716272764</v>
      </c>
      <c r="D127" s="1612">
        <v>3.7653629056050715</v>
      </c>
      <c r="E127" s="1612">
        <v>2.9336279934650786</v>
      </c>
      <c r="F127" s="1612">
        <v>1.6853970310438666</v>
      </c>
      <c r="G127" s="1612">
        <v>2.8207536794951067</v>
      </c>
      <c r="H127" s="1612">
        <v>4.5859504117732648</v>
      </c>
      <c r="J127" s="2124"/>
      <c r="K127" s="1611" t="s">
        <v>112</v>
      </c>
      <c r="L127" s="1612">
        <v>2.6913529507764702</v>
      </c>
      <c r="M127" s="1612">
        <v>4.1791023942970886</v>
      </c>
      <c r="N127" s="1612">
        <v>3.3978564386357366</v>
      </c>
      <c r="O127" s="1612">
        <v>1.9155726217022564</v>
      </c>
      <c r="P127" s="1612">
        <v>3.2256351973810498</v>
      </c>
      <c r="Q127" s="1612">
        <v>5.3363412544956379</v>
      </c>
      <c r="S127" s="2124"/>
      <c r="T127" s="1611" t="s">
        <v>112</v>
      </c>
      <c r="U127" s="1619">
        <v>9.9324836135603264E-2</v>
      </c>
      <c r="V127" s="1619">
        <v>0.17142977657121947</v>
      </c>
      <c r="W127" s="1619">
        <v>0.13996724628729101</v>
      </c>
      <c r="X127" s="1619">
        <v>6.7954463048391131E-2</v>
      </c>
      <c r="Y127" s="1619">
        <v>0.11187127931263766</v>
      </c>
      <c r="Z127" s="1619">
        <v>0.20311846951177895</v>
      </c>
    </row>
    <row r="128" spans="1:26" s="20" customFormat="1">
      <c r="A128" s="1773" t="s">
        <v>592</v>
      </c>
      <c r="B128" s="1548" t="s">
        <v>109</v>
      </c>
      <c r="C128" s="45">
        <v>7.4735008352383865</v>
      </c>
      <c r="D128" s="45">
        <v>8.3764785592572721</v>
      </c>
      <c r="E128" s="45">
        <v>9.4386687518970582</v>
      </c>
      <c r="F128" s="45">
        <v>13.036212728460784</v>
      </c>
      <c r="G128" s="45">
        <v>11.871618821586692</v>
      </c>
      <c r="H128" s="45">
        <v>9.7220166572430049</v>
      </c>
      <c r="J128" s="1773" t="s">
        <v>592</v>
      </c>
      <c r="K128" s="1548" t="s">
        <v>109</v>
      </c>
      <c r="L128" s="45">
        <v>8.681319118961591</v>
      </c>
      <c r="M128" s="45">
        <v>8.6614986632753066</v>
      </c>
      <c r="N128" s="45">
        <v>10.278398502671331</v>
      </c>
      <c r="O128" s="45">
        <v>16.575129303165046</v>
      </c>
      <c r="P128" s="45">
        <v>12.016419025639538</v>
      </c>
      <c r="Q128" s="45">
        <v>10.696957346126249</v>
      </c>
      <c r="S128" s="1773" t="s">
        <v>592</v>
      </c>
      <c r="T128" s="1548" t="s">
        <v>109</v>
      </c>
      <c r="U128" s="390">
        <v>0.49573392677945971</v>
      </c>
      <c r="V128" s="390">
        <v>0.44032363905639016</v>
      </c>
      <c r="W128" s="390">
        <v>0.53717198981536052</v>
      </c>
      <c r="X128" s="390">
        <v>1.0183826200469501</v>
      </c>
      <c r="Y128" s="390">
        <v>0.58764713297261517</v>
      </c>
      <c r="Z128" s="390">
        <v>0.38331229998885502</v>
      </c>
    </row>
    <row r="129" spans="1:26" s="20" customFormat="1" ht="15.75" customHeight="1">
      <c r="A129" s="1773"/>
      <c r="B129" s="1548" t="s">
        <v>1527</v>
      </c>
      <c r="C129" s="186">
        <v>0.19747742886120107</v>
      </c>
      <c r="D129" s="186">
        <v>0.20002258402302192</v>
      </c>
      <c r="E129" s="186">
        <v>0.23912684581506508</v>
      </c>
      <c r="F129" s="186">
        <v>0.31847021978133128</v>
      </c>
      <c r="G129" s="186">
        <v>0.28157611674580879</v>
      </c>
      <c r="H129" s="186">
        <v>0.27533041173175321</v>
      </c>
      <c r="J129" s="1773"/>
      <c r="K129" s="1548" t="s">
        <v>1528</v>
      </c>
      <c r="L129" s="186">
        <v>0.10710310681881217</v>
      </c>
      <c r="M129" s="186">
        <v>9.9391472848013154E-2</v>
      </c>
      <c r="N129" s="186">
        <v>0.12589239762623172</v>
      </c>
      <c r="O129" s="186">
        <v>0.1852044403168161</v>
      </c>
      <c r="P129" s="186">
        <v>0.13642133829721911</v>
      </c>
      <c r="Q129" s="186">
        <v>0.12210828829293791</v>
      </c>
      <c r="S129" s="1773"/>
      <c r="T129" s="1548" t="s">
        <v>1529</v>
      </c>
      <c r="U129" s="186">
        <v>0.10370957622829985</v>
      </c>
      <c r="V129" s="186">
        <v>9.6722409953713395E-2</v>
      </c>
      <c r="W129" s="186">
        <v>0.11587421912047022</v>
      </c>
      <c r="X129" s="186">
        <v>0.18366288327917796</v>
      </c>
      <c r="Y129" s="186">
        <v>0.12424269662507385</v>
      </c>
      <c r="Z129" s="186">
        <v>8.5048371914060977E-2</v>
      </c>
    </row>
    <row r="130" spans="1:26" s="20" customFormat="1">
      <c r="A130" s="1774"/>
      <c r="B130" s="1548" t="s">
        <v>75</v>
      </c>
      <c r="C130" s="15">
        <v>1762.2402896357153</v>
      </c>
      <c r="D130" s="15">
        <v>582.48842784136343</v>
      </c>
      <c r="E130" s="15">
        <v>782.61619510151559</v>
      </c>
      <c r="F130" s="15">
        <v>3137.8118252722174</v>
      </c>
      <c r="G130" s="15">
        <v>1229.1309109907388</v>
      </c>
      <c r="H130" s="15">
        <v>343.0511537649752</v>
      </c>
      <c r="J130" s="1774"/>
      <c r="K130" s="1548" t="s">
        <v>75</v>
      </c>
      <c r="L130" s="15">
        <v>1762.2402896357153</v>
      </c>
      <c r="M130" s="15">
        <v>582.48842784136343</v>
      </c>
      <c r="N130" s="15">
        <v>782.61619510151559</v>
      </c>
      <c r="O130" s="15">
        <v>3137.8118252722174</v>
      </c>
      <c r="P130" s="15">
        <v>1229.1309109907388</v>
      </c>
      <c r="Q130" s="15">
        <v>343.0511537649752</v>
      </c>
      <c r="S130" s="1774"/>
      <c r="T130" s="1548" t="s">
        <v>75</v>
      </c>
      <c r="U130" s="15">
        <v>1762.2402896357153</v>
      </c>
      <c r="V130" s="15">
        <v>582.48842784136343</v>
      </c>
      <c r="W130" s="15">
        <v>782.61619510151559</v>
      </c>
      <c r="X130" s="15">
        <v>3137.8118252722174</v>
      </c>
      <c r="Y130" s="15">
        <v>1229.1309109907388</v>
      </c>
      <c r="Z130" s="15">
        <v>343.0511537649752</v>
      </c>
    </row>
    <row r="131" spans="1:26" s="20" customFormat="1">
      <c r="A131" s="1774"/>
      <c r="B131" s="1548" t="s">
        <v>92</v>
      </c>
      <c r="C131" s="15">
        <v>1779</v>
      </c>
      <c r="D131" s="15">
        <v>497</v>
      </c>
      <c r="E131" s="15">
        <v>832</v>
      </c>
      <c r="F131" s="15">
        <v>3424</v>
      </c>
      <c r="G131" s="15">
        <v>1284</v>
      </c>
      <c r="H131" s="15">
        <v>520</v>
      </c>
      <c r="J131" s="1774"/>
      <c r="K131" s="1548" t="s">
        <v>92</v>
      </c>
      <c r="L131" s="15">
        <v>1779</v>
      </c>
      <c r="M131" s="15">
        <v>497</v>
      </c>
      <c r="N131" s="15">
        <v>832</v>
      </c>
      <c r="O131" s="15">
        <v>3424</v>
      </c>
      <c r="P131" s="15">
        <v>1284</v>
      </c>
      <c r="Q131" s="15">
        <v>520</v>
      </c>
      <c r="S131" s="1774"/>
      <c r="T131" s="1548" t="s">
        <v>92</v>
      </c>
      <c r="U131" s="15">
        <v>1779</v>
      </c>
      <c r="V131" s="15">
        <v>497</v>
      </c>
      <c r="W131" s="15">
        <v>832</v>
      </c>
      <c r="X131" s="15">
        <v>3424</v>
      </c>
      <c r="Y131" s="15">
        <v>1284</v>
      </c>
      <c r="Z131" s="15">
        <v>520</v>
      </c>
    </row>
    <row r="132" spans="1:26" s="20" customFormat="1">
      <c r="A132" s="1774"/>
      <c r="B132" s="1548" t="s">
        <v>110</v>
      </c>
      <c r="C132" s="390">
        <v>0</v>
      </c>
      <c r="D132" s="390">
        <v>0</v>
      </c>
      <c r="E132" s="390">
        <v>0</v>
      </c>
      <c r="F132" s="390">
        <v>0</v>
      </c>
      <c r="G132" s="390">
        <v>0</v>
      </c>
      <c r="H132" s="390">
        <v>0</v>
      </c>
      <c r="J132" s="1774"/>
      <c r="K132" s="1548" t="s">
        <v>110</v>
      </c>
      <c r="L132" s="390">
        <v>0</v>
      </c>
      <c r="M132" s="390">
        <v>0</v>
      </c>
      <c r="N132" s="390">
        <v>0</v>
      </c>
      <c r="O132" s="390">
        <v>0</v>
      </c>
      <c r="P132" s="390">
        <v>0</v>
      </c>
      <c r="Q132" s="390">
        <v>0</v>
      </c>
      <c r="S132" s="1774"/>
      <c r="T132" s="1548" t="s">
        <v>110</v>
      </c>
      <c r="U132" s="390">
        <v>0</v>
      </c>
      <c r="V132" s="390">
        <v>0</v>
      </c>
      <c r="W132" s="390">
        <v>0</v>
      </c>
      <c r="X132" s="390">
        <v>0</v>
      </c>
      <c r="Y132" s="390">
        <v>0</v>
      </c>
      <c r="Z132" s="390">
        <v>0</v>
      </c>
    </row>
    <row r="133" spans="1:26" s="20" customFormat="1">
      <c r="A133" s="1774"/>
      <c r="B133" s="1548" t="s">
        <v>121</v>
      </c>
      <c r="C133" s="45">
        <v>28.100535593023352</v>
      </c>
      <c r="D133" s="45">
        <v>30.262583438233278</v>
      </c>
      <c r="E133" s="45">
        <v>35.91333588915316</v>
      </c>
      <c r="F133" s="45">
        <v>43.980012882419409</v>
      </c>
      <c r="G133" s="45">
        <v>44.387918360799446</v>
      </c>
      <c r="H133" s="45">
        <v>41.983667252738684</v>
      </c>
      <c r="J133" s="1774"/>
      <c r="K133" s="1548" t="s">
        <v>121</v>
      </c>
      <c r="L133" s="45">
        <v>27.104601702872895</v>
      </c>
      <c r="M133" s="45">
        <v>29.782513104283062</v>
      </c>
      <c r="N133" s="45">
        <v>32.985235698422478</v>
      </c>
      <c r="O133" s="45">
        <v>41.239808666169282</v>
      </c>
      <c r="P133" s="45">
        <v>36.164154971226338</v>
      </c>
      <c r="Q133" s="45">
        <v>37.336132956757211</v>
      </c>
      <c r="S133" s="1774"/>
      <c r="T133" s="1548" t="s">
        <v>121</v>
      </c>
      <c r="U133" s="390">
        <v>1.3217194575653772</v>
      </c>
      <c r="V133" s="390">
        <v>1.3975264246415151</v>
      </c>
      <c r="W133" s="390">
        <v>1.4211242296384152</v>
      </c>
      <c r="X133" s="390">
        <v>1.8544845941172037</v>
      </c>
      <c r="Y133" s="390">
        <v>1.5074959438111644</v>
      </c>
      <c r="Z133" s="390">
        <v>1.0878452239905732</v>
      </c>
    </row>
    <row r="134" spans="1:26" s="20" customFormat="1">
      <c r="A134" s="2124"/>
      <c r="B134" s="1611" t="s">
        <v>112</v>
      </c>
      <c r="C134" s="1612">
        <v>1.2514996540172181</v>
      </c>
      <c r="D134" s="1612">
        <v>2.3442884528061811</v>
      </c>
      <c r="E134" s="1612">
        <v>2.4001038379408066</v>
      </c>
      <c r="F134" s="1612">
        <v>1.4678801714210166</v>
      </c>
      <c r="G134" s="1612">
        <v>2.3670880209761398</v>
      </c>
      <c r="H134" s="1612">
        <v>4.2378894994890777</v>
      </c>
      <c r="J134" s="2124"/>
      <c r="K134" s="1611" t="s">
        <v>112</v>
      </c>
      <c r="L134" s="1612">
        <v>1.2071442389817562</v>
      </c>
      <c r="M134" s="1612">
        <v>2.3070998452072522</v>
      </c>
      <c r="N134" s="1612">
        <v>2.2044176302507412</v>
      </c>
      <c r="O134" s="1612">
        <v>1.3764229122921612</v>
      </c>
      <c r="P134" s="1612">
        <v>1.9285368898198729</v>
      </c>
      <c r="Q134" s="1612">
        <v>3.768760953073913</v>
      </c>
      <c r="S134" s="2124"/>
      <c r="T134" s="1611" t="s">
        <v>112</v>
      </c>
      <c r="U134" s="1619">
        <v>5.8864765704379443E-2</v>
      </c>
      <c r="V134" s="1619">
        <v>0.1082592656527633</v>
      </c>
      <c r="W134" s="1619">
        <v>9.4974349591846308E-2</v>
      </c>
      <c r="X134" s="1619">
        <v>6.1895415337601074E-2</v>
      </c>
      <c r="Y134" s="1619">
        <v>8.0390694631377158E-2</v>
      </c>
      <c r="Z134" s="1619">
        <v>0.10980860304713524</v>
      </c>
    </row>
    <row r="135" spans="1:26" s="20" customFormat="1">
      <c r="A135" s="1773" t="s">
        <v>538</v>
      </c>
      <c r="B135" s="1548" t="s">
        <v>109</v>
      </c>
      <c r="C135" s="390">
        <v>0.78029218693599778</v>
      </c>
      <c r="D135" s="390">
        <v>0.58733761666562656</v>
      </c>
      <c r="E135" s="390">
        <v>1.4322907481009379</v>
      </c>
      <c r="F135" s="390">
        <v>0.70627172715965325</v>
      </c>
      <c r="G135" s="390">
        <v>1.2550751775861844</v>
      </c>
      <c r="H135" s="390">
        <v>2.5680404480107861</v>
      </c>
      <c r="J135" s="1773" t="s">
        <v>538</v>
      </c>
      <c r="K135" s="1548" t="s">
        <v>109</v>
      </c>
      <c r="L135" s="45">
        <v>2.4091997876661395</v>
      </c>
      <c r="M135" s="45">
        <v>3.1395580223602857</v>
      </c>
      <c r="N135" s="45">
        <v>2.7063199408728758</v>
      </c>
      <c r="O135" s="45">
        <v>1.8791477330703106</v>
      </c>
      <c r="P135" s="45">
        <v>4.5643837061551382</v>
      </c>
      <c r="Q135" s="45">
        <v>5.788391909151243</v>
      </c>
      <c r="S135" s="1773" t="s">
        <v>538</v>
      </c>
      <c r="T135" s="1548" t="s">
        <v>109</v>
      </c>
      <c r="U135" s="390">
        <v>7.9664627246706352E-2</v>
      </c>
      <c r="V135" s="390">
        <v>7.5445711011925001E-2</v>
      </c>
      <c r="W135" s="390">
        <v>7.4848655518426593E-2</v>
      </c>
      <c r="X135" s="390">
        <v>5.0818434101309359E-2</v>
      </c>
      <c r="Y135" s="390">
        <v>5.8181933694084711E-2</v>
      </c>
      <c r="Z135" s="390">
        <v>7.2848796232363275E-2</v>
      </c>
    </row>
    <row r="136" spans="1:26" s="20" customFormat="1" ht="14.25" customHeight="1">
      <c r="A136" s="1773"/>
      <c r="B136" s="1548" t="s">
        <v>1527</v>
      </c>
      <c r="C136" s="186">
        <v>2.0618194636448369E-2</v>
      </c>
      <c r="D136" s="186">
        <v>1.4025080700474991E-2</v>
      </c>
      <c r="E136" s="186">
        <v>3.6286808858997092E-2</v>
      </c>
      <c r="F136" s="186">
        <v>1.7253976815123116E-2</v>
      </c>
      <c r="G136" s="186">
        <v>2.9768408170768819E-2</v>
      </c>
      <c r="H136" s="186">
        <v>7.2727671513279996E-2</v>
      </c>
      <c r="J136" s="1773"/>
      <c r="K136" s="1548" t="s">
        <v>1528</v>
      </c>
      <c r="L136" s="186">
        <v>2.9722762021577493E-2</v>
      </c>
      <c r="M136" s="186">
        <v>3.6026709472028677E-2</v>
      </c>
      <c r="N136" s="186">
        <v>3.3147684049379823E-2</v>
      </c>
      <c r="O136" s="186">
        <v>2.099691035951342E-2</v>
      </c>
      <c r="P136" s="186">
        <v>5.1819042958396219E-2</v>
      </c>
      <c r="Q136" s="186">
        <v>6.6075857379305214E-2</v>
      </c>
      <c r="S136" s="1773"/>
      <c r="T136" s="1548" t="s">
        <v>1529</v>
      </c>
      <c r="U136" s="186">
        <v>1.66661676472608E-2</v>
      </c>
      <c r="V136" s="186">
        <v>1.6572562412008659E-2</v>
      </c>
      <c r="W136" s="186">
        <v>1.61457218076391E-2</v>
      </c>
      <c r="X136" s="186">
        <v>9.1649837173665444E-3</v>
      </c>
      <c r="Y136" s="186">
        <v>1.2301056078412267E-2</v>
      </c>
      <c r="Z136" s="186">
        <v>1.6163508229821526E-2</v>
      </c>
    </row>
    <row r="137" spans="1:26" s="20" customFormat="1">
      <c r="A137" s="1774"/>
      <c r="B137" s="1548" t="s">
        <v>75</v>
      </c>
      <c r="C137" s="15">
        <v>1762.2402896357153</v>
      </c>
      <c r="D137" s="15">
        <v>582.48842784136343</v>
      </c>
      <c r="E137" s="15">
        <v>782.61619510151559</v>
      </c>
      <c r="F137" s="15">
        <v>3137.8118252722174</v>
      </c>
      <c r="G137" s="15">
        <v>1229.1309109907388</v>
      </c>
      <c r="H137" s="15">
        <v>343.0511537649752</v>
      </c>
      <c r="J137" s="1774"/>
      <c r="K137" s="1548" t="s">
        <v>75</v>
      </c>
      <c r="L137" s="15">
        <v>1762.2402896357153</v>
      </c>
      <c r="M137" s="15">
        <v>582.48842784136343</v>
      </c>
      <c r="N137" s="15">
        <v>782.61619510151559</v>
      </c>
      <c r="O137" s="15">
        <v>3137.8118252722174</v>
      </c>
      <c r="P137" s="15">
        <v>1229.1309109907388</v>
      </c>
      <c r="Q137" s="15">
        <v>343.0511537649752</v>
      </c>
      <c r="S137" s="1774"/>
      <c r="T137" s="1548" t="s">
        <v>75</v>
      </c>
      <c r="U137" s="15">
        <v>1762.2402896357153</v>
      </c>
      <c r="V137" s="15">
        <v>582.48842784136343</v>
      </c>
      <c r="W137" s="15">
        <v>782.61619510151559</v>
      </c>
      <c r="X137" s="15">
        <v>3137.8118252722174</v>
      </c>
      <c r="Y137" s="15">
        <v>1229.1309109907388</v>
      </c>
      <c r="Z137" s="15">
        <v>343.0511537649752</v>
      </c>
    </row>
    <row r="138" spans="1:26" s="20" customFormat="1">
      <c r="A138" s="1774"/>
      <c r="B138" s="1548" t="s">
        <v>92</v>
      </c>
      <c r="C138" s="15">
        <v>1779</v>
      </c>
      <c r="D138" s="15">
        <v>497</v>
      </c>
      <c r="E138" s="15">
        <v>832</v>
      </c>
      <c r="F138" s="15">
        <v>3424</v>
      </c>
      <c r="G138" s="15">
        <v>1284</v>
      </c>
      <c r="H138" s="15">
        <v>520</v>
      </c>
      <c r="J138" s="1774"/>
      <c r="K138" s="1548" t="s">
        <v>92</v>
      </c>
      <c r="L138" s="15">
        <v>1779</v>
      </c>
      <c r="M138" s="15">
        <v>497</v>
      </c>
      <c r="N138" s="15">
        <v>832</v>
      </c>
      <c r="O138" s="15">
        <v>3424</v>
      </c>
      <c r="P138" s="15">
        <v>1284</v>
      </c>
      <c r="Q138" s="15">
        <v>520</v>
      </c>
      <c r="S138" s="1774"/>
      <c r="T138" s="1548" t="s">
        <v>92</v>
      </c>
      <c r="U138" s="15">
        <v>1779</v>
      </c>
      <c r="V138" s="15">
        <v>497</v>
      </c>
      <c r="W138" s="15">
        <v>832</v>
      </c>
      <c r="X138" s="15">
        <v>3424</v>
      </c>
      <c r="Y138" s="15">
        <v>1284</v>
      </c>
      <c r="Z138" s="15">
        <v>520</v>
      </c>
    </row>
    <row r="139" spans="1:26" s="20" customFormat="1">
      <c r="A139" s="1774"/>
      <c r="B139" s="1548" t="s">
        <v>110</v>
      </c>
      <c r="C139" s="390">
        <v>0</v>
      </c>
      <c r="D139" s="390">
        <v>0</v>
      </c>
      <c r="E139" s="390">
        <v>0</v>
      </c>
      <c r="F139" s="390">
        <v>0</v>
      </c>
      <c r="G139" s="390">
        <v>0</v>
      </c>
      <c r="H139" s="390">
        <v>0</v>
      </c>
      <c r="J139" s="1774"/>
      <c r="K139" s="1548" t="s">
        <v>110</v>
      </c>
      <c r="L139" s="390">
        <v>0</v>
      </c>
      <c r="M139" s="390">
        <v>0</v>
      </c>
      <c r="N139" s="390">
        <v>0</v>
      </c>
      <c r="O139" s="390">
        <v>0</v>
      </c>
      <c r="P139" s="390">
        <v>0</v>
      </c>
      <c r="Q139" s="390">
        <v>0</v>
      </c>
      <c r="S139" s="1774"/>
      <c r="T139" s="1548" t="s">
        <v>110</v>
      </c>
      <c r="U139" s="390">
        <v>0</v>
      </c>
      <c r="V139" s="390">
        <v>0</v>
      </c>
      <c r="W139" s="390">
        <v>0</v>
      </c>
      <c r="X139" s="390">
        <v>0</v>
      </c>
      <c r="Y139" s="390">
        <v>0</v>
      </c>
      <c r="Z139" s="390">
        <v>0</v>
      </c>
    </row>
    <row r="140" spans="1:26" s="20" customFormat="1">
      <c r="A140" s="1774"/>
      <c r="B140" s="1548" t="s">
        <v>121</v>
      </c>
      <c r="C140" s="45">
        <v>13.044590223819911</v>
      </c>
      <c r="D140" s="45">
        <v>6.6721330320999401</v>
      </c>
      <c r="E140" s="45">
        <v>18.926731776006161</v>
      </c>
      <c r="F140" s="45">
        <v>13.442173858664351</v>
      </c>
      <c r="G140" s="45">
        <v>17.714514208132304</v>
      </c>
      <c r="H140" s="45">
        <v>30.905264243996807</v>
      </c>
      <c r="J140" s="1774"/>
      <c r="K140" s="1548" t="s">
        <v>121</v>
      </c>
      <c r="L140" s="45">
        <v>24.598499725604015</v>
      </c>
      <c r="M140" s="45">
        <v>25.333582764779617</v>
      </c>
      <c r="N140" s="45">
        <v>27.914703714347276</v>
      </c>
      <c r="O140" s="45">
        <v>19.702117385980518</v>
      </c>
      <c r="P140" s="45">
        <v>48.639185429928418</v>
      </c>
      <c r="Q140" s="45">
        <v>44.324664595787091</v>
      </c>
      <c r="S140" s="1774"/>
      <c r="T140" s="1548" t="s">
        <v>121</v>
      </c>
      <c r="U140" s="390">
        <v>0.4858253550938314</v>
      </c>
      <c r="V140" s="390">
        <v>0.62484220358459996</v>
      </c>
      <c r="W140" s="390">
        <v>0.44670997374071386</v>
      </c>
      <c r="X140" s="390">
        <v>0.36312636087318606</v>
      </c>
      <c r="Y140" s="390">
        <v>0.36825530955526725</v>
      </c>
      <c r="Z140" s="390">
        <v>0.38504991746402761</v>
      </c>
    </row>
    <row r="141" spans="1:26" s="20" customFormat="1">
      <c r="A141" s="2124"/>
      <c r="B141" s="1611" t="s">
        <v>112</v>
      </c>
      <c r="C141" s="1619">
        <v>0.58096046240343413</v>
      </c>
      <c r="D141" s="1619">
        <v>0.51685621799814596</v>
      </c>
      <c r="E141" s="1619">
        <v>1.2648817062128883</v>
      </c>
      <c r="F141" s="1619">
        <v>0.44864699154771764</v>
      </c>
      <c r="G141" s="1619">
        <v>0.94466728623419927</v>
      </c>
      <c r="H141" s="1619">
        <v>3.1196201615766586</v>
      </c>
      <c r="J141" s="2124"/>
      <c r="K141" s="1611" t="s">
        <v>112</v>
      </c>
      <c r="L141" s="1612">
        <v>1.0955312148420118</v>
      </c>
      <c r="M141" s="1612">
        <v>1.9624638347515011</v>
      </c>
      <c r="N141" s="1612">
        <v>1.8655517751560564</v>
      </c>
      <c r="O141" s="1612">
        <v>0.65757933093854792</v>
      </c>
      <c r="P141" s="1612">
        <v>2.5937966327995015</v>
      </c>
      <c r="Q141" s="1612">
        <v>4.474193012441237</v>
      </c>
      <c r="S141" s="2124"/>
      <c r="T141" s="1611" t="s">
        <v>112</v>
      </c>
      <c r="U141" s="1619">
        <v>2.1636963530462943E-2</v>
      </c>
      <c r="V141" s="1619">
        <v>4.840334817016078E-2</v>
      </c>
      <c r="W141" s="1619">
        <v>2.985382159236686E-2</v>
      </c>
      <c r="X141" s="1619">
        <v>1.211973234912567E-2</v>
      </c>
      <c r="Y141" s="1619">
        <v>1.963806288061835E-2</v>
      </c>
      <c r="Z141" s="1619">
        <v>3.8867471776027208E-2</v>
      </c>
    </row>
    <row r="142" spans="1:26" s="20" customFormat="1" ht="13.5" thickBot="1">
      <c r="A142" s="1967" t="s">
        <v>166</v>
      </c>
      <c r="B142" s="1548" t="s">
        <v>109</v>
      </c>
      <c r="C142" s="45">
        <v>37.844835626714634</v>
      </c>
      <c r="D142" s="45">
        <v>41.877663965650839</v>
      </c>
      <c r="E142" s="45">
        <v>39.471389001620906</v>
      </c>
      <c r="F142" s="45">
        <v>40.933851640545029</v>
      </c>
      <c r="G142" s="45">
        <v>42.161313107047803</v>
      </c>
      <c r="H142" s="45">
        <v>35.310362542569024</v>
      </c>
      <c r="J142" s="1967" t="s">
        <v>166</v>
      </c>
      <c r="K142" s="1548" t="s">
        <v>109</v>
      </c>
      <c r="L142" s="45">
        <v>81.055717026471513</v>
      </c>
      <c r="M142" s="45">
        <v>87.145289380309762</v>
      </c>
      <c r="N142" s="45">
        <v>81.64431448185924</v>
      </c>
      <c r="O142" s="45">
        <v>89.496392607062489</v>
      </c>
      <c r="P142" s="45">
        <v>88.083134028926963</v>
      </c>
      <c r="Q142" s="45">
        <v>87.60222173014364</v>
      </c>
      <c r="S142" s="1967" t="s">
        <v>166</v>
      </c>
      <c r="T142" s="1548" t="s">
        <v>109</v>
      </c>
      <c r="U142" s="45">
        <v>4.7800207541893887</v>
      </c>
      <c r="V142" s="45">
        <v>4.5524469382752919</v>
      </c>
      <c r="W142" s="45">
        <v>4.6358197180762213</v>
      </c>
      <c r="X142" s="45">
        <v>5.5448471779621959</v>
      </c>
      <c r="Y142" s="45">
        <v>4.729832408145108</v>
      </c>
      <c r="Z142" s="45">
        <v>4.5069916256149085</v>
      </c>
    </row>
    <row r="143" spans="1:26" s="20" customFormat="1" ht="14.25" customHeight="1">
      <c r="A143" s="1773"/>
      <c r="B143" s="1548" t="s">
        <v>1527</v>
      </c>
      <c r="C143" s="186">
        <v>1</v>
      </c>
      <c r="D143" s="186">
        <v>1</v>
      </c>
      <c r="E143" s="186">
        <v>1</v>
      </c>
      <c r="F143" s="186">
        <v>1</v>
      </c>
      <c r="G143" s="186">
        <v>1</v>
      </c>
      <c r="H143" s="186">
        <v>1</v>
      </c>
      <c r="J143" s="1773"/>
      <c r="K143" s="1548" t="s">
        <v>1528</v>
      </c>
      <c r="L143" s="186">
        <v>1</v>
      </c>
      <c r="M143" s="186">
        <v>1</v>
      </c>
      <c r="N143" s="186">
        <v>1</v>
      </c>
      <c r="O143" s="186">
        <v>1</v>
      </c>
      <c r="P143" s="186">
        <v>1</v>
      </c>
      <c r="Q143" s="186">
        <v>1</v>
      </c>
      <c r="S143" s="1773"/>
      <c r="T143" s="1548" t="s">
        <v>1529</v>
      </c>
      <c r="U143" s="186">
        <v>1</v>
      </c>
      <c r="V143" s="186">
        <v>1</v>
      </c>
      <c r="W143" s="186">
        <v>1</v>
      </c>
      <c r="X143" s="186">
        <v>1</v>
      </c>
      <c r="Y143" s="186">
        <v>1</v>
      </c>
      <c r="Z143" s="186">
        <v>1</v>
      </c>
    </row>
    <row r="144" spans="1:26" s="20" customFormat="1">
      <c r="A144" s="1774"/>
      <c r="B144" s="1548" t="s">
        <v>75</v>
      </c>
      <c r="C144" s="15">
        <v>1762.2402896357153</v>
      </c>
      <c r="D144" s="15">
        <v>582.48842784136343</v>
      </c>
      <c r="E144" s="15">
        <v>782.61619510151559</v>
      </c>
      <c r="F144" s="15">
        <v>3137.8118252722174</v>
      </c>
      <c r="G144" s="15">
        <v>1229.1309109907388</v>
      </c>
      <c r="H144" s="15">
        <v>343.0511537649752</v>
      </c>
      <c r="J144" s="1774"/>
      <c r="K144" s="1548" t="s">
        <v>75</v>
      </c>
      <c r="L144" s="15">
        <v>1762.2402896357153</v>
      </c>
      <c r="M144" s="15">
        <v>582.48842784136343</v>
      </c>
      <c r="N144" s="15">
        <v>782.61619510151559</v>
      </c>
      <c r="O144" s="15">
        <v>3137.8118252722174</v>
      </c>
      <c r="P144" s="15">
        <v>1229.1309109907388</v>
      </c>
      <c r="Q144" s="15">
        <v>343.0511537649752</v>
      </c>
      <c r="S144" s="1774"/>
      <c r="T144" s="1548" t="s">
        <v>75</v>
      </c>
      <c r="U144" s="15">
        <v>1762.2402896357153</v>
      </c>
      <c r="V144" s="15">
        <v>582.48842784136343</v>
      </c>
      <c r="W144" s="15">
        <v>782.61619510151559</v>
      </c>
      <c r="X144" s="15">
        <v>3137.8118252722174</v>
      </c>
      <c r="Y144" s="15">
        <v>1229.1309109907388</v>
      </c>
      <c r="Z144" s="15">
        <v>343.0511537649752</v>
      </c>
    </row>
    <row r="145" spans="1:26" s="20" customFormat="1">
      <c r="A145" s="1774"/>
      <c r="B145" s="1548" t="s">
        <v>92</v>
      </c>
      <c r="C145" s="15">
        <v>1779</v>
      </c>
      <c r="D145" s="15">
        <v>497</v>
      </c>
      <c r="E145" s="15">
        <v>832</v>
      </c>
      <c r="F145" s="15">
        <v>3424</v>
      </c>
      <c r="G145" s="15">
        <v>1284</v>
      </c>
      <c r="H145" s="15">
        <v>520</v>
      </c>
      <c r="J145" s="1774"/>
      <c r="K145" s="1548" t="s">
        <v>92</v>
      </c>
      <c r="L145" s="15">
        <v>1779</v>
      </c>
      <c r="M145" s="15">
        <v>497</v>
      </c>
      <c r="N145" s="15">
        <v>832</v>
      </c>
      <c r="O145" s="15">
        <v>3424</v>
      </c>
      <c r="P145" s="15">
        <v>1284</v>
      </c>
      <c r="Q145" s="15">
        <v>520</v>
      </c>
      <c r="S145" s="1774"/>
      <c r="T145" s="1548" t="s">
        <v>92</v>
      </c>
      <c r="U145" s="15">
        <v>1779</v>
      </c>
      <c r="V145" s="15">
        <v>497</v>
      </c>
      <c r="W145" s="15">
        <v>832</v>
      </c>
      <c r="X145" s="15">
        <v>3424</v>
      </c>
      <c r="Y145" s="15">
        <v>1284</v>
      </c>
      <c r="Z145" s="15">
        <v>520</v>
      </c>
    </row>
    <row r="146" spans="1:26" s="20" customFormat="1">
      <c r="A146" s="1774"/>
      <c r="B146" s="1548" t="s">
        <v>110</v>
      </c>
      <c r="C146" s="45">
        <v>15</v>
      </c>
      <c r="D146" s="45">
        <v>20.713000000000001</v>
      </c>
      <c r="E146" s="45">
        <v>17.029</v>
      </c>
      <c r="F146" s="45">
        <v>16.319000000000003</v>
      </c>
      <c r="G146" s="45">
        <v>15.200399999999998</v>
      </c>
      <c r="H146" s="45">
        <v>10.033999999999999</v>
      </c>
      <c r="J146" s="1774"/>
      <c r="K146" s="1548" t="s">
        <v>110</v>
      </c>
      <c r="L146" s="45">
        <v>60</v>
      </c>
      <c r="M146" s="45">
        <v>66</v>
      </c>
      <c r="N146" s="45">
        <v>60</v>
      </c>
      <c r="O146" s="45">
        <v>66</v>
      </c>
      <c r="P146" s="45">
        <v>63</v>
      </c>
      <c r="Q146" s="45">
        <v>60</v>
      </c>
      <c r="S146" s="1774"/>
      <c r="T146" s="1548" t="s">
        <v>110</v>
      </c>
      <c r="U146" s="45">
        <v>4</v>
      </c>
      <c r="V146" s="45">
        <v>4</v>
      </c>
      <c r="W146" s="45">
        <v>4</v>
      </c>
      <c r="X146" s="45">
        <v>5</v>
      </c>
      <c r="Y146" s="45">
        <v>4</v>
      </c>
      <c r="Z146" s="45">
        <v>4</v>
      </c>
    </row>
    <row r="147" spans="1:26" s="20" customFormat="1">
      <c r="A147" s="1774"/>
      <c r="B147" s="1548" t="s">
        <v>121</v>
      </c>
      <c r="C147" s="45">
        <v>56.35517027495473</v>
      </c>
      <c r="D147" s="45">
        <v>53.718670008171841</v>
      </c>
      <c r="E147" s="45">
        <v>57.829236398534619</v>
      </c>
      <c r="F147" s="45">
        <v>65.837259628907034</v>
      </c>
      <c r="G147" s="45">
        <v>68.199398296138952</v>
      </c>
      <c r="H147" s="45">
        <v>69.301242640573406</v>
      </c>
      <c r="J147" s="1774"/>
      <c r="K147" s="1548" t="s">
        <v>121</v>
      </c>
      <c r="L147" s="45">
        <v>86.65634945076242</v>
      </c>
      <c r="M147" s="45">
        <v>84.692770375215972</v>
      </c>
      <c r="N147" s="45">
        <v>86.004434664864064</v>
      </c>
      <c r="O147" s="45">
        <v>90.245859636796609</v>
      </c>
      <c r="P147" s="45">
        <v>97.434080436630083</v>
      </c>
      <c r="Q147" s="45">
        <v>98.820704719478385</v>
      </c>
      <c r="S147" s="1774"/>
      <c r="T147" s="1548" t="s">
        <v>121</v>
      </c>
      <c r="U147" s="45">
        <v>3.8461452416420223</v>
      </c>
      <c r="V147" s="45">
        <v>3.6997547302971512</v>
      </c>
      <c r="W147" s="45">
        <v>3.7973486537934145</v>
      </c>
      <c r="X147" s="45">
        <v>4.321632905959242</v>
      </c>
      <c r="Y147" s="45">
        <v>3.7462238668404462</v>
      </c>
      <c r="Z147" s="45">
        <v>3.6094977048386254</v>
      </c>
    </row>
    <row r="148" spans="1:26" s="20" customFormat="1" ht="13.5" thickBot="1">
      <c r="A148" s="1960"/>
      <c r="B148" s="1557" t="s">
        <v>112</v>
      </c>
      <c r="C148" s="459">
        <v>2.5098623429333387</v>
      </c>
      <c r="D148" s="459">
        <v>4.161312204468385</v>
      </c>
      <c r="E148" s="459">
        <v>3.8647529890763921</v>
      </c>
      <c r="F148" s="459">
        <v>2.1973892597153246</v>
      </c>
      <c r="G148" s="459">
        <v>3.6368900526576438</v>
      </c>
      <c r="H148" s="459">
        <v>6.9953633807173592</v>
      </c>
      <c r="J148" s="1960"/>
      <c r="K148" s="1557" t="s">
        <v>112</v>
      </c>
      <c r="L148" s="459">
        <v>3.8593709716675217</v>
      </c>
      <c r="M148" s="459">
        <v>6.5607182556644013</v>
      </c>
      <c r="N148" s="459">
        <v>5.7477137282981872</v>
      </c>
      <c r="O148" s="459">
        <v>3.0120525036647194</v>
      </c>
      <c r="P148" s="459">
        <v>5.1958968375515164</v>
      </c>
      <c r="Q148" s="459">
        <v>9.9750987530864048</v>
      </c>
      <c r="S148" s="1960"/>
      <c r="T148" s="1557" t="s">
        <v>112</v>
      </c>
      <c r="U148" s="458">
        <v>0.17129386816420744</v>
      </c>
      <c r="V148" s="458">
        <v>0.28660118559121278</v>
      </c>
      <c r="W148" s="458">
        <v>0.25377846007119664</v>
      </c>
      <c r="X148" s="458">
        <v>0.14423914035172933</v>
      </c>
      <c r="Y148" s="458">
        <v>0.19977601938919184</v>
      </c>
      <c r="Z148" s="458">
        <v>0.36434769572845505</v>
      </c>
    </row>
    <row r="149" spans="1:26" s="20" customFormat="1" ht="50.25" customHeight="1">
      <c r="A149" s="1773" t="s">
        <v>745</v>
      </c>
      <c r="B149" s="1774"/>
      <c r="C149" s="1774"/>
      <c r="D149" s="1774"/>
      <c r="E149" s="1774"/>
      <c r="F149" s="1774"/>
      <c r="G149" s="1774"/>
      <c r="H149" s="1774"/>
      <c r="J149" s="1773" t="s">
        <v>745</v>
      </c>
      <c r="K149" s="1774"/>
      <c r="L149" s="1774"/>
      <c r="M149" s="1774"/>
      <c r="N149" s="1774"/>
      <c r="O149" s="1774"/>
      <c r="P149" s="1774"/>
      <c r="Q149" s="1774"/>
      <c r="S149" s="1773" t="s">
        <v>745</v>
      </c>
      <c r="T149" s="1774"/>
      <c r="U149" s="1774"/>
      <c r="V149" s="1774"/>
      <c r="W149" s="1774"/>
      <c r="X149" s="1774"/>
      <c r="Y149" s="1774"/>
      <c r="Z149" s="1774"/>
    </row>
    <row r="150" spans="1:26" s="20" customFormat="1"/>
    <row r="151" spans="1:26" s="20" customFormat="1" ht="13.5" thickBot="1">
      <c r="A151" s="1822" t="s">
        <v>1548</v>
      </c>
      <c r="B151" s="1822"/>
      <c r="C151" s="1822"/>
      <c r="D151" s="1822"/>
      <c r="J151" s="1822" t="s">
        <v>1549</v>
      </c>
      <c r="K151" s="1822"/>
      <c r="L151" s="1822"/>
      <c r="M151" s="1822"/>
      <c r="S151" s="1822" t="s">
        <v>1550</v>
      </c>
      <c r="T151" s="1822"/>
      <c r="U151" s="1822"/>
      <c r="V151" s="1822"/>
    </row>
    <row r="152" spans="1:26" s="20" customFormat="1" ht="13.5" thickBot="1">
      <c r="A152" s="2125" t="s">
        <v>71</v>
      </c>
      <c r="B152" s="2126"/>
      <c r="C152" s="2127" t="s">
        <v>1525</v>
      </c>
      <c r="D152" s="2128"/>
      <c r="J152" s="2125" t="s">
        <v>71</v>
      </c>
      <c r="K152" s="2126"/>
      <c r="L152" s="2127" t="s">
        <v>1525</v>
      </c>
      <c r="M152" s="2128"/>
      <c r="S152" s="2125" t="s">
        <v>71</v>
      </c>
      <c r="T152" s="2126"/>
      <c r="U152" s="2127" t="s">
        <v>1525</v>
      </c>
      <c r="V152" s="2128"/>
    </row>
    <row r="153" spans="1:26" s="20" customFormat="1" ht="13.5" thickBot="1">
      <c r="A153" s="1960"/>
      <c r="B153" s="1960"/>
      <c r="C153" s="1583" t="s">
        <v>391</v>
      </c>
      <c r="D153" s="1583" t="s">
        <v>1521</v>
      </c>
      <c r="J153" s="1960"/>
      <c r="K153" s="1960"/>
      <c r="L153" s="1583" t="s">
        <v>391</v>
      </c>
      <c r="M153" s="1583" t="s">
        <v>1521</v>
      </c>
      <c r="S153" s="1960"/>
      <c r="T153" s="1960"/>
      <c r="U153" s="1583" t="s">
        <v>391</v>
      </c>
      <c r="V153" s="1583" t="s">
        <v>1521</v>
      </c>
    </row>
    <row r="154" spans="1:26" s="20" customFormat="1">
      <c r="A154" s="1824" t="s">
        <v>532</v>
      </c>
      <c r="B154" s="1553" t="s">
        <v>109</v>
      </c>
      <c r="C154" s="1582">
        <v>1.7023825998124149</v>
      </c>
      <c r="D154" s="1582">
        <v>1.9818904758473797</v>
      </c>
      <c r="J154" s="1824" t="s">
        <v>532</v>
      </c>
      <c r="K154" s="1553" t="s">
        <v>109</v>
      </c>
      <c r="L154" s="1582">
        <v>27.840337125812123</v>
      </c>
      <c r="M154" s="1582">
        <v>28.869082172064189</v>
      </c>
      <c r="S154" s="1824" t="s">
        <v>532</v>
      </c>
      <c r="T154" s="1553" t="s">
        <v>109</v>
      </c>
      <c r="U154" s="1582">
        <v>1.8386411605102631</v>
      </c>
      <c r="V154" s="1582">
        <v>2.0718767386784309</v>
      </c>
    </row>
    <row r="155" spans="1:26" s="20" customFormat="1">
      <c r="A155" s="1774"/>
      <c r="B155" s="1548" t="s">
        <v>75</v>
      </c>
      <c r="C155" s="472">
        <v>4485</v>
      </c>
      <c r="D155" s="472">
        <v>1317</v>
      </c>
      <c r="J155" s="1774"/>
      <c r="K155" s="1548" t="s">
        <v>75</v>
      </c>
      <c r="L155" s="472">
        <v>4485</v>
      </c>
      <c r="M155" s="472">
        <v>1317</v>
      </c>
      <c r="S155" s="1774"/>
      <c r="T155" s="1548" t="s">
        <v>75</v>
      </c>
      <c r="U155" s="472">
        <v>4485</v>
      </c>
      <c r="V155" s="472">
        <v>1317</v>
      </c>
    </row>
    <row r="156" spans="1:26" s="20" customFormat="1">
      <c r="A156" s="1774"/>
      <c r="B156" s="1548" t="s">
        <v>92</v>
      </c>
      <c r="C156" s="15">
        <v>368</v>
      </c>
      <c r="D156" s="15">
        <v>1411</v>
      </c>
      <c r="J156" s="1774"/>
      <c r="K156" s="1548" t="s">
        <v>92</v>
      </c>
      <c r="L156" s="15">
        <v>368</v>
      </c>
      <c r="M156" s="15">
        <v>1411</v>
      </c>
      <c r="S156" s="1774"/>
      <c r="T156" s="1548" t="s">
        <v>92</v>
      </c>
      <c r="U156" s="15">
        <v>368</v>
      </c>
      <c r="V156" s="15">
        <v>1411</v>
      </c>
    </row>
    <row r="157" spans="1:26" s="20" customFormat="1">
      <c r="A157" s="1774"/>
      <c r="B157" s="1548" t="s">
        <v>110</v>
      </c>
      <c r="C157" s="42">
        <v>0.3</v>
      </c>
      <c r="D157" s="42">
        <v>0.5</v>
      </c>
      <c r="J157" s="1774"/>
      <c r="K157" s="1548" t="s">
        <v>110</v>
      </c>
      <c r="L157" s="34">
        <v>5</v>
      </c>
      <c r="M157" s="34">
        <v>8</v>
      </c>
      <c r="S157" s="1774"/>
      <c r="T157" s="1548" t="s">
        <v>110</v>
      </c>
      <c r="U157" s="34">
        <v>1</v>
      </c>
      <c r="V157" s="34">
        <v>1</v>
      </c>
    </row>
    <row r="158" spans="1:26" s="20" customFormat="1">
      <c r="A158" s="1774"/>
      <c r="B158" s="1548" t="s">
        <v>121</v>
      </c>
      <c r="C158" s="45"/>
      <c r="D158" s="45"/>
      <c r="J158" s="1774"/>
      <c r="K158" s="1548" t="s">
        <v>121</v>
      </c>
      <c r="L158" s="45"/>
      <c r="M158" s="45"/>
      <c r="S158" s="1774"/>
      <c r="T158" s="1548" t="s">
        <v>121</v>
      </c>
      <c r="U158" s="45">
        <v>2.251468388962965</v>
      </c>
      <c r="V158" s="45">
        <v>2.5240304133411007</v>
      </c>
    </row>
    <row r="159" spans="1:26" s="20" customFormat="1">
      <c r="A159" s="2124"/>
      <c r="B159" s="1611" t="s">
        <v>112</v>
      </c>
      <c r="C159" s="1612"/>
      <c r="D159" s="1612"/>
      <c r="J159" s="2124"/>
      <c r="K159" s="1611" t="s">
        <v>112</v>
      </c>
      <c r="L159" s="1612"/>
      <c r="M159" s="1612"/>
      <c r="S159" s="2124"/>
      <c r="T159" s="1611" t="s">
        <v>112</v>
      </c>
      <c r="U159" s="1612">
        <v>0.21942729219861931</v>
      </c>
      <c r="V159" s="1612">
        <v>0.12562607067515416</v>
      </c>
    </row>
    <row r="160" spans="1:26" s="20" customFormat="1">
      <c r="A160" s="1824" t="s">
        <v>590</v>
      </c>
      <c r="B160" s="1553" t="s">
        <v>109</v>
      </c>
      <c r="C160" s="1588">
        <v>0.26758582649503526</v>
      </c>
      <c r="D160" s="1588">
        <v>1.1609362017218283</v>
      </c>
      <c r="J160" s="1824" t="s">
        <v>590</v>
      </c>
      <c r="K160" s="1553" t="s">
        <v>109</v>
      </c>
      <c r="L160" s="1582">
        <v>1.7466192885171212</v>
      </c>
      <c r="M160" s="1582">
        <v>5.717663415144929</v>
      </c>
      <c r="S160" s="1824" t="s">
        <v>590</v>
      </c>
      <c r="T160" s="1553" t="s">
        <v>109</v>
      </c>
      <c r="U160" s="1588">
        <v>0.10740552200216513</v>
      </c>
      <c r="V160" s="1588">
        <v>0.3478326791267809</v>
      </c>
    </row>
    <row r="161" spans="1:22" s="20" customFormat="1">
      <c r="A161" s="1774"/>
      <c r="B161" s="1548" t="s">
        <v>75</v>
      </c>
      <c r="C161" s="472">
        <v>4485</v>
      </c>
      <c r="D161" s="472">
        <v>1317</v>
      </c>
      <c r="J161" s="1774"/>
      <c r="K161" s="1548" t="s">
        <v>75</v>
      </c>
      <c r="L161" s="472">
        <v>4485</v>
      </c>
      <c r="M161" s="472">
        <v>1317</v>
      </c>
      <c r="S161" s="1774"/>
      <c r="T161" s="1548" t="s">
        <v>75</v>
      </c>
      <c r="U161" s="472">
        <v>4485</v>
      </c>
      <c r="V161" s="472">
        <v>1317</v>
      </c>
    </row>
    <row r="162" spans="1:22" s="20" customFormat="1">
      <c r="A162" s="1774"/>
      <c r="B162" s="1548" t="s">
        <v>92</v>
      </c>
      <c r="C162" s="15">
        <v>368</v>
      </c>
      <c r="D162" s="15">
        <v>1411</v>
      </c>
      <c r="J162" s="1774"/>
      <c r="K162" s="1548" t="s">
        <v>92</v>
      </c>
      <c r="L162" s="15">
        <v>368</v>
      </c>
      <c r="M162" s="15">
        <v>1411</v>
      </c>
      <c r="S162" s="1774"/>
      <c r="T162" s="1548" t="s">
        <v>92</v>
      </c>
      <c r="U162" s="15">
        <v>368</v>
      </c>
      <c r="V162" s="15">
        <v>1411</v>
      </c>
    </row>
    <row r="163" spans="1:22" s="20" customFormat="1">
      <c r="A163" s="1774"/>
      <c r="B163" s="1548" t="s">
        <v>110</v>
      </c>
      <c r="C163" s="42">
        <v>0</v>
      </c>
      <c r="D163" s="42">
        <v>0</v>
      </c>
      <c r="J163" s="1774"/>
      <c r="K163" s="1548" t="s">
        <v>110</v>
      </c>
      <c r="L163" s="42">
        <v>0</v>
      </c>
      <c r="M163" s="42">
        <v>0</v>
      </c>
      <c r="S163" s="1774"/>
      <c r="T163" s="1548" t="s">
        <v>110</v>
      </c>
      <c r="U163" s="42">
        <v>0</v>
      </c>
      <c r="V163" s="42">
        <v>0</v>
      </c>
    </row>
    <row r="164" spans="1:22" s="20" customFormat="1">
      <c r="A164" s="1774"/>
      <c r="B164" s="1548" t="s">
        <v>121</v>
      </c>
      <c r="C164" s="45"/>
      <c r="D164" s="45"/>
      <c r="J164" s="1774"/>
      <c r="K164" s="1548" t="s">
        <v>121</v>
      </c>
      <c r="L164" s="45"/>
      <c r="M164" s="45"/>
      <c r="S164" s="1774"/>
      <c r="T164" s="1548" t="s">
        <v>121</v>
      </c>
      <c r="U164" s="79">
        <v>0.58659731313403574</v>
      </c>
      <c r="V164" s="79">
        <v>1.1216347957567854</v>
      </c>
    </row>
    <row r="165" spans="1:22" s="20" customFormat="1">
      <c r="A165" s="2124"/>
      <c r="B165" s="1611" t="s">
        <v>112</v>
      </c>
      <c r="C165" s="1612"/>
      <c r="D165" s="1612"/>
      <c r="J165" s="2124"/>
      <c r="K165" s="1611" t="s">
        <v>112</v>
      </c>
      <c r="L165" s="1612"/>
      <c r="M165" s="1612"/>
      <c r="S165" s="2124"/>
      <c r="T165" s="1611" t="s">
        <v>112</v>
      </c>
      <c r="U165" s="1749">
        <v>5.7169561279638438E-2</v>
      </c>
      <c r="V165" s="1749">
        <v>5.5826019915874811E-2</v>
      </c>
    </row>
    <row r="166" spans="1:22" s="20" customFormat="1">
      <c r="A166" s="1773" t="s">
        <v>591</v>
      </c>
      <c r="B166" s="1548" t="s">
        <v>109</v>
      </c>
      <c r="C166" s="45">
        <v>31.338527583400573</v>
      </c>
      <c r="D166" s="45">
        <v>25.19324222332288</v>
      </c>
      <c r="J166" s="1773" t="s">
        <v>591</v>
      </c>
      <c r="K166" s="1548" t="s">
        <v>109</v>
      </c>
      <c r="L166" s="45">
        <v>41.731081699738887</v>
      </c>
      <c r="M166" s="45">
        <v>34.921747785337836</v>
      </c>
      <c r="S166" s="1773" t="s">
        <v>591</v>
      </c>
      <c r="T166" s="1548" t="s">
        <v>109</v>
      </c>
      <c r="U166" s="45">
        <v>2.2850358225443244</v>
      </c>
      <c r="V166" s="45">
        <v>1.7759800579328016</v>
      </c>
    </row>
    <row r="167" spans="1:22" s="20" customFormat="1">
      <c r="A167" s="1774"/>
      <c r="B167" s="1548" t="s">
        <v>75</v>
      </c>
      <c r="C167" s="15">
        <v>444.76574007109383</v>
      </c>
      <c r="D167" s="15">
        <v>1317.4745495646248</v>
      </c>
      <c r="J167" s="1774"/>
      <c r="K167" s="1548" t="s">
        <v>75</v>
      </c>
      <c r="L167" s="15">
        <v>444.76574007109383</v>
      </c>
      <c r="M167" s="15">
        <v>1317.4745495646248</v>
      </c>
      <c r="S167" s="1774"/>
      <c r="T167" s="1548" t="s">
        <v>75</v>
      </c>
      <c r="U167" s="15">
        <v>444.76574007109383</v>
      </c>
      <c r="V167" s="15">
        <v>1317.4745495646248</v>
      </c>
    </row>
    <row r="168" spans="1:22" s="20" customFormat="1">
      <c r="A168" s="1774"/>
      <c r="B168" s="1548" t="s">
        <v>92</v>
      </c>
      <c r="C168" s="15">
        <v>368</v>
      </c>
      <c r="D168" s="15">
        <v>1411</v>
      </c>
      <c r="J168" s="1774"/>
      <c r="K168" s="1548" t="s">
        <v>92</v>
      </c>
      <c r="L168" s="15">
        <v>368</v>
      </c>
      <c r="M168" s="15">
        <v>1411</v>
      </c>
      <c r="S168" s="1774"/>
      <c r="T168" s="1548" t="s">
        <v>92</v>
      </c>
      <c r="U168" s="15">
        <v>368</v>
      </c>
      <c r="V168" s="15">
        <v>1411</v>
      </c>
    </row>
    <row r="169" spans="1:22" s="20" customFormat="1">
      <c r="A169" s="1774"/>
      <c r="B169" s="1548" t="s">
        <v>110</v>
      </c>
      <c r="C169" s="45">
        <v>9.59</v>
      </c>
      <c r="D169" s="45">
        <v>2.919</v>
      </c>
      <c r="J169" s="1774"/>
      <c r="K169" s="1548" t="s">
        <v>110</v>
      </c>
      <c r="L169" s="45">
        <v>20</v>
      </c>
      <c r="M169" s="45">
        <v>10</v>
      </c>
      <c r="S169" s="1774"/>
      <c r="T169" s="1548" t="s">
        <v>110</v>
      </c>
      <c r="U169" s="45">
        <v>2</v>
      </c>
      <c r="V169" s="45">
        <v>1</v>
      </c>
    </row>
    <row r="170" spans="1:22" s="20" customFormat="1">
      <c r="A170" s="1774"/>
      <c r="B170" s="1548" t="s">
        <v>121</v>
      </c>
      <c r="C170" s="45">
        <v>46.962543941646182</v>
      </c>
      <c r="D170" s="45">
        <v>50.082129741093304</v>
      </c>
      <c r="J170" s="1774"/>
      <c r="K170" s="1548" t="s">
        <v>121</v>
      </c>
      <c r="L170" s="45">
        <v>55.083045271929421</v>
      </c>
      <c r="M170" s="45">
        <v>62.057150485443863</v>
      </c>
      <c r="S170" s="1774"/>
      <c r="T170" s="1548" t="s">
        <v>121</v>
      </c>
      <c r="U170" s="45">
        <v>2.4240432673666454</v>
      </c>
      <c r="V170" s="45">
        <v>2.1466104075898254</v>
      </c>
    </row>
    <row r="171" spans="1:22" s="20" customFormat="1">
      <c r="A171" s="2124"/>
      <c r="B171" s="1611" t="s">
        <v>112</v>
      </c>
      <c r="C171" s="1612">
        <v>4.1632707046717359</v>
      </c>
      <c r="D171" s="1612">
        <v>2.5796475353716395</v>
      </c>
      <c r="J171" s="2124"/>
      <c r="K171" s="1611" t="s">
        <v>112</v>
      </c>
      <c r="L171" s="1612">
        <v>4.8831602689513964</v>
      </c>
      <c r="M171" s="1612">
        <v>3.196461015726515</v>
      </c>
      <c r="S171" s="2124"/>
      <c r="T171" s="1611" t="s">
        <v>112</v>
      </c>
      <c r="U171" s="1619">
        <v>0.21489356143960539</v>
      </c>
      <c r="V171" s="1619">
        <v>0.11056834595431721</v>
      </c>
    </row>
    <row r="172" spans="1:22" s="20" customFormat="1">
      <c r="A172" s="1773" t="s">
        <v>592</v>
      </c>
      <c r="B172" s="1548" t="s">
        <v>109</v>
      </c>
      <c r="C172" s="45">
        <v>7.0218148407300749</v>
      </c>
      <c r="D172" s="45">
        <v>7.6259853410632674</v>
      </c>
      <c r="J172" s="1773" t="s">
        <v>592</v>
      </c>
      <c r="K172" s="1548" t="s">
        <v>109</v>
      </c>
      <c r="L172" s="45">
        <v>7.7396623543002203</v>
      </c>
      <c r="M172" s="45">
        <v>8.9992126736917015</v>
      </c>
      <c r="S172" s="1773" t="s">
        <v>592</v>
      </c>
      <c r="T172" s="1548" t="s">
        <v>109</v>
      </c>
      <c r="U172" s="390">
        <v>0.34038139431135778</v>
      </c>
      <c r="V172" s="390">
        <v>0.54817933006860109</v>
      </c>
    </row>
    <row r="173" spans="1:22" s="20" customFormat="1">
      <c r="A173" s="1774"/>
      <c r="B173" s="1548" t="s">
        <v>75</v>
      </c>
      <c r="C173" s="15">
        <v>444.76574007109383</v>
      </c>
      <c r="D173" s="15">
        <v>1317.4745495646248</v>
      </c>
      <c r="J173" s="1774"/>
      <c r="K173" s="1548" t="s">
        <v>75</v>
      </c>
      <c r="L173" s="15">
        <v>444.76574007109383</v>
      </c>
      <c r="M173" s="15">
        <v>1317.4745495646248</v>
      </c>
      <c r="S173" s="1774"/>
      <c r="T173" s="1548" t="s">
        <v>75</v>
      </c>
      <c r="U173" s="15">
        <v>444.76574007109383</v>
      </c>
      <c r="V173" s="15">
        <v>1317.4745495646248</v>
      </c>
    </row>
    <row r="174" spans="1:22" s="20" customFormat="1">
      <c r="A174" s="1774"/>
      <c r="B174" s="1548" t="s">
        <v>92</v>
      </c>
      <c r="C174" s="15">
        <v>368</v>
      </c>
      <c r="D174" s="15">
        <v>1411</v>
      </c>
      <c r="J174" s="1774"/>
      <c r="K174" s="1548" t="s">
        <v>92</v>
      </c>
      <c r="L174" s="15">
        <v>368</v>
      </c>
      <c r="M174" s="15">
        <v>1411</v>
      </c>
      <c r="S174" s="1774"/>
      <c r="T174" s="1548" t="s">
        <v>92</v>
      </c>
      <c r="U174" s="15">
        <v>368</v>
      </c>
      <c r="V174" s="15">
        <v>1411</v>
      </c>
    </row>
    <row r="175" spans="1:22" s="20" customFormat="1">
      <c r="A175" s="1774"/>
      <c r="B175" s="1548" t="s">
        <v>110</v>
      </c>
      <c r="C175" s="390">
        <v>0</v>
      </c>
      <c r="D175" s="390">
        <v>0</v>
      </c>
      <c r="J175" s="1774"/>
      <c r="K175" s="1548" t="s">
        <v>110</v>
      </c>
      <c r="L175" s="390">
        <v>0</v>
      </c>
      <c r="M175" s="390">
        <v>0</v>
      </c>
      <c r="S175" s="1774"/>
      <c r="T175" s="1548" t="s">
        <v>110</v>
      </c>
      <c r="U175" s="390">
        <v>0</v>
      </c>
      <c r="V175" s="390">
        <v>0</v>
      </c>
    </row>
    <row r="176" spans="1:22" s="20" customFormat="1">
      <c r="A176" s="1774"/>
      <c r="B176" s="1548" t="s">
        <v>121</v>
      </c>
      <c r="C176" s="45">
        <v>26.818686004474792</v>
      </c>
      <c r="D176" s="45">
        <v>28.528546961015284</v>
      </c>
      <c r="J176" s="1774"/>
      <c r="K176" s="1548" t="s">
        <v>121</v>
      </c>
      <c r="L176" s="45">
        <v>28.452965177163193</v>
      </c>
      <c r="M176" s="45">
        <v>26.637661795039893</v>
      </c>
      <c r="S176" s="1774"/>
      <c r="T176" s="1548" t="s">
        <v>121</v>
      </c>
      <c r="U176" s="45">
        <v>1.1014678062105046</v>
      </c>
      <c r="V176" s="45">
        <v>1.3846550953999222</v>
      </c>
    </row>
    <row r="177" spans="1:22" s="20" customFormat="1">
      <c r="A177" s="2124"/>
      <c r="B177" s="1611" t="s">
        <v>112</v>
      </c>
      <c r="C177" s="1612">
        <v>2.3775000331957314</v>
      </c>
      <c r="D177" s="1612">
        <v>1.4694581926960719</v>
      </c>
      <c r="J177" s="2124"/>
      <c r="K177" s="1611" t="s">
        <v>112</v>
      </c>
      <c r="L177" s="1612">
        <v>2.5223803150510564</v>
      </c>
      <c r="M177" s="1612">
        <v>1.3720618302950363</v>
      </c>
      <c r="S177" s="2124"/>
      <c r="T177" s="1611" t="s">
        <v>112</v>
      </c>
      <c r="U177" s="1619">
        <v>9.7646086963118106E-2</v>
      </c>
      <c r="V177" s="1619">
        <v>7.1321290101953552E-2</v>
      </c>
    </row>
    <row r="178" spans="1:22" s="20" customFormat="1">
      <c r="A178" s="1773" t="s">
        <v>538</v>
      </c>
      <c r="B178" s="1548" t="s">
        <v>109</v>
      </c>
      <c r="C178" s="390">
        <v>0.62337984701365134</v>
      </c>
      <c r="D178" s="390">
        <v>0.83326416503979628</v>
      </c>
      <c r="J178" s="1773" t="s">
        <v>538</v>
      </c>
      <c r="K178" s="1548" t="s">
        <v>109</v>
      </c>
      <c r="L178" s="45">
        <v>1.0038210470128721</v>
      </c>
      <c r="M178" s="45">
        <v>2.8836410707052686</v>
      </c>
      <c r="S178" s="1773" t="s">
        <v>538</v>
      </c>
      <c r="T178" s="1548" t="s">
        <v>109</v>
      </c>
      <c r="U178" s="390">
        <v>7.3509481609414243E-2</v>
      </c>
      <c r="V178" s="390">
        <v>8.1742540558595603E-2</v>
      </c>
    </row>
    <row r="179" spans="1:22" s="20" customFormat="1">
      <c r="A179" s="1774"/>
      <c r="B179" s="1548" t="s">
        <v>75</v>
      </c>
      <c r="C179" s="15">
        <v>444.76574007109383</v>
      </c>
      <c r="D179" s="15">
        <v>1317.4745495646248</v>
      </c>
      <c r="J179" s="1774"/>
      <c r="K179" s="1548" t="s">
        <v>75</v>
      </c>
      <c r="L179" s="15">
        <v>444.76574007109383</v>
      </c>
      <c r="M179" s="15">
        <v>1317.4745495646248</v>
      </c>
      <c r="S179" s="1774"/>
      <c r="T179" s="1548" t="s">
        <v>75</v>
      </c>
      <c r="U179" s="15">
        <v>444.76574007109383</v>
      </c>
      <c r="V179" s="15">
        <v>1317.4745495646248</v>
      </c>
    </row>
    <row r="180" spans="1:22" s="20" customFormat="1">
      <c r="A180" s="1774"/>
      <c r="B180" s="1548" t="s">
        <v>92</v>
      </c>
      <c r="C180" s="15">
        <v>368</v>
      </c>
      <c r="D180" s="15">
        <v>1411</v>
      </c>
      <c r="J180" s="1774"/>
      <c r="K180" s="1548" t="s">
        <v>92</v>
      </c>
      <c r="L180" s="15">
        <v>368</v>
      </c>
      <c r="M180" s="15">
        <v>1411</v>
      </c>
      <c r="S180" s="1774"/>
      <c r="T180" s="1548" t="s">
        <v>92</v>
      </c>
      <c r="U180" s="15">
        <v>368</v>
      </c>
      <c r="V180" s="15">
        <v>1411</v>
      </c>
    </row>
    <row r="181" spans="1:22" s="20" customFormat="1">
      <c r="A181" s="1774"/>
      <c r="B181" s="1548" t="s">
        <v>110</v>
      </c>
      <c r="C181" s="390">
        <v>0</v>
      </c>
      <c r="D181" s="390">
        <v>0</v>
      </c>
      <c r="J181" s="1774"/>
      <c r="K181" s="1548" t="s">
        <v>110</v>
      </c>
      <c r="L181" s="390">
        <v>0</v>
      </c>
      <c r="M181" s="390">
        <v>0</v>
      </c>
      <c r="S181" s="1774"/>
      <c r="T181" s="1548" t="s">
        <v>110</v>
      </c>
      <c r="U181" s="390">
        <v>0</v>
      </c>
      <c r="V181" s="390">
        <v>0</v>
      </c>
    </row>
    <row r="182" spans="1:22" s="20" customFormat="1">
      <c r="A182" s="1774"/>
      <c r="B182" s="1548" t="s">
        <v>121</v>
      </c>
      <c r="C182" s="45">
        <v>8.1633429809212767</v>
      </c>
      <c r="D182" s="45">
        <v>14.323932622166502</v>
      </c>
      <c r="J182" s="1774"/>
      <c r="K182" s="1548" t="s">
        <v>121</v>
      </c>
      <c r="L182" s="45">
        <v>7.4683344263625333</v>
      </c>
      <c r="M182" s="45">
        <v>28.103706009746141</v>
      </c>
      <c r="S182" s="1774"/>
      <c r="T182" s="1548" t="s">
        <v>121</v>
      </c>
      <c r="U182" s="390">
        <v>0.41427516940991771</v>
      </c>
      <c r="V182" s="390">
        <v>0.50783619884853937</v>
      </c>
    </row>
    <row r="183" spans="1:22" s="20" customFormat="1">
      <c r="A183" s="2124"/>
      <c r="B183" s="1611" t="s">
        <v>112</v>
      </c>
      <c r="C183" s="1619">
        <v>0.72368751417911104</v>
      </c>
      <c r="D183" s="1619">
        <v>0.73780203990172011</v>
      </c>
      <c r="J183" s="2124"/>
      <c r="K183" s="1611" t="s">
        <v>112</v>
      </c>
      <c r="L183" s="1619">
        <v>0.66207439632318676</v>
      </c>
      <c r="M183" s="1619">
        <v>1.4475753391007473</v>
      </c>
      <c r="S183" s="2124"/>
      <c r="T183" s="1611" t="s">
        <v>112</v>
      </c>
      <c r="U183" s="1619">
        <v>3.6725857070697129E-2</v>
      </c>
      <c r="V183" s="1619">
        <v>2.6157801305666639E-2</v>
      </c>
    </row>
    <row r="184" spans="1:22" s="20" customFormat="1" ht="13.5" thickBot="1">
      <c r="A184" s="1967" t="s">
        <v>166</v>
      </c>
      <c r="B184" s="1548" t="s">
        <v>109</v>
      </c>
      <c r="C184" s="45">
        <v>40.953690697451762</v>
      </c>
      <c r="D184" s="45">
        <v>36.7953184069952</v>
      </c>
      <c r="J184" s="1967" t="s">
        <v>166</v>
      </c>
      <c r="K184" s="1548" t="s">
        <v>109</v>
      </c>
      <c r="L184" s="45">
        <v>80.061521515381244</v>
      </c>
      <c r="M184" s="45">
        <v>81.391347116943777</v>
      </c>
      <c r="S184" s="1967" t="s">
        <v>166</v>
      </c>
      <c r="T184" s="1548" t="s">
        <v>109</v>
      </c>
      <c r="U184" s="45">
        <v>4.6449733809775218</v>
      </c>
      <c r="V184" s="45">
        <v>4.8256113463652062</v>
      </c>
    </row>
    <row r="185" spans="1:22" s="20" customFormat="1">
      <c r="A185" s="1774"/>
      <c r="B185" s="1548" t="s">
        <v>75</v>
      </c>
      <c r="C185" s="15">
        <v>444.76574007109383</v>
      </c>
      <c r="D185" s="15">
        <v>1317.4745495646248</v>
      </c>
      <c r="J185" s="1774"/>
      <c r="K185" s="1548" t="s">
        <v>75</v>
      </c>
      <c r="L185" s="15">
        <v>444.76574007109383</v>
      </c>
      <c r="M185" s="15">
        <v>1317.4745495646248</v>
      </c>
      <c r="S185" s="1774"/>
      <c r="T185" s="1548" t="s">
        <v>75</v>
      </c>
      <c r="U185" s="15">
        <v>444.76574007109383</v>
      </c>
      <c r="V185" s="15">
        <v>1317.4745495646248</v>
      </c>
    </row>
    <row r="186" spans="1:22" s="20" customFormat="1">
      <c r="A186" s="1774"/>
      <c r="B186" s="1548" t="s">
        <v>92</v>
      </c>
      <c r="C186" s="15">
        <v>368</v>
      </c>
      <c r="D186" s="15">
        <v>1411</v>
      </c>
      <c r="J186" s="1774"/>
      <c r="K186" s="1548" t="s">
        <v>92</v>
      </c>
      <c r="L186" s="15">
        <v>368</v>
      </c>
      <c r="M186" s="15">
        <v>1411</v>
      </c>
      <c r="S186" s="1774"/>
      <c r="T186" s="1548" t="s">
        <v>92</v>
      </c>
      <c r="U186" s="15">
        <v>368</v>
      </c>
      <c r="V186" s="15">
        <v>1411</v>
      </c>
    </row>
    <row r="187" spans="1:22" s="20" customFormat="1">
      <c r="A187" s="1774"/>
      <c r="B187" s="1548" t="s">
        <v>110</v>
      </c>
      <c r="C187" s="45">
        <v>20.544</v>
      </c>
      <c r="D187" s="45">
        <v>14.29</v>
      </c>
      <c r="J187" s="1774"/>
      <c r="K187" s="1548" t="s">
        <v>110</v>
      </c>
      <c r="L187" s="45">
        <v>61</v>
      </c>
      <c r="M187" s="45">
        <v>60</v>
      </c>
      <c r="S187" s="1774"/>
      <c r="T187" s="1548" t="s">
        <v>110</v>
      </c>
      <c r="U187" s="45">
        <v>4</v>
      </c>
      <c r="V187" s="45">
        <v>4</v>
      </c>
    </row>
    <row r="188" spans="1:22" s="20" customFormat="1">
      <c r="A188" s="1774"/>
      <c r="B188" s="1548" t="s">
        <v>121</v>
      </c>
      <c r="C188" s="45">
        <v>51.96253774963747</v>
      </c>
      <c r="D188" s="45">
        <v>57.743707430971142</v>
      </c>
      <c r="J188" s="1774"/>
      <c r="K188" s="1548" t="s">
        <v>121</v>
      </c>
      <c r="L188" s="45">
        <v>81.323972978521823</v>
      </c>
      <c r="M188" s="45">
        <v>88.411086714848793</v>
      </c>
      <c r="S188" s="1774"/>
      <c r="T188" s="1548" t="s">
        <v>121</v>
      </c>
      <c r="U188" s="45">
        <v>3.7163192711524204</v>
      </c>
      <c r="V188" s="45">
        <v>3.8893162901863563</v>
      </c>
    </row>
    <row r="189" spans="1:22" s="20" customFormat="1" ht="13.5" thickBot="1">
      <c r="A189" s="1960"/>
      <c r="B189" s="1557" t="s">
        <v>112</v>
      </c>
      <c r="C189" s="459">
        <v>4.6065245405417814</v>
      </c>
      <c r="D189" s="459">
        <v>2.9742827097726763</v>
      </c>
      <c r="J189" s="1960"/>
      <c r="K189" s="1557" t="s">
        <v>112</v>
      </c>
      <c r="L189" s="459">
        <v>7.2094415223692794</v>
      </c>
      <c r="M189" s="459">
        <v>4.5539086121641681</v>
      </c>
      <c r="S189" s="1960"/>
      <c r="T189" s="1557" t="s">
        <v>112</v>
      </c>
      <c r="U189" s="458">
        <v>0.3294549624488155</v>
      </c>
      <c r="V189" s="458">
        <v>0.20033223894685309</v>
      </c>
    </row>
    <row r="190" spans="1:22" s="20" customFormat="1" ht="50.25" customHeight="1">
      <c r="A190" s="1773" t="s">
        <v>1551</v>
      </c>
      <c r="B190" s="1774"/>
      <c r="C190" s="1774"/>
      <c r="D190" s="1774"/>
      <c r="J190" s="1773" t="s">
        <v>1551</v>
      </c>
      <c r="K190" s="1774"/>
      <c r="L190" s="1774"/>
      <c r="M190" s="1774"/>
      <c r="S190" s="1773" t="s">
        <v>1551</v>
      </c>
      <c r="T190" s="1774"/>
      <c r="U190" s="1774"/>
      <c r="V190" s="1774"/>
    </row>
    <row r="191" spans="1:22" s="20" customFormat="1"/>
    <row r="192" spans="1:22" s="20" customFormat="1"/>
    <row r="193" spans="1:26" s="20" customFormat="1" ht="13.5" thickBot="1">
      <c r="A193" s="1826" t="s">
        <v>1533</v>
      </c>
      <c r="B193" s="1827"/>
      <c r="C193" s="1827"/>
      <c r="D193" s="1827"/>
      <c r="E193" s="1827"/>
      <c r="F193" s="1827"/>
      <c r="G193" s="1827"/>
      <c r="H193" s="1827"/>
      <c r="J193" s="1826" t="s">
        <v>1534</v>
      </c>
      <c r="K193" s="1827"/>
      <c r="L193" s="1827"/>
      <c r="M193" s="1827"/>
      <c r="N193" s="1827"/>
      <c r="O193" s="1827"/>
      <c r="P193" s="1827"/>
      <c r="Q193" s="1827"/>
      <c r="S193" s="1826" t="s">
        <v>1535</v>
      </c>
      <c r="T193" s="1827"/>
      <c r="U193" s="1827"/>
      <c r="V193" s="1827"/>
      <c r="W193" s="1827"/>
      <c r="X193" s="1827"/>
      <c r="Y193" s="1827"/>
      <c r="Z193" s="1827"/>
    </row>
    <row r="194" spans="1:26" s="20" customFormat="1" ht="13.5" thickBot="1">
      <c r="A194" s="2125" t="s">
        <v>71</v>
      </c>
      <c r="B194" s="2126"/>
      <c r="C194" s="2127" t="s">
        <v>1524</v>
      </c>
      <c r="D194" s="2128"/>
      <c r="E194" s="2128"/>
      <c r="F194" s="2128"/>
      <c r="G194" s="2128"/>
      <c r="H194" s="2128"/>
      <c r="J194" s="2125" t="s">
        <v>71</v>
      </c>
      <c r="K194" s="2126"/>
      <c r="L194" s="2127" t="s">
        <v>1524</v>
      </c>
      <c r="M194" s="2128"/>
      <c r="N194" s="2128"/>
      <c r="O194" s="2128"/>
      <c r="P194" s="2128"/>
      <c r="Q194" s="2128"/>
      <c r="S194" s="2125" t="s">
        <v>71</v>
      </c>
      <c r="T194" s="2126"/>
      <c r="U194" s="2127" t="s">
        <v>1524</v>
      </c>
      <c r="V194" s="2128"/>
      <c r="W194" s="2128"/>
      <c r="X194" s="2128"/>
      <c r="Y194" s="2128"/>
      <c r="Z194" s="2128"/>
    </row>
    <row r="195" spans="1:26" s="20" customFormat="1" ht="36.75" thickBot="1">
      <c r="A195" s="1960"/>
      <c r="B195" s="1960"/>
      <c r="C195" s="44" t="s">
        <v>1526</v>
      </c>
      <c r="D195" s="44" t="s">
        <v>77</v>
      </c>
      <c r="E195" s="44" t="s">
        <v>78</v>
      </c>
      <c r="F195" s="44" t="s">
        <v>79</v>
      </c>
      <c r="G195" s="44" t="s">
        <v>80</v>
      </c>
      <c r="H195" s="44" t="s">
        <v>81</v>
      </c>
      <c r="J195" s="1960"/>
      <c r="K195" s="1960"/>
      <c r="L195" s="44" t="s">
        <v>1526</v>
      </c>
      <c r="M195" s="44" t="s">
        <v>77</v>
      </c>
      <c r="N195" s="44" t="s">
        <v>78</v>
      </c>
      <c r="O195" s="44" t="s">
        <v>79</v>
      </c>
      <c r="P195" s="44" t="s">
        <v>80</v>
      </c>
      <c r="Q195" s="44" t="s">
        <v>81</v>
      </c>
      <c r="S195" s="1960"/>
      <c r="T195" s="1960"/>
      <c r="U195" s="44" t="s">
        <v>1526</v>
      </c>
      <c r="V195" s="44" t="s">
        <v>77</v>
      </c>
      <c r="W195" s="44" t="s">
        <v>78</v>
      </c>
      <c r="X195" s="44" t="s">
        <v>79</v>
      </c>
      <c r="Y195" s="44" t="s">
        <v>80</v>
      </c>
      <c r="Z195" s="44" t="s">
        <v>81</v>
      </c>
    </row>
    <row r="196" spans="1:26" s="20" customFormat="1">
      <c r="A196" s="1824" t="s">
        <v>532</v>
      </c>
      <c r="B196" s="1553" t="s">
        <v>109</v>
      </c>
      <c r="C196" s="1586">
        <v>2.0421030630635157</v>
      </c>
      <c r="D196" s="1586">
        <v>1.7142238012973865</v>
      </c>
      <c r="E196" s="1586">
        <v>1.6644375792870858</v>
      </c>
      <c r="F196" s="1586">
        <v>2.2916491511797976</v>
      </c>
      <c r="G196" s="1586">
        <v>1.9055948506894134</v>
      </c>
      <c r="H196" s="1586">
        <v>2.0714091772815451</v>
      </c>
      <c r="J196" s="1824" t="s">
        <v>532</v>
      </c>
      <c r="K196" s="1553" t="s">
        <v>109</v>
      </c>
      <c r="L196" s="1588">
        <v>37.82436139283034</v>
      </c>
      <c r="M196" s="1588">
        <v>39.95078624969976</v>
      </c>
      <c r="N196" s="1588">
        <v>41.320059628536995</v>
      </c>
      <c r="O196" s="1588">
        <v>37.095476895332972</v>
      </c>
      <c r="P196" s="1588">
        <v>35.745248693501416</v>
      </c>
      <c r="Q196" s="1588">
        <v>38.3413215519275</v>
      </c>
      <c r="S196" s="1824" t="s">
        <v>532</v>
      </c>
      <c r="T196" s="1553" t="s">
        <v>109</v>
      </c>
      <c r="U196" s="1588">
        <v>2.0175570946971466</v>
      </c>
      <c r="V196" s="1588">
        <v>1.6472182705716034</v>
      </c>
      <c r="W196" s="1588">
        <v>1.7616454357074678</v>
      </c>
      <c r="X196" s="1588">
        <v>2.6295806908519133</v>
      </c>
      <c r="Y196" s="1588">
        <v>1.8556258025486447</v>
      </c>
      <c r="Z196" s="1588">
        <v>2.1302286938374935</v>
      </c>
    </row>
    <row r="197" spans="1:26" s="20" customFormat="1" ht="16.5" customHeight="1">
      <c r="A197" s="1773"/>
      <c r="B197" s="1548" t="s">
        <v>1527</v>
      </c>
      <c r="C197" s="186">
        <v>5.2876311214286778E-2</v>
      </c>
      <c r="D197" s="186">
        <v>4.7814865544560554E-2</v>
      </c>
      <c r="E197" s="186">
        <v>4.6814701096140166E-2</v>
      </c>
      <c r="F197" s="186">
        <v>5.8991853252993089E-2</v>
      </c>
      <c r="G197" s="186">
        <v>4.9932780828916029E-2</v>
      </c>
      <c r="H197" s="186">
        <v>4.5436384801920825E-2</v>
      </c>
      <c r="J197" s="1773"/>
      <c r="K197" s="1548" t="s">
        <v>1528</v>
      </c>
      <c r="L197" s="186">
        <v>0.40654791288632897</v>
      </c>
      <c r="M197" s="186">
        <v>0.41998159987542227</v>
      </c>
      <c r="N197" s="186">
        <v>0.42660590997080017</v>
      </c>
      <c r="O197" s="186">
        <v>0.38595072508819434</v>
      </c>
      <c r="P197" s="186">
        <v>0.39152540617975851</v>
      </c>
      <c r="Q197" s="186">
        <v>0.34305969918487494</v>
      </c>
      <c r="S197" s="1773"/>
      <c r="T197" s="1548" t="s">
        <v>1529</v>
      </c>
      <c r="U197" s="186">
        <v>0.42309806486345763</v>
      </c>
      <c r="V197" s="186">
        <v>0.38298878155685723</v>
      </c>
      <c r="W197" s="186">
        <v>0.39650178309656547</v>
      </c>
      <c r="X197" s="186">
        <v>0.47951893401669571</v>
      </c>
      <c r="Y197" s="186">
        <v>0.42339478690031934</v>
      </c>
      <c r="Z197" s="186">
        <v>0.41513838846066081</v>
      </c>
    </row>
    <row r="198" spans="1:26" s="20" customFormat="1">
      <c r="A198" s="1774"/>
      <c r="B198" s="1548" t="s">
        <v>75</v>
      </c>
      <c r="C198" s="35">
        <v>848.57978519344363</v>
      </c>
      <c r="D198" s="35">
        <v>360.48036504218766</v>
      </c>
      <c r="E198" s="35">
        <v>389.60375908164195</v>
      </c>
      <c r="F198" s="35">
        <v>1756.2734172768467</v>
      </c>
      <c r="G198" s="35">
        <v>721.65031617574118</v>
      </c>
      <c r="H198" s="35">
        <v>220.93667860792758</v>
      </c>
      <c r="J198" s="1774"/>
      <c r="K198" s="1548" t="s">
        <v>75</v>
      </c>
      <c r="L198" s="1585"/>
      <c r="M198" s="1585"/>
      <c r="N198" s="1585"/>
      <c r="O198" s="1585"/>
      <c r="P198" s="1585"/>
      <c r="Q198" s="1585"/>
      <c r="S198" s="1774"/>
      <c r="T198" s="469" t="s">
        <v>75</v>
      </c>
      <c r="U198" s="469"/>
      <c r="V198" s="469"/>
      <c r="W198" s="469"/>
      <c r="X198" s="469"/>
      <c r="Y198" s="469"/>
      <c r="Z198" s="469"/>
    </row>
    <row r="199" spans="1:26" s="20" customFormat="1">
      <c r="A199" s="1774"/>
      <c r="B199" s="1548" t="s">
        <v>92</v>
      </c>
      <c r="C199" s="1585"/>
      <c r="D199" s="1585"/>
      <c r="E199" s="1585"/>
      <c r="F199" s="1585"/>
      <c r="G199" s="1585"/>
      <c r="H199" s="1585"/>
      <c r="J199" s="1774"/>
      <c r="K199" s="1548" t="s">
        <v>92</v>
      </c>
      <c r="L199" s="1585"/>
      <c r="M199" s="1585"/>
      <c r="N199" s="1585"/>
      <c r="O199" s="1585"/>
      <c r="P199" s="1585"/>
      <c r="Q199" s="1585"/>
      <c r="S199" s="1774"/>
      <c r="T199" s="1548" t="s">
        <v>92</v>
      </c>
      <c r="U199" s="1585"/>
      <c r="V199" s="1585"/>
      <c r="W199" s="1585"/>
      <c r="X199" s="1585"/>
      <c r="Y199" s="1585"/>
      <c r="Z199" s="1585"/>
    </row>
    <row r="200" spans="1:26" s="20" customFormat="1">
      <c r="A200" s="1774"/>
      <c r="B200" s="1548" t="s">
        <v>110</v>
      </c>
      <c r="C200" s="42">
        <v>0.6</v>
      </c>
      <c r="D200" s="42">
        <v>0.16000000000000003</v>
      </c>
      <c r="E200" s="42">
        <v>1.2805291703262469E-2</v>
      </c>
      <c r="F200" s="42">
        <v>1</v>
      </c>
      <c r="G200" s="42">
        <v>0.53949152234747888</v>
      </c>
      <c r="H200" s="42">
        <v>0.4</v>
      </c>
      <c r="J200" s="1774"/>
      <c r="K200" s="1548" t="s">
        <v>110</v>
      </c>
      <c r="L200" s="42">
        <v>9.5178596260346353</v>
      </c>
      <c r="M200" s="42">
        <v>5</v>
      </c>
      <c r="N200" s="42">
        <v>0</v>
      </c>
      <c r="O200" s="42">
        <v>15.286719474752203</v>
      </c>
      <c r="P200" s="42">
        <v>10</v>
      </c>
      <c r="Q200" s="42">
        <v>7</v>
      </c>
      <c r="S200" s="1774"/>
      <c r="T200" s="1548" t="s">
        <v>110</v>
      </c>
      <c r="U200" s="42">
        <v>1</v>
      </c>
      <c r="V200" s="42">
        <v>1</v>
      </c>
      <c r="W200" s="42">
        <v>0.64026458516306661</v>
      </c>
      <c r="X200" s="42">
        <v>2</v>
      </c>
      <c r="Y200" s="42">
        <v>1</v>
      </c>
      <c r="Z200" s="42">
        <v>1</v>
      </c>
    </row>
    <row r="201" spans="1:26" s="20" customFormat="1">
      <c r="A201" s="1774"/>
      <c r="B201" s="1548" t="s">
        <v>121</v>
      </c>
      <c r="C201" s="42">
        <v>3.462648570893065</v>
      </c>
      <c r="D201" s="42">
        <v>2.8956647901709816</v>
      </c>
      <c r="E201" s="42">
        <v>2.8234238985620657</v>
      </c>
      <c r="F201" s="42">
        <v>3.5242530952308702</v>
      </c>
      <c r="G201" s="42">
        <v>3.4675254665039841</v>
      </c>
      <c r="H201" s="42">
        <v>3.7992319789762963</v>
      </c>
      <c r="J201" s="1774"/>
      <c r="K201" s="1548" t="s">
        <v>121</v>
      </c>
      <c r="L201" s="42">
        <v>71.830717939643591</v>
      </c>
      <c r="M201" s="42">
        <v>117.72113288508876</v>
      </c>
      <c r="N201" s="42">
        <v>95.564644721343626</v>
      </c>
      <c r="O201" s="42">
        <v>62.656989518407158</v>
      </c>
      <c r="P201" s="42">
        <v>60.103610661784089</v>
      </c>
      <c r="Q201" s="42">
        <v>62.629040934622637</v>
      </c>
      <c r="S201" s="1774"/>
      <c r="T201" s="1548" t="s">
        <v>121</v>
      </c>
      <c r="U201" s="42">
        <v>2.4288449236521243</v>
      </c>
      <c r="V201" s="42">
        <v>2.2824471470596222</v>
      </c>
      <c r="W201" s="42">
        <v>2.5752412865487542</v>
      </c>
      <c r="X201" s="42">
        <v>2.9694098631207773</v>
      </c>
      <c r="Y201" s="42">
        <v>2.2204325754092693</v>
      </c>
      <c r="Z201" s="42">
        <v>2.7005606902932358</v>
      </c>
    </row>
    <row r="202" spans="1:26" s="20" customFormat="1" ht="24.75" customHeight="1">
      <c r="A202" s="1774"/>
      <c r="B202" s="1556" t="s">
        <v>1546</v>
      </c>
      <c r="C202" s="1608"/>
      <c r="D202" s="1608"/>
      <c r="E202" s="1608"/>
      <c r="F202" s="1608"/>
      <c r="G202" s="1608"/>
      <c r="H202" s="1608"/>
      <c r="J202" s="1774"/>
      <c r="K202" s="1556" t="s">
        <v>1546</v>
      </c>
      <c r="L202" s="42">
        <v>32.984503966082166</v>
      </c>
      <c r="M202" s="42">
        <v>27.757343069083742</v>
      </c>
      <c r="N202" s="42">
        <v>31.80112196650094</v>
      </c>
      <c r="O202" s="42">
        <v>34.163090992655327</v>
      </c>
      <c r="P202" s="42">
        <v>31.352713401497098</v>
      </c>
      <c r="Q202" s="42">
        <v>30.037340905678114</v>
      </c>
      <c r="S202" s="1774"/>
      <c r="T202" s="1556" t="s">
        <v>1546</v>
      </c>
      <c r="U202" s="42">
        <v>1.853904781601309</v>
      </c>
      <c r="V202" s="42">
        <v>1.4108045620185501</v>
      </c>
      <c r="W202" s="42">
        <v>1.505132565881623</v>
      </c>
      <c r="X202" s="42">
        <v>2.4906104707884471</v>
      </c>
      <c r="Y202" s="42">
        <v>1.693350552466161</v>
      </c>
      <c r="Z202" s="42">
        <v>1.772161519702951</v>
      </c>
    </row>
    <row r="203" spans="1:26" s="20" customFormat="1" ht="24" customHeight="1">
      <c r="A203" s="2124"/>
      <c r="B203" s="1609" t="s">
        <v>1547</v>
      </c>
      <c r="C203" s="1610"/>
      <c r="D203" s="1610"/>
      <c r="E203" s="1610"/>
      <c r="F203" s="1610"/>
      <c r="G203" s="1610"/>
      <c r="H203" s="1610"/>
      <c r="J203" s="2124"/>
      <c r="K203" s="1609" t="s">
        <v>1547</v>
      </c>
      <c r="L203" s="1618">
        <v>42.664218819578515</v>
      </c>
      <c r="M203" s="1618">
        <v>52.144229430315782</v>
      </c>
      <c r="N203" s="1618">
        <v>50.838997290573047</v>
      </c>
      <c r="O203" s="1618">
        <v>40.027862798010617</v>
      </c>
      <c r="P203" s="1618">
        <v>40.137783985505735</v>
      </c>
      <c r="Q203" s="1618">
        <v>46.645302198176886</v>
      </c>
      <c r="S203" s="2124"/>
      <c r="T203" s="1609" t="s">
        <v>1547</v>
      </c>
      <c r="U203" s="1618">
        <v>2.1812094077929842</v>
      </c>
      <c r="V203" s="1618">
        <v>1.8836319791246567</v>
      </c>
      <c r="W203" s="1618">
        <v>2.0181583055333125</v>
      </c>
      <c r="X203" s="1618">
        <v>2.7685509109153794</v>
      </c>
      <c r="Y203" s="1618">
        <v>2.0179010526311285</v>
      </c>
      <c r="Z203" s="1618">
        <v>2.4882958679720359</v>
      </c>
    </row>
    <row r="204" spans="1:26" s="20" customFormat="1">
      <c r="A204" s="1773" t="s">
        <v>590</v>
      </c>
      <c r="B204" s="1548" t="s">
        <v>109</v>
      </c>
      <c r="C204" s="42">
        <v>1.0114259935825123</v>
      </c>
      <c r="D204" s="42">
        <v>1.0805030062066661</v>
      </c>
      <c r="E204" s="42">
        <v>0.85762144449579536</v>
      </c>
      <c r="F204" s="42">
        <v>1.0376049349562844</v>
      </c>
      <c r="G204" s="42">
        <v>1.312287528179676</v>
      </c>
      <c r="H204" s="42">
        <v>1.6871174807676577</v>
      </c>
      <c r="J204" s="1773" t="s">
        <v>590</v>
      </c>
      <c r="K204" s="1548" t="s">
        <v>109</v>
      </c>
      <c r="L204" s="42">
        <v>6.1060664870923507</v>
      </c>
      <c r="M204" s="42">
        <v>5.4011453885826697</v>
      </c>
      <c r="N204" s="42">
        <v>4.5277810653156134</v>
      </c>
      <c r="O204" s="42">
        <v>5.4335275369444149</v>
      </c>
      <c r="P204" s="42">
        <v>6.0120197038375576</v>
      </c>
      <c r="Q204" s="42">
        <v>7.9686478607160787</v>
      </c>
      <c r="S204" s="1773" t="s">
        <v>590</v>
      </c>
      <c r="T204" s="1548" t="s">
        <v>109</v>
      </c>
      <c r="U204" s="42">
        <v>0.33217047252684623</v>
      </c>
      <c r="V204" s="42">
        <v>0.46728381808261665</v>
      </c>
      <c r="W204" s="42">
        <v>0.45080054364006056</v>
      </c>
      <c r="X204" s="42">
        <v>0.33741546181229887</v>
      </c>
      <c r="Y204" s="42">
        <v>0.42859540479872582</v>
      </c>
      <c r="Z204" s="42">
        <v>0.58408866697620421</v>
      </c>
    </row>
    <row r="205" spans="1:26" s="20" customFormat="1" ht="15.75" customHeight="1">
      <c r="A205" s="1773"/>
      <c r="B205" s="1548" t="s">
        <v>1527</v>
      </c>
      <c r="C205" s="186">
        <v>2.6188920909142543E-2</v>
      </c>
      <c r="D205" s="186">
        <v>3.0138483623412506E-2</v>
      </c>
      <c r="E205" s="186">
        <v>2.4121836755757114E-2</v>
      </c>
      <c r="F205" s="186">
        <v>2.6710126210205444E-2</v>
      </c>
      <c r="G205" s="186">
        <v>3.4386199934057032E-2</v>
      </c>
      <c r="H205" s="186">
        <v>3.7006941893927614E-2</v>
      </c>
      <c r="J205" s="1773"/>
      <c r="K205" s="1548" t="s">
        <v>1528</v>
      </c>
      <c r="L205" s="186">
        <v>6.5629887587291755E-2</v>
      </c>
      <c r="M205" s="186">
        <v>5.677940021702968E-2</v>
      </c>
      <c r="N205" s="186">
        <v>4.6746741870225053E-2</v>
      </c>
      <c r="O205" s="186">
        <v>5.6531794929807283E-2</v>
      </c>
      <c r="P205" s="186">
        <v>6.5850946420569989E-2</v>
      </c>
      <c r="Q205" s="186">
        <v>7.1299627330399754E-2</v>
      </c>
      <c r="S205" s="1773"/>
      <c r="T205" s="1548" t="s">
        <v>1529</v>
      </c>
      <c r="U205" s="186">
        <v>6.9658838652090466E-2</v>
      </c>
      <c r="V205" s="186">
        <v>0.10864647589575048</v>
      </c>
      <c r="W205" s="186">
        <v>0.10146378820117269</v>
      </c>
      <c r="X205" s="186">
        <v>6.1529620723130105E-2</v>
      </c>
      <c r="Y205" s="186">
        <v>9.7791839190841154E-2</v>
      </c>
      <c r="Z205" s="186">
        <v>0.11382704055583182</v>
      </c>
    </row>
    <row r="206" spans="1:26" s="20" customFormat="1">
      <c r="A206" s="1774"/>
      <c r="B206" s="1548" t="s">
        <v>75</v>
      </c>
      <c r="C206" s="1585"/>
      <c r="D206" s="1585"/>
      <c r="E206" s="1585"/>
      <c r="F206" s="1585"/>
      <c r="G206" s="1585"/>
      <c r="H206" s="1585"/>
      <c r="J206" s="1774"/>
      <c r="K206" s="1548" t="s">
        <v>75</v>
      </c>
      <c r="L206" s="1585"/>
      <c r="M206" s="1585"/>
      <c r="N206" s="1585"/>
      <c r="O206" s="1585"/>
      <c r="P206" s="1585"/>
      <c r="Q206" s="1585"/>
      <c r="S206" s="1774"/>
      <c r="T206" s="1548" t="s">
        <v>75</v>
      </c>
      <c r="U206" s="1585"/>
      <c r="V206" s="1585"/>
      <c r="W206" s="1585"/>
      <c r="X206" s="1585"/>
      <c r="Y206" s="1585"/>
      <c r="Z206" s="1585"/>
    </row>
    <row r="207" spans="1:26" s="20" customFormat="1">
      <c r="A207" s="1774"/>
      <c r="B207" s="1548" t="s">
        <v>92</v>
      </c>
      <c r="C207" s="1585"/>
      <c r="D207" s="1585"/>
      <c r="E207" s="1585"/>
      <c r="F207" s="1585"/>
      <c r="G207" s="1585"/>
      <c r="H207" s="1585"/>
      <c r="J207" s="1774"/>
      <c r="K207" s="1548" t="s">
        <v>92</v>
      </c>
      <c r="L207" s="1585"/>
      <c r="M207" s="1585"/>
      <c r="N207" s="1585"/>
      <c r="O207" s="1585"/>
      <c r="P207" s="1585"/>
      <c r="Q207" s="1585"/>
      <c r="S207" s="1774"/>
      <c r="T207" s="1548" t="s">
        <v>92</v>
      </c>
      <c r="U207" s="1585"/>
      <c r="V207" s="1585"/>
      <c r="W207" s="1585"/>
      <c r="X207" s="1585"/>
      <c r="Y207" s="1585"/>
      <c r="Z207" s="1585"/>
    </row>
    <row r="208" spans="1:26" s="20" customFormat="1">
      <c r="A208" s="1774"/>
      <c r="B208" s="1548" t="s">
        <v>110</v>
      </c>
      <c r="C208" s="42">
        <v>0</v>
      </c>
      <c r="D208" s="42">
        <v>0</v>
      </c>
      <c r="E208" s="42">
        <v>0</v>
      </c>
      <c r="F208" s="42">
        <v>0</v>
      </c>
      <c r="G208" s="42">
        <v>0</v>
      </c>
      <c r="H208" s="42">
        <v>0</v>
      </c>
      <c r="J208" s="1774"/>
      <c r="K208" s="1548" t="s">
        <v>110</v>
      </c>
      <c r="L208" s="42">
        <v>0</v>
      </c>
      <c r="M208" s="42">
        <v>0</v>
      </c>
      <c r="N208" s="42">
        <v>0</v>
      </c>
      <c r="O208" s="42">
        <v>0</v>
      </c>
      <c r="P208" s="42">
        <v>0</v>
      </c>
      <c r="Q208" s="42">
        <v>0</v>
      </c>
      <c r="S208" s="1774"/>
      <c r="T208" s="1548" t="s">
        <v>110</v>
      </c>
      <c r="U208" s="42">
        <v>0</v>
      </c>
      <c r="V208" s="42">
        <v>0</v>
      </c>
      <c r="W208" s="42">
        <v>0</v>
      </c>
      <c r="X208" s="42">
        <v>0</v>
      </c>
      <c r="Y208" s="42">
        <v>0</v>
      </c>
      <c r="Z208" s="42">
        <v>0</v>
      </c>
    </row>
    <row r="209" spans="1:26" s="20" customFormat="1">
      <c r="A209" s="1774"/>
      <c r="B209" s="1548" t="s">
        <v>121</v>
      </c>
      <c r="C209" s="42">
        <v>3.4182265738733433</v>
      </c>
      <c r="D209" s="42">
        <v>3.9868872078428734</v>
      </c>
      <c r="E209" s="42">
        <v>3.7484662365213857</v>
      </c>
      <c r="F209" s="42">
        <v>5.4999511850745986</v>
      </c>
      <c r="G209" s="42">
        <v>4.985055794566895</v>
      </c>
      <c r="H209" s="42">
        <v>5.6718198305424021</v>
      </c>
      <c r="J209" s="1774"/>
      <c r="K209" s="1548" t="s">
        <v>121</v>
      </c>
      <c r="L209" s="42">
        <v>21.796668156257319</v>
      </c>
      <c r="M209" s="42">
        <v>18.17639826136811</v>
      </c>
      <c r="N209" s="42">
        <v>15.825132683752539</v>
      </c>
      <c r="O209" s="42">
        <v>25.530763045437563</v>
      </c>
      <c r="P209" s="42">
        <v>21.932504562322208</v>
      </c>
      <c r="Q209" s="42">
        <v>23.198141096659263</v>
      </c>
      <c r="S209" s="1774"/>
      <c r="T209" s="1548" t="s">
        <v>121</v>
      </c>
      <c r="U209" s="42">
        <v>0.99543896016076039</v>
      </c>
      <c r="V209" s="42">
        <v>1.2199781657731248</v>
      </c>
      <c r="W209" s="42">
        <v>1.1675499179397848</v>
      </c>
      <c r="X209" s="42">
        <v>1.0399511928216827</v>
      </c>
      <c r="Y209" s="42">
        <v>1.2287656604309869</v>
      </c>
      <c r="Z209" s="42">
        <v>1.4544916974287414</v>
      </c>
    </row>
    <row r="210" spans="1:26" s="20" customFormat="1" ht="26.25" customHeight="1">
      <c r="A210" s="1774"/>
      <c r="B210" s="1556" t="s">
        <v>1546</v>
      </c>
      <c r="C210" s="42">
        <v>0.78111047197280348</v>
      </c>
      <c r="D210" s="42">
        <v>0.66754501434117453</v>
      </c>
      <c r="E210" s="42">
        <v>0.48424678760528728</v>
      </c>
      <c r="F210" s="42">
        <v>0.78020381427540741</v>
      </c>
      <c r="G210" s="42">
        <v>0.94796609608695415</v>
      </c>
      <c r="H210" s="42">
        <v>0.93509124183797199</v>
      </c>
      <c r="J210" s="1774"/>
      <c r="K210" s="1556" t="s">
        <v>1546</v>
      </c>
      <c r="L210" s="42">
        <v>4.6374362230447499</v>
      </c>
      <c r="M210" s="42">
        <v>3.5184513132156887</v>
      </c>
      <c r="N210" s="42">
        <v>2.9514820904244305</v>
      </c>
      <c r="O210" s="42">
        <v>4.2386720193959597</v>
      </c>
      <c r="P210" s="42">
        <v>4.409132634803254</v>
      </c>
      <c r="Q210" s="42">
        <v>4.892807774058654</v>
      </c>
      <c r="S210" s="1774"/>
      <c r="T210" s="1556" t="s">
        <v>1546</v>
      </c>
      <c r="U210" s="42">
        <v>0.26509913059404355</v>
      </c>
      <c r="V210" s="42">
        <v>0.34091963791058411</v>
      </c>
      <c r="W210" s="42">
        <v>0.33450403127828493</v>
      </c>
      <c r="X210" s="42">
        <v>0.28874510211671817</v>
      </c>
      <c r="Y210" s="42">
        <v>0.33879386925673632</v>
      </c>
      <c r="Z210" s="42">
        <v>0.39123770318471368</v>
      </c>
    </row>
    <row r="211" spans="1:26" s="20" customFormat="1" ht="27.75" customHeight="1">
      <c r="A211" s="1774"/>
      <c r="B211" s="1556" t="s">
        <v>1547</v>
      </c>
      <c r="C211" s="42">
        <v>1.2417415151922211</v>
      </c>
      <c r="D211" s="42">
        <v>1.4934609980721576</v>
      </c>
      <c r="E211" s="42">
        <v>1.2309961013863036</v>
      </c>
      <c r="F211" s="42">
        <v>1.2950060556371614</v>
      </c>
      <c r="G211" s="42">
        <v>1.6766089602723979</v>
      </c>
      <c r="H211" s="42">
        <v>2.4391437196973436</v>
      </c>
      <c r="J211" s="1774"/>
      <c r="K211" s="1556" t="s">
        <v>1547</v>
      </c>
      <c r="L211" s="42">
        <v>7.5746967511399514</v>
      </c>
      <c r="M211" s="42">
        <v>7.2838394639496506</v>
      </c>
      <c r="N211" s="42">
        <v>6.1040800402067958</v>
      </c>
      <c r="O211" s="42">
        <v>6.6283830544928701</v>
      </c>
      <c r="P211" s="42">
        <v>7.6149067728718611</v>
      </c>
      <c r="Q211" s="42">
        <v>11.044487947373502</v>
      </c>
      <c r="S211" s="1774"/>
      <c r="T211" s="1556" t="s">
        <v>1547</v>
      </c>
      <c r="U211" s="42">
        <v>0.3992418144596489</v>
      </c>
      <c r="V211" s="42">
        <v>0.5936479982546492</v>
      </c>
      <c r="W211" s="42">
        <v>0.56709705600183624</v>
      </c>
      <c r="X211" s="42">
        <v>0.38608582150787957</v>
      </c>
      <c r="Y211" s="42">
        <v>0.51839694034071537</v>
      </c>
      <c r="Z211" s="42">
        <v>0.77693963076769468</v>
      </c>
    </row>
    <row r="212" spans="1:26" s="20" customFormat="1">
      <c r="A212" s="1824" t="s">
        <v>591</v>
      </c>
      <c r="B212" s="1553" t="s">
        <v>109</v>
      </c>
      <c r="C212" s="1588">
        <v>30.481377493013792</v>
      </c>
      <c r="D212" s="1588">
        <v>26.411544637586896</v>
      </c>
      <c r="E212" s="1588">
        <v>23.770674953618045</v>
      </c>
      <c r="F212" s="1588">
        <v>23.584963772321121</v>
      </c>
      <c r="G212" s="1588">
        <v>27.51140367996307</v>
      </c>
      <c r="H212" s="1588">
        <v>34.48958040492554</v>
      </c>
      <c r="J212" s="1824" t="s">
        <v>591</v>
      </c>
      <c r="K212" s="1553" t="s">
        <v>109</v>
      </c>
      <c r="L212" s="1588">
        <v>42.085721840310676</v>
      </c>
      <c r="M212" s="1588">
        <v>37.957346683801362</v>
      </c>
      <c r="N212" s="1588">
        <v>35.824987610257914</v>
      </c>
      <c r="O212" s="1588">
        <v>34.644800305422379</v>
      </c>
      <c r="P212" s="1588">
        <v>39.328025607698748</v>
      </c>
      <c r="Q212" s="1588">
        <v>55.693459861126456</v>
      </c>
      <c r="S212" s="1824" t="s">
        <v>591</v>
      </c>
      <c r="T212" s="1553" t="s">
        <v>109</v>
      </c>
      <c r="U212" s="1588">
        <v>2.075757684156748</v>
      </c>
      <c r="V212" s="1588">
        <v>1.8170992292665973</v>
      </c>
      <c r="W212" s="1588">
        <v>1.7421200998749877</v>
      </c>
      <c r="X212" s="1588">
        <v>1.5448116872562543</v>
      </c>
      <c r="Y212" s="1588">
        <v>1.7447086426554177</v>
      </c>
      <c r="Z212" s="1588">
        <v>2.0049036985252098</v>
      </c>
    </row>
    <row r="213" spans="1:26" s="20" customFormat="1" ht="16.5" customHeight="1">
      <c r="A213" s="1773"/>
      <c r="B213" s="1548" t="s">
        <v>1527</v>
      </c>
      <c r="C213" s="186">
        <v>0.78925634641713649</v>
      </c>
      <c r="D213" s="186">
        <v>0.73669753897629664</v>
      </c>
      <c r="E213" s="186">
        <v>0.66858442554738373</v>
      </c>
      <c r="F213" s="186">
        <v>0.60712640986847377</v>
      </c>
      <c r="G213" s="186">
        <v>0.72088822540134379</v>
      </c>
      <c r="H213" s="186">
        <v>0.75652935408521071</v>
      </c>
      <c r="J213" s="1773"/>
      <c r="K213" s="1548" t="s">
        <v>1528</v>
      </c>
      <c r="L213" s="186">
        <v>0.45235033048663958</v>
      </c>
      <c r="M213" s="186">
        <v>0.39902561836085898</v>
      </c>
      <c r="N213" s="186">
        <v>0.36987244395484054</v>
      </c>
      <c r="O213" s="186">
        <v>0.36045326593700455</v>
      </c>
      <c r="P213" s="186">
        <v>0.43076833322190822</v>
      </c>
      <c r="Q213" s="186">
        <v>0.49831828463832489</v>
      </c>
      <c r="S213" s="1773"/>
      <c r="T213" s="1548" t="s">
        <v>1529</v>
      </c>
      <c r="U213" s="186">
        <v>0.43530319989482397</v>
      </c>
      <c r="V213" s="186">
        <v>0.42248719081000929</v>
      </c>
      <c r="W213" s="186">
        <v>0.39210712437795192</v>
      </c>
      <c r="X213" s="186">
        <v>0.28170516162775133</v>
      </c>
      <c r="Y213" s="186">
        <v>0.39808701891601939</v>
      </c>
      <c r="Z213" s="186">
        <v>0.39071508746096528</v>
      </c>
    </row>
    <row r="214" spans="1:26" s="20" customFormat="1">
      <c r="A214" s="1774"/>
      <c r="B214" s="1548" t="s">
        <v>75</v>
      </c>
      <c r="C214" s="1585"/>
      <c r="D214" s="1585"/>
      <c r="E214" s="1585"/>
      <c r="F214" s="1585"/>
      <c r="G214" s="1585"/>
      <c r="H214" s="1585"/>
      <c r="J214" s="1774"/>
      <c r="K214" s="1548" t="s">
        <v>75</v>
      </c>
      <c r="L214" s="1585"/>
      <c r="M214" s="1585"/>
      <c r="N214" s="1585"/>
      <c r="O214" s="1585"/>
      <c r="P214" s="1585"/>
      <c r="Q214" s="1585"/>
      <c r="S214" s="1774"/>
      <c r="T214" s="1548" t="s">
        <v>75</v>
      </c>
      <c r="U214" s="1585"/>
      <c r="V214" s="1585"/>
      <c r="W214" s="1585"/>
      <c r="X214" s="1585"/>
      <c r="Y214" s="1585"/>
      <c r="Z214" s="1585"/>
    </row>
    <row r="215" spans="1:26" s="20" customFormat="1">
      <c r="A215" s="1774"/>
      <c r="B215" s="1548" t="s">
        <v>92</v>
      </c>
      <c r="C215" s="1585"/>
      <c r="D215" s="1585"/>
      <c r="E215" s="1585"/>
      <c r="F215" s="1585"/>
      <c r="G215" s="1585"/>
      <c r="H215" s="1585"/>
      <c r="J215" s="1774"/>
      <c r="K215" s="1548" t="s">
        <v>92</v>
      </c>
      <c r="L215" s="1585"/>
      <c r="M215" s="1585"/>
      <c r="N215" s="1585"/>
      <c r="O215" s="1585"/>
      <c r="P215" s="1585"/>
      <c r="Q215" s="1585"/>
      <c r="S215" s="1774"/>
      <c r="T215" s="1548" t="s">
        <v>92</v>
      </c>
      <c r="U215" s="1585"/>
      <c r="V215" s="1585"/>
      <c r="W215" s="1585"/>
      <c r="X215" s="1585"/>
      <c r="Y215" s="1585"/>
      <c r="Z215" s="1585"/>
    </row>
    <row r="216" spans="1:26" s="20" customFormat="1">
      <c r="A216" s="1774"/>
      <c r="B216" s="1548" t="s">
        <v>110</v>
      </c>
      <c r="C216" s="42">
        <v>6.9594742339515197</v>
      </c>
      <c r="D216" s="42">
        <v>3.5051057076939984</v>
      </c>
      <c r="E216" s="42">
        <v>2.7450000000000001</v>
      </c>
      <c r="F216" s="42">
        <v>0</v>
      </c>
      <c r="G216" s="42">
        <v>2.7661931037249823</v>
      </c>
      <c r="H216" s="42">
        <v>2.7450000000000001</v>
      </c>
      <c r="J216" s="1774"/>
      <c r="K216" s="1548" t="s">
        <v>110</v>
      </c>
      <c r="L216" s="42">
        <v>15</v>
      </c>
      <c r="M216" s="42">
        <v>18</v>
      </c>
      <c r="N216" s="42">
        <v>6</v>
      </c>
      <c r="O216" s="42">
        <v>0</v>
      </c>
      <c r="P216" s="42">
        <v>10.771659288151511</v>
      </c>
      <c r="Q216" s="42">
        <v>10</v>
      </c>
      <c r="S216" s="1774"/>
      <c r="T216" s="1548" t="s">
        <v>110</v>
      </c>
      <c r="U216" s="42">
        <v>2</v>
      </c>
      <c r="V216" s="42">
        <v>2</v>
      </c>
      <c r="W216" s="42">
        <v>2</v>
      </c>
      <c r="X216" s="42">
        <v>0</v>
      </c>
      <c r="Y216" s="42">
        <v>2</v>
      </c>
      <c r="Z216" s="42">
        <v>2</v>
      </c>
    </row>
    <row r="217" spans="1:26" s="20" customFormat="1">
      <c r="A217" s="1774"/>
      <c r="B217" s="1548" t="s">
        <v>121</v>
      </c>
      <c r="C217" s="42">
        <v>57.083876998025801</v>
      </c>
      <c r="D217" s="42">
        <v>50.329172486950355</v>
      </c>
      <c r="E217" s="42">
        <v>52.747023798058159</v>
      </c>
      <c r="F217" s="42">
        <v>51.405237499974632</v>
      </c>
      <c r="G217" s="42">
        <v>69.556484816782643</v>
      </c>
      <c r="H217" s="42">
        <v>65.114996070738201</v>
      </c>
      <c r="J217" s="1774"/>
      <c r="K217" s="1548" t="s">
        <v>121</v>
      </c>
      <c r="L217" s="42">
        <v>62.273556381651375</v>
      </c>
      <c r="M217" s="42">
        <v>57.503406519774693</v>
      </c>
      <c r="N217" s="42">
        <v>66.578314382192573</v>
      </c>
      <c r="O217" s="42">
        <v>65.194078763895192</v>
      </c>
      <c r="P217" s="42">
        <v>67.46737889328567</v>
      </c>
      <c r="Q217" s="42">
        <v>105.71790777028683</v>
      </c>
      <c r="S217" s="1774"/>
      <c r="T217" s="1548" t="s">
        <v>121</v>
      </c>
      <c r="U217" s="42">
        <v>2.2600509579857069</v>
      </c>
      <c r="V217" s="42">
        <v>2.168533655146931</v>
      </c>
      <c r="W217" s="42">
        <v>2.0957525110041813</v>
      </c>
      <c r="X217" s="42">
        <v>2.0638540827953524</v>
      </c>
      <c r="Y217" s="42">
        <v>2.018517943687657</v>
      </c>
      <c r="Z217" s="42">
        <v>2.4817901865753598</v>
      </c>
    </row>
    <row r="218" spans="1:26" s="20" customFormat="1" ht="24" customHeight="1">
      <c r="A218" s="1774"/>
      <c r="B218" s="1556" t="s">
        <v>1546</v>
      </c>
      <c r="C218" s="42">
        <v>26.635142428669599</v>
      </c>
      <c r="D218" s="42">
        <v>21.198496733553334</v>
      </c>
      <c r="E218" s="42">
        <v>18.516685543039301</v>
      </c>
      <c r="F218" s="42">
        <v>21.179166830474575</v>
      </c>
      <c r="G218" s="42">
        <v>22.428026641855126</v>
      </c>
      <c r="H218" s="42">
        <v>25.855987121636055</v>
      </c>
      <c r="J218" s="1774"/>
      <c r="K218" s="1556" t="s">
        <v>1546</v>
      </c>
      <c r="L218" s="42">
        <v>37.889813140121895</v>
      </c>
      <c r="M218" s="42">
        <v>32.00119842981568</v>
      </c>
      <c r="N218" s="42">
        <v>29.193300482706807</v>
      </c>
      <c r="O218" s="42">
        <v>31.593677055251863</v>
      </c>
      <c r="P218" s="42">
        <v>34.397326110867553</v>
      </c>
      <c r="Q218" s="42">
        <v>41.676329038336895</v>
      </c>
      <c r="S218" s="1774"/>
      <c r="T218" s="1556" t="s">
        <v>1546</v>
      </c>
      <c r="U218" s="42">
        <v>1.9234784820606976</v>
      </c>
      <c r="V218" s="42">
        <v>1.5924845720571867</v>
      </c>
      <c r="W218" s="42">
        <v>1.5333678195157139</v>
      </c>
      <c r="X218" s="42">
        <v>1.4482220383744839</v>
      </c>
      <c r="Y218" s="42">
        <v>1.597189862875527</v>
      </c>
      <c r="Z218" s="42">
        <v>1.6758432918859476</v>
      </c>
    </row>
    <row r="219" spans="1:26" s="20" customFormat="1" ht="26.25" customHeight="1">
      <c r="A219" s="2124"/>
      <c r="B219" s="1609" t="s">
        <v>1547</v>
      </c>
      <c r="C219" s="1618">
        <v>34.327612557357988</v>
      </c>
      <c r="D219" s="1618">
        <v>31.624592541620459</v>
      </c>
      <c r="E219" s="1618">
        <v>29.024664364196788</v>
      </c>
      <c r="F219" s="1618">
        <v>25.990760714167667</v>
      </c>
      <c r="G219" s="1618">
        <v>32.594780718071014</v>
      </c>
      <c r="H219" s="1618">
        <v>43.123173688215026</v>
      </c>
      <c r="J219" s="2124"/>
      <c r="K219" s="1609" t="s">
        <v>1547</v>
      </c>
      <c r="L219" s="1618">
        <v>46.281630540499457</v>
      </c>
      <c r="M219" s="1618">
        <v>43.913494937787043</v>
      </c>
      <c r="N219" s="1618">
        <v>42.456674737809024</v>
      </c>
      <c r="O219" s="1618">
        <v>37.695923555592891</v>
      </c>
      <c r="P219" s="1618">
        <v>44.258725104529944</v>
      </c>
      <c r="Q219" s="1618">
        <v>69.710590683916024</v>
      </c>
      <c r="S219" s="2124"/>
      <c r="T219" s="1609" t="s">
        <v>1547</v>
      </c>
      <c r="U219" s="1618">
        <v>2.2280368862527986</v>
      </c>
      <c r="V219" s="1618">
        <v>2.0417138864760078</v>
      </c>
      <c r="W219" s="1618">
        <v>1.9508723802342616</v>
      </c>
      <c r="X219" s="1618">
        <v>1.6414013361380246</v>
      </c>
      <c r="Y219" s="1618">
        <v>1.8922274224353084</v>
      </c>
      <c r="Z219" s="1618">
        <v>2.3339641051644717</v>
      </c>
    </row>
    <row r="220" spans="1:26" s="20" customFormat="1">
      <c r="A220" s="1773" t="s">
        <v>592</v>
      </c>
      <c r="B220" s="1548" t="s">
        <v>109</v>
      </c>
      <c r="C220" s="42">
        <v>3.5824736603128895</v>
      </c>
      <c r="D220" s="42">
        <v>6.0576327192370538</v>
      </c>
      <c r="E220" s="42">
        <v>7.442921536874751</v>
      </c>
      <c r="F220" s="42">
        <v>11.108807789162171</v>
      </c>
      <c r="G220" s="42">
        <v>4.94611396130502</v>
      </c>
      <c r="H220" s="42">
        <v>7.2522861041130122</v>
      </c>
      <c r="J220" s="1773" t="s">
        <v>592</v>
      </c>
      <c r="K220" s="1548" t="s">
        <v>109</v>
      </c>
      <c r="L220" s="42">
        <v>5.1694269065025766</v>
      </c>
      <c r="M220" s="42">
        <v>7.6295249244561267</v>
      </c>
      <c r="N220" s="42">
        <v>9.0711016569602858</v>
      </c>
      <c r="O220" s="42">
        <v>14.887786380448533</v>
      </c>
      <c r="P220" s="42">
        <v>5.6276757491632141</v>
      </c>
      <c r="Q220" s="42">
        <v>9.2579943125271029</v>
      </c>
      <c r="S220" s="1773" t="s">
        <v>592</v>
      </c>
      <c r="T220" s="1548" t="s">
        <v>109</v>
      </c>
      <c r="U220" s="42">
        <v>0.28625172342111238</v>
      </c>
      <c r="V220" s="42">
        <v>0.32144803069886746</v>
      </c>
      <c r="W220" s="42">
        <v>0.43426454350385091</v>
      </c>
      <c r="X220" s="42">
        <v>0.90861444414772696</v>
      </c>
      <c r="Y220" s="42">
        <v>0.28278344900655578</v>
      </c>
      <c r="Z220" s="42">
        <v>0.38061331482396416</v>
      </c>
    </row>
    <row r="221" spans="1:26" s="20" customFormat="1" ht="17.25" customHeight="1">
      <c r="A221" s="1773"/>
      <c r="B221" s="1548" t="s">
        <v>1527</v>
      </c>
      <c r="C221" s="186">
        <v>9.2761230128862324E-2</v>
      </c>
      <c r="D221" s="186">
        <v>0.16896562384061914</v>
      </c>
      <c r="E221" s="186">
        <v>0.20934287435402604</v>
      </c>
      <c r="F221" s="186">
        <v>0.28596400045643189</v>
      </c>
      <c r="G221" s="186">
        <v>0.12960426729497843</v>
      </c>
      <c r="H221" s="186">
        <v>0.15907898146543459</v>
      </c>
      <c r="J221" s="1773"/>
      <c r="K221" s="1548" t="s">
        <v>1528</v>
      </c>
      <c r="L221" s="186">
        <v>5.556259622813934E-2</v>
      </c>
      <c r="M221" s="186">
        <v>8.0205182046613033E-2</v>
      </c>
      <c r="N221" s="186">
        <v>9.3653920434630111E-2</v>
      </c>
      <c r="O221" s="186">
        <v>0.15489629543528421</v>
      </c>
      <c r="P221" s="186">
        <v>6.1641144321921713E-2</v>
      </c>
      <c r="Q221" s="186">
        <v>8.2836079074879054E-2</v>
      </c>
      <c r="S221" s="1773"/>
      <c r="T221" s="1548" t="s">
        <v>1529</v>
      </c>
      <c r="U221" s="186">
        <v>6.0029305025185623E-2</v>
      </c>
      <c r="V221" s="186">
        <v>7.4738722736780713E-2</v>
      </c>
      <c r="W221" s="186">
        <v>9.7741953258456707E-2</v>
      </c>
      <c r="X221" s="186">
        <v>0.16569099066084797</v>
      </c>
      <c r="Y221" s="186">
        <v>6.4522188668978339E-2</v>
      </c>
      <c r="Z221" s="186">
        <v>7.4173819271042246E-2</v>
      </c>
    </row>
    <row r="222" spans="1:26" s="20" customFormat="1">
      <c r="A222" s="1774"/>
      <c r="B222" s="1548" t="s">
        <v>75</v>
      </c>
      <c r="C222" s="1585"/>
      <c r="D222" s="1585"/>
      <c r="E222" s="1585"/>
      <c r="F222" s="1585"/>
      <c r="G222" s="1585"/>
      <c r="H222" s="1585"/>
      <c r="J222" s="1774"/>
      <c r="K222" s="1548" t="s">
        <v>75</v>
      </c>
      <c r="L222" s="1585"/>
      <c r="M222" s="1585"/>
      <c r="N222" s="1585"/>
      <c r="O222" s="1585"/>
      <c r="P222" s="1585"/>
      <c r="Q222" s="1585"/>
      <c r="S222" s="1774"/>
      <c r="T222" s="1548" t="s">
        <v>75</v>
      </c>
      <c r="U222" s="1585"/>
      <c r="V222" s="1585"/>
      <c r="W222" s="1585"/>
      <c r="X222" s="1585"/>
      <c r="Y222" s="1585"/>
      <c r="Z222" s="1585"/>
    </row>
    <row r="223" spans="1:26" s="20" customFormat="1">
      <c r="A223" s="1774"/>
      <c r="B223" s="1548" t="s">
        <v>92</v>
      </c>
      <c r="C223" s="1585"/>
      <c r="D223" s="1585"/>
      <c r="E223" s="1585"/>
      <c r="F223" s="1585"/>
      <c r="G223" s="1585"/>
      <c r="H223" s="1585"/>
      <c r="J223" s="1774"/>
      <c r="K223" s="1548" t="s">
        <v>92</v>
      </c>
      <c r="L223" s="1585"/>
      <c r="M223" s="1585"/>
      <c r="N223" s="1585"/>
      <c r="O223" s="1585"/>
      <c r="P223" s="1585"/>
      <c r="Q223" s="1585"/>
      <c r="S223" s="1774"/>
      <c r="T223" s="1548" t="s">
        <v>92</v>
      </c>
      <c r="U223" s="1585"/>
      <c r="V223" s="1585"/>
      <c r="W223" s="1585"/>
      <c r="X223" s="1585"/>
      <c r="Y223" s="1585"/>
      <c r="Z223" s="1585"/>
    </row>
    <row r="224" spans="1:26" s="20" customFormat="1">
      <c r="A224" s="1774"/>
      <c r="B224" s="1548" t="s">
        <v>110</v>
      </c>
      <c r="C224" s="42">
        <v>0</v>
      </c>
      <c r="D224" s="42">
        <v>0</v>
      </c>
      <c r="E224" s="42">
        <v>0</v>
      </c>
      <c r="F224" s="42">
        <v>0</v>
      </c>
      <c r="G224" s="42">
        <v>0</v>
      </c>
      <c r="H224" s="42">
        <v>0</v>
      </c>
      <c r="J224" s="1774"/>
      <c r="K224" s="1548" t="s">
        <v>110</v>
      </c>
      <c r="L224" s="42">
        <v>0</v>
      </c>
      <c r="M224" s="42">
        <v>0</v>
      </c>
      <c r="N224" s="42">
        <v>0</v>
      </c>
      <c r="O224" s="42">
        <v>0</v>
      </c>
      <c r="P224" s="42">
        <v>0</v>
      </c>
      <c r="Q224" s="42">
        <v>0</v>
      </c>
      <c r="S224" s="1774"/>
      <c r="T224" s="1548" t="s">
        <v>110</v>
      </c>
      <c r="U224" s="42">
        <v>0</v>
      </c>
      <c r="V224" s="42">
        <v>0</v>
      </c>
      <c r="W224" s="42">
        <v>0</v>
      </c>
      <c r="X224" s="42">
        <v>0</v>
      </c>
      <c r="Y224" s="42">
        <v>0</v>
      </c>
      <c r="Z224" s="42">
        <v>0</v>
      </c>
    </row>
    <row r="225" spans="1:26" s="20" customFormat="1">
      <c r="A225" s="1774"/>
      <c r="B225" s="1548" t="s">
        <v>121</v>
      </c>
      <c r="C225" s="42">
        <v>17.998176792881448</v>
      </c>
      <c r="D225" s="42">
        <v>22.692392880179131</v>
      </c>
      <c r="E225" s="42">
        <v>28.972001935629365</v>
      </c>
      <c r="F225" s="42">
        <v>40.568417362367363</v>
      </c>
      <c r="G225" s="42">
        <v>28.436116179722877</v>
      </c>
      <c r="H225" s="42">
        <v>29.319098834001714</v>
      </c>
      <c r="J225" s="1774"/>
      <c r="K225" s="1548" t="s">
        <v>121</v>
      </c>
      <c r="L225" s="42">
        <v>22.243503757038344</v>
      </c>
      <c r="M225" s="42">
        <v>27.419523467366687</v>
      </c>
      <c r="N225" s="42">
        <v>33.15832616449687</v>
      </c>
      <c r="O225" s="42">
        <v>39.551357796985414</v>
      </c>
      <c r="P225" s="42">
        <v>24.781071454604909</v>
      </c>
      <c r="Q225" s="42">
        <v>30.27459614007806</v>
      </c>
      <c r="S225" s="1774"/>
      <c r="T225" s="1548" t="s">
        <v>121</v>
      </c>
      <c r="U225" s="42">
        <v>0.93360390927003378</v>
      </c>
      <c r="V225" s="42">
        <v>1.0367464769536539</v>
      </c>
      <c r="W225" s="42">
        <v>1.407551990664655</v>
      </c>
      <c r="X225" s="42">
        <v>1.7388715531268613</v>
      </c>
      <c r="Y225" s="42">
        <v>0.97830351832872176</v>
      </c>
      <c r="Z225" s="42">
        <v>1.126737134451598</v>
      </c>
    </row>
    <row r="226" spans="1:26" s="20" customFormat="1" ht="24" customHeight="1">
      <c r="A226" s="1774"/>
      <c r="B226" s="1556" t="s">
        <v>1546</v>
      </c>
      <c r="C226" s="42">
        <v>2.3697806493346647</v>
      </c>
      <c r="D226" s="42">
        <v>3.7071762087073692</v>
      </c>
      <c r="E226" s="42">
        <v>4.5570982161917009</v>
      </c>
      <c r="F226" s="42">
        <v>9.2101807392241977</v>
      </c>
      <c r="G226" s="42">
        <v>2.8679252716130779</v>
      </c>
      <c r="H226" s="42">
        <v>3.3648686113691539</v>
      </c>
      <c r="J226" s="1774"/>
      <c r="K226" s="1556" t="s">
        <v>1546</v>
      </c>
      <c r="L226" s="42">
        <v>3.6706894590243153</v>
      </c>
      <c r="M226" s="42">
        <v>4.7894367156103099</v>
      </c>
      <c r="N226" s="42">
        <v>5.7682898204526074</v>
      </c>
      <c r="O226" s="42">
        <v>13.036758347868915</v>
      </c>
      <c r="P226" s="42">
        <v>3.816607666239558</v>
      </c>
      <c r="Q226" s="42">
        <v>5.2438874913376106</v>
      </c>
      <c r="S226" s="1774"/>
      <c r="T226" s="1556" t="s">
        <v>1546</v>
      </c>
      <c r="U226" s="42">
        <v>0.22334674427669643</v>
      </c>
      <c r="V226" s="42">
        <v>0.21406281489587042</v>
      </c>
      <c r="W226" s="42">
        <v>0.29406206910257082</v>
      </c>
      <c r="X226" s="42">
        <v>0.82723417886290329</v>
      </c>
      <c r="Y226" s="42">
        <v>0.21128636782898139</v>
      </c>
      <c r="Z226" s="42">
        <v>0.23121930817354222</v>
      </c>
    </row>
    <row r="227" spans="1:26" s="20" customFormat="1" ht="25.5" customHeight="1">
      <c r="A227" s="1774"/>
      <c r="B227" s="1556" t="s">
        <v>1547</v>
      </c>
      <c r="C227" s="42">
        <v>4.7951666712911143</v>
      </c>
      <c r="D227" s="42">
        <v>8.4080892297667393</v>
      </c>
      <c r="E227" s="42">
        <v>10.328744857557801</v>
      </c>
      <c r="F227" s="42">
        <v>13.007434839100144</v>
      </c>
      <c r="G227" s="42">
        <v>7.0243026509969626</v>
      </c>
      <c r="H227" s="42">
        <v>11.139703596856871</v>
      </c>
      <c r="J227" s="1774"/>
      <c r="K227" s="1556" t="s">
        <v>1547</v>
      </c>
      <c r="L227" s="42">
        <v>6.6681643539808384</v>
      </c>
      <c r="M227" s="42">
        <v>10.469613133301943</v>
      </c>
      <c r="N227" s="42">
        <v>12.373913493467965</v>
      </c>
      <c r="O227" s="42">
        <v>16.738814413028152</v>
      </c>
      <c r="P227" s="42">
        <v>7.4387438320868702</v>
      </c>
      <c r="Q227" s="42">
        <v>13.272101133716594</v>
      </c>
      <c r="S227" s="1774"/>
      <c r="T227" s="1556" t="s">
        <v>1547</v>
      </c>
      <c r="U227" s="42">
        <v>0.34915670256552833</v>
      </c>
      <c r="V227" s="42">
        <v>0.4288332465018645</v>
      </c>
      <c r="W227" s="42">
        <v>0.57446701790513099</v>
      </c>
      <c r="X227" s="42">
        <v>0.98999470943255063</v>
      </c>
      <c r="Y227" s="42">
        <v>0.35428053018413019</v>
      </c>
      <c r="Z227" s="42">
        <v>0.53000732147438612</v>
      </c>
    </row>
    <row r="228" spans="1:26" s="20" customFormat="1">
      <c r="A228" s="1824" t="s">
        <v>538</v>
      </c>
      <c r="B228" s="1553" t="s">
        <v>109</v>
      </c>
      <c r="C228" s="1588">
        <v>1.5029965933122187</v>
      </c>
      <c r="D228" s="1588">
        <v>0.58736890261879537</v>
      </c>
      <c r="E228" s="1588">
        <v>1.8180816733001552</v>
      </c>
      <c r="F228" s="1588">
        <v>0.82384938361259352</v>
      </c>
      <c r="G228" s="1588">
        <v>2.4878029710706531</v>
      </c>
      <c r="H228" s="1588">
        <v>8.8823191383975861E-2</v>
      </c>
      <c r="J228" s="1824" t="s">
        <v>538</v>
      </c>
      <c r="K228" s="1553" t="s">
        <v>109</v>
      </c>
      <c r="L228" s="1588">
        <v>1.8523168020911283</v>
      </c>
      <c r="M228" s="1588">
        <v>4.1862838085839957</v>
      </c>
      <c r="N228" s="1588">
        <v>6.1137521825385566</v>
      </c>
      <c r="O228" s="1588">
        <v>4.0529501535547441</v>
      </c>
      <c r="P228" s="1588">
        <v>4.5844227759020209</v>
      </c>
      <c r="Q228" s="1588">
        <v>0.50140265947927976</v>
      </c>
      <c r="S228" s="1824" t="s">
        <v>538</v>
      </c>
      <c r="T228" s="1553" t="s">
        <v>109</v>
      </c>
      <c r="U228" s="1588">
        <v>5.6796049210566434E-2</v>
      </c>
      <c r="V228" s="1588">
        <v>4.7907624259852649E-2</v>
      </c>
      <c r="W228" s="1588">
        <v>5.4139146411922252E-2</v>
      </c>
      <c r="X228" s="1588">
        <v>6.3366789337524806E-2</v>
      </c>
      <c r="Y228" s="1588">
        <v>7.1018515271398575E-2</v>
      </c>
      <c r="Z228" s="1588">
        <v>3.1535677487645505E-2</v>
      </c>
    </row>
    <row r="229" spans="1:26" s="20" customFormat="1" ht="17.25" customHeight="1">
      <c r="A229" s="1773"/>
      <c r="B229" s="1548" t="s">
        <v>1527</v>
      </c>
      <c r="C229" s="186">
        <v>3.8917191330571858E-2</v>
      </c>
      <c r="D229" s="186">
        <v>1.6383488015111018E-2</v>
      </c>
      <c r="E229" s="186">
        <v>5.1136162246692859E-2</v>
      </c>
      <c r="F229" s="186">
        <v>2.120761021189576E-2</v>
      </c>
      <c r="G229" s="186">
        <v>6.5188526540704714E-2</v>
      </c>
      <c r="H229" s="186">
        <v>1.9483377535062646E-3</v>
      </c>
      <c r="J229" s="1773"/>
      <c r="K229" s="1548" t="s">
        <v>1528</v>
      </c>
      <c r="L229" s="186">
        <v>1.9909272811600466E-2</v>
      </c>
      <c r="M229" s="186">
        <v>4.4008199500076062E-2</v>
      </c>
      <c r="N229" s="186">
        <v>6.3120983769504133E-2</v>
      </c>
      <c r="O229" s="186">
        <v>4.2167918609709559E-2</v>
      </c>
      <c r="P229" s="186">
        <v>5.0214169855841449E-2</v>
      </c>
      <c r="Q229" s="186">
        <v>4.4863097715214413E-3</v>
      </c>
      <c r="S229" s="1773"/>
      <c r="T229" s="1548" t="s">
        <v>1529</v>
      </c>
      <c r="U229" s="186">
        <v>1.191059156444221E-2</v>
      </c>
      <c r="V229" s="186">
        <v>1.1138829000602153E-2</v>
      </c>
      <c r="W229" s="186">
        <v>1.2185351065853075E-2</v>
      </c>
      <c r="X229" s="186">
        <v>1.1555292971574989E-2</v>
      </c>
      <c r="Y229" s="186">
        <v>1.6204166323841914E-2</v>
      </c>
      <c r="Z229" s="186">
        <v>6.1456642514998465E-3</v>
      </c>
    </row>
    <row r="230" spans="1:26" s="20" customFormat="1">
      <c r="A230" s="1774"/>
      <c r="B230" s="1548" t="s">
        <v>75</v>
      </c>
      <c r="C230" s="1585"/>
      <c r="D230" s="1585"/>
      <c r="E230" s="1585"/>
      <c r="F230" s="1585"/>
      <c r="G230" s="1585"/>
      <c r="H230" s="1585"/>
      <c r="J230" s="1774"/>
      <c r="K230" s="1548" t="s">
        <v>75</v>
      </c>
      <c r="L230" s="1585"/>
      <c r="M230" s="1585"/>
      <c r="N230" s="1585"/>
      <c r="O230" s="1585"/>
      <c r="P230" s="1585"/>
      <c r="Q230" s="1585"/>
      <c r="S230" s="1774"/>
      <c r="T230" s="1548" t="s">
        <v>75</v>
      </c>
      <c r="U230" s="1585"/>
      <c r="V230" s="1585"/>
      <c r="W230" s="1585"/>
      <c r="X230" s="1585"/>
      <c r="Y230" s="1585"/>
      <c r="Z230" s="1585"/>
    </row>
    <row r="231" spans="1:26" s="20" customFormat="1">
      <c r="A231" s="1774"/>
      <c r="B231" s="1548" t="s">
        <v>92</v>
      </c>
      <c r="C231" s="1585"/>
      <c r="D231" s="1585"/>
      <c r="E231" s="1585"/>
      <c r="F231" s="1585"/>
      <c r="G231" s="1585"/>
      <c r="H231" s="1585"/>
      <c r="J231" s="1774"/>
      <c r="K231" s="1548" t="s">
        <v>92</v>
      </c>
      <c r="L231" s="1585"/>
      <c r="M231" s="1585"/>
      <c r="N231" s="1585"/>
      <c r="O231" s="1585"/>
      <c r="P231" s="1585"/>
      <c r="Q231" s="1585"/>
      <c r="S231" s="1774"/>
      <c r="T231" s="1548" t="s">
        <v>92</v>
      </c>
      <c r="U231" s="1585"/>
      <c r="V231" s="1585"/>
      <c r="W231" s="1585"/>
      <c r="X231" s="1585"/>
      <c r="Y231" s="1585"/>
      <c r="Z231" s="1585"/>
    </row>
    <row r="232" spans="1:26" s="20" customFormat="1">
      <c r="A232" s="1774"/>
      <c r="B232" s="1548" t="s">
        <v>110</v>
      </c>
      <c r="C232" s="42">
        <v>0</v>
      </c>
      <c r="D232" s="42">
        <v>0</v>
      </c>
      <c r="E232" s="42">
        <v>0</v>
      </c>
      <c r="F232" s="42">
        <v>0</v>
      </c>
      <c r="G232" s="42">
        <v>0</v>
      </c>
      <c r="H232" s="42">
        <v>0</v>
      </c>
      <c r="J232" s="1774"/>
      <c r="K232" s="1548" t="s">
        <v>110</v>
      </c>
      <c r="L232" s="42">
        <v>0</v>
      </c>
      <c r="M232" s="42">
        <v>0</v>
      </c>
      <c r="N232" s="42">
        <v>0</v>
      </c>
      <c r="O232" s="42">
        <v>0</v>
      </c>
      <c r="P232" s="42">
        <v>0</v>
      </c>
      <c r="Q232" s="42">
        <v>0</v>
      </c>
      <c r="S232" s="1774"/>
      <c r="T232" s="1548" t="s">
        <v>110</v>
      </c>
      <c r="U232" s="42">
        <v>0</v>
      </c>
      <c r="V232" s="42">
        <v>0</v>
      </c>
      <c r="W232" s="42">
        <v>0</v>
      </c>
      <c r="X232" s="42">
        <v>0</v>
      </c>
      <c r="Y232" s="42">
        <v>0</v>
      </c>
      <c r="Z232" s="42">
        <v>0</v>
      </c>
    </row>
    <row r="233" spans="1:26" s="20" customFormat="1">
      <c r="A233" s="1774"/>
      <c r="B233" s="1548" t="s">
        <v>121</v>
      </c>
      <c r="C233" s="42">
        <v>13.534985421500995</v>
      </c>
      <c r="D233" s="42">
        <v>4.2458371537295436</v>
      </c>
      <c r="E233" s="42">
        <v>16.10142981917539</v>
      </c>
      <c r="F233" s="42">
        <v>10.55665672697506</v>
      </c>
      <c r="G233" s="42">
        <v>27.695552948101977</v>
      </c>
      <c r="H233" s="42">
        <v>0.70384941742775897</v>
      </c>
      <c r="J233" s="1774"/>
      <c r="K233" s="1548" t="s">
        <v>121</v>
      </c>
      <c r="L233" s="42">
        <v>13.486176534101501</v>
      </c>
      <c r="M233" s="42">
        <v>31.04516356712147</v>
      </c>
      <c r="N233" s="42">
        <v>41.392392696149734</v>
      </c>
      <c r="O233" s="42">
        <v>36.650859219817256</v>
      </c>
      <c r="P233" s="42">
        <v>34.057555077958092</v>
      </c>
      <c r="Q233" s="42">
        <v>3.9818716159846352</v>
      </c>
      <c r="S233" s="1774"/>
      <c r="T233" s="1548" t="s">
        <v>121</v>
      </c>
      <c r="U233" s="42">
        <v>0.35896758148986863</v>
      </c>
      <c r="V233" s="42">
        <v>0.25586208542528172</v>
      </c>
      <c r="W233" s="42">
        <v>0.34726447935352323</v>
      </c>
      <c r="X233" s="42">
        <v>0.41427458163723119</v>
      </c>
      <c r="Y233" s="42">
        <v>0.44614041495893192</v>
      </c>
      <c r="Z233" s="42">
        <v>0.24971805058138155</v>
      </c>
    </row>
    <row r="234" spans="1:26" s="20" customFormat="1" ht="24" customHeight="1">
      <c r="A234" s="1774"/>
      <c r="B234" s="1556" t="s">
        <v>1546</v>
      </c>
      <c r="C234" s="42">
        <v>0.59102743036687411</v>
      </c>
      <c r="D234" s="42">
        <v>0.14758912120363291</v>
      </c>
      <c r="E234" s="42">
        <v>0.21426148262924274</v>
      </c>
      <c r="F234" s="42">
        <v>0.32979131278085327</v>
      </c>
      <c r="G234" s="42">
        <v>0.46373665597548208</v>
      </c>
      <c r="H234" s="42">
        <v>-4.5001591411463595E-3</v>
      </c>
      <c r="J234" s="1774"/>
      <c r="K234" s="1556" t="s">
        <v>1546</v>
      </c>
      <c r="L234" s="42">
        <v>0.94363631651039315</v>
      </c>
      <c r="M234" s="42">
        <v>0.9706552403630454</v>
      </c>
      <c r="N234" s="42">
        <v>1.9907670879350752</v>
      </c>
      <c r="O234" s="42">
        <v>2.3376672501902012</v>
      </c>
      <c r="P234" s="42">
        <v>2.095404046542523</v>
      </c>
      <c r="Q234" s="42">
        <v>-2.6553450682179704E-2</v>
      </c>
      <c r="S234" s="1774"/>
      <c r="T234" s="1556" t="s">
        <v>1546</v>
      </c>
      <c r="U234" s="42">
        <v>3.2609295060407474E-2</v>
      </c>
      <c r="V234" s="42">
        <v>2.1405672365178402E-2</v>
      </c>
      <c r="W234" s="42">
        <v>1.9549064056210669E-2</v>
      </c>
      <c r="X234" s="42">
        <v>4.3978482424473823E-2</v>
      </c>
      <c r="Y234" s="42">
        <v>3.8413360667224436E-2</v>
      </c>
      <c r="Z234" s="42">
        <v>-1.5744233234393902E-3</v>
      </c>
    </row>
    <row r="235" spans="1:26" s="20" customFormat="1" ht="28.5" customHeight="1">
      <c r="A235" s="2124"/>
      <c r="B235" s="1609" t="s">
        <v>1547</v>
      </c>
      <c r="C235" s="1618">
        <v>2.4149657562575633</v>
      </c>
      <c r="D235" s="1618">
        <v>1.0271486840339579</v>
      </c>
      <c r="E235" s="1618">
        <v>3.4219018639710677</v>
      </c>
      <c r="F235" s="1618">
        <v>1.3179074544443337</v>
      </c>
      <c r="G235" s="1618">
        <v>4.5118692861658243</v>
      </c>
      <c r="H235" s="1618">
        <v>0.18214654190909807</v>
      </c>
      <c r="J235" s="2124"/>
      <c r="K235" s="1609" t="s">
        <v>1547</v>
      </c>
      <c r="L235" s="1618">
        <v>2.7609972876718634</v>
      </c>
      <c r="M235" s="1618">
        <v>7.4019123768049457</v>
      </c>
      <c r="N235" s="1618">
        <v>10.236737277142039</v>
      </c>
      <c r="O235" s="1618">
        <v>5.7682330569192866</v>
      </c>
      <c r="P235" s="1618">
        <v>7.0734415052615187</v>
      </c>
      <c r="Q235" s="1618">
        <v>1.0293587696407391</v>
      </c>
      <c r="S235" s="2124"/>
      <c r="T235" s="1609" t="s">
        <v>1547</v>
      </c>
      <c r="U235" s="1618">
        <v>8.09828033607254E-2</v>
      </c>
      <c r="V235" s="1618">
        <v>7.4409576154526896E-2</v>
      </c>
      <c r="W235" s="1618">
        <v>8.8729228767633839E-2</v>
      </c>
      <c r="X235" s="1618">
        <v>8.2755096250575783E-2</v>
      </c>
      <c r="Y235" s="1618">
        <v>0.10362366987557271</v>
      </c>
      <c r="Z235" s="1618">
        <v>6.4645778298730402E-2</v>
      </c>
    </row>
    <row r="236" spans="1:26" s="20" customFormat="1" ht="13.5" thickBot="1">
      <c r="A236" s="1967" t="s">
        <v>166</v>
      </c>
      <c r="B236" s="1548" t="s">
        <v>109</v>
      </c>
      <c r="C236" s="46">
        <v>38.620376803284927</v>
      </c>
      <c r="D236" s="46">
        <v>35.851273066946803</v>
      </c>
      <c r="E236" s="46">
        <v>35.553737187575834</v>
      </c>
      <c r="F236" s="46">
        <v>38.846875031231967</v>
      </c>
      <c r="G236" s="46">
        <v>38.163202991207832</v>
      </c>
      <c r="H236" s="46">
        <v>45.589216358471731</v>
      </c>
      <c r="J236" s="1967" t="s">
        <v>166</v>
      </c>
      <c r="K236" s="1548" t="s">
        <v>109</v>
      </c>
      <c r="L236" s="46">
        <v>93.037893428827061</v>
      </c>
      <c r="M236" s="46">
        <v>95.125087055123913</v>
      </c>
      <c r="N236" s="46">
        <v>96.857682143609367</v>
      </c>
      <c r="O236" s="46">
        <v>96.114541271703047</v>
      </c>
      <c r="P236" s="46">
        <v>91.297392530102968</v>
      </c>
      <c r="Q236" s="46">
        <v>111.76282624577641</v>
      </c>
      <c r="R236" s="1587"/>
      <c r="S236" s="1967" t="s">
        <v>166</v>
      </c>
      <c r="T236" s="1548" t="s">
        <v>109</v>
      </c>
      <c r="U236" s="46">
        <v>4.7685330240124202</v>
      </c>
      <c r="V236" s="46">
        <v>4.300956972879538</v>
      </c>
      <c r="W236" s="46">
        <v>4.4429697691382897</v>
      </c>
      <c r="X236" s="46">
        <v>5.4837890734057178</v>
      </c>
      <c r="Y236" s="46">
        <v>4.3827318142807421</v>
      </c>
      <c r="Z236" s="46">
        <v>5.1313700516505172</v>
      </c>
    </row>
    <row r="237" spans="1:26" s="20" customFormat="1">
      <c r="A237" s="1774"/>
      <c r="B237" s="1548" t="s">
        <v>75</v>
      </c>
      <c r="C237" s="15"/>
      <c r="D237" s="15"/>
      <c r="E237" s="15"/>
      <c r="F237" s="15"/>
      <c r="G237" s="15"/>
      <c r="H237" s="15"/>
      <c r="J237" s="1774"/>
      <c r="K237" s="1548" t="s">
        <v>75</v>
      </c>
      <c r="L237" s="15"/>
      <c r="M237" s="15"/>
      <c r="N237" s="15"/>
      <c r="O237" s="15"/>
      <c r="P237" s="15"/>
      <c r="Q237" s="15"/>
      <c r="S237" s="1774"/>
      <c r="T237" s="1548" t="s">
        <v>75</v>
      </c>
      <c r="U237" s="15"/>
      <c r="V237" s="15"/>
      <c r="W237" s="15"/>
      <c r="X237" s="15"/>
      <c r="Y237" s="15"/>
      <c r="Z237" s="15"/>
    </row>
    <row r="238" spans="1:26" s="20" customFormat="1" ht="50.25" customHeight="1">
      <c r="A238" s="1773" t="s">
        <v>1552</v>
      </c>
      <c r="B238" s="1774"/>
      <c r="C238" s="1774"/>
      <c r="D238" s="1774"/>
      <c r="E238" s="1774"/>
      <c r="F238" s="1774"/>
      <c r="G238" s="1774"/>
      <c r="H238" s="1774"/>
      <c r="J238" s="1773" t="s">
        <v>1552</v>
      </c>
      <c r="K238" s="1774"/>
      <c r="L238" s="1774"/>
      <c r="M238" s="1774"/>
      <c r="N238" s="1774"/>
      <c r="O238" s="1774"/>
      <c r="P238" s="1774"/>
      <c r="Q238" s="1774"/>
      <c r="S238" s="1773" t="s">
        <v>1552</v>
      </c>
      <c r="T238" s="1774"/>
      <c r="U238" s="1774"/>
      <c r="V238" s="1774"/>
      <c r="W238" s="1774"/>
      <c r="X238" s="1774"/>
      <c r="Y238" s="1774"/>
      <c r="Z238" s="1774"/>
    </row>
    <row r="239" spans="1:26" s="20" customFormat="1"/>
    <row r="240" spans="1:26" s="20" customFormat="1" ht="13.5" customHeight="1" thickBot="1">
      <c r="A240" s="1822" t="s">
        <v>1553</v>
      </c>
      <c r="B240" s="1822"/>
      <c r="C240" s="1822"/>
      <c r="D240" s="1822"/>
      <c r="J240" s="2129" t="s">
        <v>1554</v>
      </c>
      <c r="K240" s="2132"/>
      <c r="L240" s="2132"/>
      <c r="M240" s="2132"/>
      <c r="S240" s="1822" t="s">
        <v>1555</v>
      </c>
      <c r="T240" s="1822"/>
      <c r="U240" s="1822"/>
      <c r="V240" s="1822"/>
    </row>
    <row r="241" spans="1:22" s="20" customFormat="1" ht="13.5" thickBot="1">
      <c r="A241" s="2125" t="s">
        <v>71</v>
      </c>
      <c r="B241" s="2126"/>
      <c r="C241" s="2127" t="s">
        <v>1525</v>
      </c>
      <c r="D241" s="2128"/>
      <c r="J241" s="2125" t="s">
        <v>71</v>
      </c>
      <c r="K241" s="2126"/>
      <c r="L241" s="2127" t="s">
        <v>1525</v>
      </c>
      <c r="M241" s="2128"/>
      <c r="S241" s="2125" t="s">
        <v>71</v>
      </c>
      <c r="T241" s="2126"/>
      <c r="U241" s="2127" t="s">
        <v>1525</v>
      </c>
      <c r="V241" s="2128"/>
    </row>
    <row r="242" spans="1:22" s="20" customFormat="1" ht="13.5" thickBot="1">
      <c r="A242" s="1960"/>
      <c r="B242" s="1960"/>
      <c r="C242" s="1583" t="s">
        <v>391</v>
      </c>
      <c r="D242" s="1583" t="s">
        <v>1521</v>
      </c>
      <c r="J242" s="1960"/>
      <c r="K242" s="1960"/>
      <c r="L242" s="1583" t="s">
        <v>391</v>
      </c>
      <c r="M242" s="1583" t="s">
        <v>1521</v>
      </c>
      <c r="S242" s="1960"/>
      <c r="T242" s="1960"/>
      <c r="U242" s="1583" t="s">
        <v>391</v>
      </c>
      <c r="V242" s="1583" t="s">
        <v>1521</v>
      </c>
    </row>
    <row r="243" spans="1:22" s="20" customFormat="1" ht="12.75" customHeight="1">
      <c r="A243" s="1824" t="s">
        <v>532</v>
      </c>
      <c r="B243" s="1553" t="s">
        <v>109</v>
      </c>
      <c r="C243" s="1582">
        <v>1.7356127350975847</v>
      </c>
      <c r="D243" s="1582">
        <v>2.1182029443414829</v>
      </c>
      <c r="J243" s="1824" t="s">
        <v>532</v>
      </c>
      <c r="K243" s="1553" t="s">
        <v>109</v>
      </c>
      <c r="L243" s="1589">
        <v>61.186015991299506</v>
      </c>
      <c r="M243" s="1582">
        <v>32.023789631890686</v>
      </c>
      <c r="O243" s="2131" t="s">
        <v>1556</v>
      </c>
      <c r="P243" s="2131"/>
      <c r="S243" s="1824" t="s">
        <v>532</v>
      </c>
      <c r="T243" s="1553" t="s">
        <v>109</v>
      </c>
      <c r="U243" s="1582">
        <v>1.9145940385636639</v>
      </c>
      <c r="V243" s="1582">
        <v>2.0431222614669298</v>
      </c>
    </row>
    <row r="244" spans="1:22" s="20" customFormat="1">
      <c r="A244" s="1774"/>
      <c r="B244" s="1548" t="s">
        <v>75</v>
      </c>
      <c r="C244" s="15">
        <v>169</v>
      </c>
      <c r="D244" s="15">
        <v>680</v>
      </c>
      <c r="J244" s="1774"/>
      <c r="K244" s="1548" t="s">
        <v>75</v>
      </c>
      <c r="L244" s="15">
        <v>169</v>
      </c>
      <c r="M244" s="15">
        <v>680</v>
      </c>
      <c r="O244" s="2131"/>
      <c r="P244" s="2131"/>
      <c r="S244" s="1774"/>
      <c r="T244" s="1548" t="s">
        <v>75</v>
      </c>
      <c r="U244" s="15">
        <v>169</v>
      </c>
      <c r="V244" s="15">
        <v>680</v>
      </c>
    </row>
    <row r="245" spans="1:22" s="20" customFormat="1">
      <c r="A245" s="1774"/>
      <c r="B245" s="1548" t="s">
        <v>92</v>
      </c>
      <c r="C245" s="45"/>
      <c r="D245" s="45"/>
      <c r="J245" s="1774"/>
      <c r="K245" s="1548" t="s">
        <v>92</v>
      </c>
      <c r="L245" s="45"/>
      <c r="M245" s="45"/>
      <c r="O245" s="2131"/>
      <c r="P245" s="2131"/>
      <c r="S245" s="1774"/>
      <c r="T245" s="1548" t="s">
        <v>92</v>
      </c>
      <c r="U245" s="1748">
        <v>75</v>
      </c>
      <c r="V245" s="1748">
        <v>332</v>
      </c>
    </row>
    <row r="246" spans="1:22" s="20" customFormat="1">
      <c r="A246" s="1774"/>
      <c r="B246" s="1548" t="s">
        <v>110</v>
      </c>
      <c r="C246" s="42">
        <v>0.6</v>
      </c>
      <c r="D246" s="42">
        <v>0.57000000000000006</v>
      </c>
      <c r="J246" s="1774"/>
      <c r="K246" s="1548" t="s">
        <v>110</v>
      </c>
      <c r="L246" s="34">
        <v>10</v>
      </c>
      <c r="M246" s="34">
        <v>8</v>
      </c>
      <c r="O246" s="2131"/>
      <c r="P246" s="2131"/>
      <c r="S246" s="1774"/>
      <c r="T246" s="1548" t="s">
        <v>110</v>
      </c>
      <c r="U246" s="34">
        <v>1</v>
      </c>
      <c r="V246" s="34">
        <v>1</v>
      </c>
    </row>
    <row r="247" spans="1:22" s="20" customFormat="1">
      <c r="A247" s="1774"/>
      <c r="B247" s="1548" t="s">
        <v>121</v>
      </c>
      <c r="C247" s="45"/>
      <c r="D247" s="45"/>
      <c r="J247" s="1774"/>
      <c r="K247" s="1548" t="s">
        <v>121</v>
      </c>
      <c r="L247" s="45"/>
      <c r="M247" s="45"/>
      <c r="O247" s="2131"/>
      <c r="P247" s="2131"/>
      <c r="S247" s="1774"/>
      <c r="T247" s="1548" t="s">
        <v>121</v>
      </c>
      <c r="U247" s="45">
        <v>2.1772574708051673</v>
      </c>
      <c r="V247" s="45">
        <v>2.4881996695880559</v>
      </c>
    </row>
    <row r="248" spans="1:22" s="20" customFormat="1">
      <c r="A248" s="2124"/>
      <c r="B248" s="1611" t="s">
        <v>112</v>
      </c>
      <c r="C248" s="1612"/>
      <c r="D248" s="1612"/>
      <c r="J248" s="2124"/>
      <c r="K248" s="1611" t="s">
        <v>112</v>
      </c>
      <c r="L248" s="1612"/>
      <c r="M248" s="1612"/>
      <c r="O248" s="2131"/>
      <c r="P248" s="2131"/>
      <c r="S248" s="2124"/>
      <c r="T248" s="1611" t="s">
        <v>112</v>
      </c>
      <c r="U248" s="1612">
        <v>0.47003246667236892</v>
      </c>
      <c r="V248" s="1612">
        <v>0.25530827165630704</v>
      </c>
    </row>
    <row r="249" spans="1:22" s="20" customFormat="1">
      <c r="A249" s="1773" t="s">
        <v>590</v>
      </c>
      <c r="B249" s="1548" t="s">
        <v>109</v>
      </c>
      <c r="C249" s="42">
        <v>0.10273529182849746</v>
      </c>
      <c r="D249" s="42">
        <v>1.2370489519995151</v>
      </c>
      <c r="J249" s="1773" t="s">
        <v>590</v>
      </c>
      <c r="K249" s="1548" t="s">
        <v>109</v>
      </c>
      <c r="L249" s="42">
        <v>0.44518626459015559</v>
      </c>
      <c r="M249" s="42">
        <v>7.5116322539477398</v>
      </c>
      <c r="O249" s="2131"/>
      <c r="P249" s="2131"/>
      <c r="S249" s="1773" t="s">
        <v>590</v>
      </c>
      <c r="T249" s="1548" t="s">
        <v>109</v>
      </c>
      <c r="U249" s="42">
        <v>3.4245097276165821E-2</v>
      </c>
      <c r="V249" s="42">
        <v>0.40614372263472542</v>
      </c>
    </row>
    <row r="250" spans="1:22" s="20" customFormat="1">
      <c r="A250" s="1774"/>
      <c r="B250" s="1548" t="s">
        <v>75</v>
      </c>
      <c r="C250" s="15">
        <v>169</v>
      </c>
      <c r="D250" s="15">
        <v>680</v>
      </c>
      <c r="J250" s="1774"/>
      <c r="K250" s="1548" t="s">
        <v>75</v>
      </c>
      <c r="L250" s="15">
        <v>169</v>
      </c>
      <c r="M250" s="15">
        <v>680</v>
      </c>
      <c r="O250" s="2131"/>
      <c r="P250" s="2131"/>
      <c r="S250" s="1774"/>
      <c r="T250" s="1548" t="s">
        <v>75</v>
      </c>
      <c r="U250" s="15">
        <v>169</v>
      </c>
      <c r="V250" s="15">
        <v>680</v>
      </c>
    </row>
    <row r="251" spans="1:22" s="20" customFormat="1">
      <c r="A251" s="1774"/>
      <c r="B251" s="1548" t="s">
        <v>92</v>
      </c>
      <c r="C251" s="45"/>
      <c r="D251" s="45"/>
      <c r="J251" s="1774"/>
      <c r="K251" s="1548" t="s">
        <v>92</v>
      </c>
      <c r="L251" s="45"/>
      <c r="M251" s="45"/>
      <c r="O251" s="2131"/>
      <c r="P251" s="2131"/>
      <c r="S251" s="1774"/>
      <c r="T251" s="1548" t="s">
        <v>92</v>
      </c>
      <c r="U251" s="1748">
        <v>75</v>
      </c>
      <c r="V251" s="1748">
        <v>332</v>
      </c>
    </row>
    <row r="252" spans="1:22" s="20" customFormat="1">
      <c r="A252" s="1774"/>
      <c r="B252" s="1548" t="s">
        <v>110</v>
      </c>
      <c r="C252" s="42">
        <v>0</v>
      </c>
      <c r="D252" s="42">
        <v>0</v>
      </c>
      <c r="J252" s="1774"/>
      <c r="K252" s="1548" t="s">
        <v>110</v>
      </c>
      <c r="L252" s="42">
        <v>0</v>
      </c>
      <c r="M252" s="42">
        <v>0</v>
      </c>
      <c r="O252" s="2131"/>
      <c r="P252" s="2131"/>
      <c r="S252" s="1774"/>
      <c r="T252" s="1548" t="s">
        <v>110</v>
      </c>
      <c r="U252" s="42">
        <v>0</v>
      </c>
      <c r="V252" s="42">
        <v>0</v>
      </c>
    </row>
    <row r="253" spans="1:22" s="20" customFormat="1">
      <c r="A253" s="1774"/>
      <c r="B253" s="1548" t="s">
        <v>121</v>
      </c>
      <c r="C253" s="45"/>
      <c r="D253" s="45"/>
      <c r="J253" s="1774"/>
      <c r="K253" s="1548" t="s">
        <v>121</v>
      </c>
      <c r="L253" s="45"/>
      <c r="M253" s="45"/>
      <c r="S253" s="1774"/>
      <c r="T253" s="1548" t="s">
        <v>121</v>
      </c>
      <c r="U253" s="79">
        <v>0.26022811571258198</v>
      </c>
      <c r="V253" s="79">
        <v>1.0922479950382911</v>
      </c>
    </row>
    <row r="254" spans="1:22" s="20" customFormat="1">
      <c r="A254" s="1774"/>
      <c r="B254" s="1548" t="s">
        <v>112</v>
      </c>
      <c r="C254" s="45"/>
      <c r="D254" s="45"/>
      <c r="J254" s="1774"/>
      <c r="K254" s="1548" t="s">
        <v>112</v>
      </c>
      <c r="L254" s="45"/>
      <c r="M254" s="45"/>
      <c r="S254" s="1774"/>
      <c r="T254" s="1548" t="s">
        <v>112</v>
      </c>
      <c r="U254" s="79">
        <v>5.6178777552043133E-2</v>
      </c>
      <c r="V254" s="79">
        <v>0.11207297840348179</v>
      </c>
    </row>
    <row r="255" spans="1:22" s="20" customFormat="1">
      <c r="A255" s="1824" t="s">
        <v>591</v>
      </c>
      <c r="B255" s="1553" t="s">
        <v>109</v>
      </c>
      <c r="C255" s="1582">
        <v>30.716619039298443</v>
      </c>
      <c r="D255" s="1582">
        <v>30.422968296669133</v>
      </c>
      <c r="J255" s="1824" t="s">
        <v>591</v>
      </c>
      <c r="K255" s="1553" t="s">
        <v>109</v>
      </c>
      <c r="L255" s="1582">
        <v>40.919062400741602</v>
      </c>
      <c r="M255" s="1582">
        <v>42.375397033104669</v>
      </c>
      <c r="S255" s="1824" t="s">
        <v>591</v>
      </c>
      <c r="T255" s="1553" t="s">
        <v>109</v>
      </c>
      <c r="U255" s="1582">
        <v>2.0604974600435799</v>
      </c>
      <c r="V255" s="1582">
        <v>2.0795467147959692</v>
      </c>
    </row>
    <row r="256" spans="1:22" s="20" customFormat="1">
      <c r="A256" s="1774"/>
      <c r="B256" s="1548" t="s">
        <v>75</v>
      </c>
      <c r="C256" s="15">
        <v>169</v>
      </c>
      <c r="D256" s="15">
        <v>680</v>
      </c>
      <c r="J256" s="1774"/>
      <c r="K256" s="1548" t="s">
        <v>75</v>
      </c>
      <c r="L256" s="15">
        <v>169</v>
      </c>
      <c r="M256" s="15">
        <v>680</v>
      </c>
      <c r="S256" s="1774"/>
      <c r="T256" s="1548" t="s">
        <v>75</v>
      </c>
      <c r="U256" s="15">
        <v>169</v>
      </c>
      <c r="V256" s="15">
        <v>680</v>
      </c>
    </row>
    <row r="257" spans="1:22" s="20" customFormat="1">
      <c r="A257" s="1774"/>
      <c r="B257" s="1548" t="s">
        <v>92</v>
      </c>
      <c r="C257" s="34">
        <v>6.2783999999999995</v>
      </c>
      <c r="D257" s="34">
        <v>7.8294085131954594</v>
      </c>
      <c r="J257" s="1774"/>
      <c r="K257" s="1548" t="s">
        <v>92</v>
      </c>
      <c r="L257" s="15"/>
      <c r="M257" s="15"/>
      <c r="S257" s="1774"/>
      <c r="T257" s="1548" t="s">
        <v>92</v>
      </c>
      <c r="U257" s="1748">
        <v>75</v>
      </c>
      <c r="V257" s="1748">
        <v>332</v>
      </c>
    </row>
    <row r="258" spans="1:22" s="20" customFormat="1">
      <c r="A258" s="1774"/>
      <c r="B258" s="1548" t="s">
        <v>110</v>
      </c>
      <c r="C258" s="45"/>
      <c r="D258" s="45"/>
      <c r="J258" s="1774"/>
      <c r="K258" s="1548" t="s">
        <v>110</v>
      </c>
      <c r="L258" s="34">
        <v>15</v>
      </c>
      <c r="M258" s="34">
        <v>20</v>
      </c>
      <c r="S258" s="1774"/>
      <c r="T258" s="1548" t="s">
        <v>110</v>
      </c>
      <c r="U258" s="34">
        <v>2</v>
      </c>
      <c r="V258" s="34">
        <v>2</v>
      </c>
    </row>
    <row r="259" spans="1:22" s="20" customFormat="1">
      <c r="A259" s="1774"/>
      <c r="B259" s="1548" t="s">
        <v>121</v>
      </c>
      <c r="C259" s="45"/>
      <c r="D259" s="45"/>
      <c r="J259" s="1774"/>
      <c r="K259" s="1548" t="s">
        <v>121</v>
      </c>
      <c r="L259" s="45"/>
      <c r="M259" s="45"/>
      <c r="S259" s="1774"/>
      <c r="T259" s="1548" t="s">
        <v>121</v>
      </c>
      <c r="U259" s="45">
        <v>1.961901412997695</v>
      </c>
      <c r="V259" s="45">
        <v>2.329471073938028</v>
      </c>
    </row>
    <row r="260" spans="1:22" s="20" customFormat="1">
      <c r="A260" s="2124"/>
      <c r="B260" s="1611" t="s">
        <v>112</v>
      </c>
      <c r="C260" s="1612"/>
      <c r="D260" s="1612"/>
      <c r="J260" s="2124"/>
      <c r="K260" s="1611" t="s">
        <v>112</v>
      </c>
      <c r="L260" s="1612"/>
      <c r="M260" s="1612"/>
      <c r="S260" s="2124"/>
      <c r="T260" s="1611" t="s">
        <v>112</v>
      </c>
      <c r="U260" s="1612">
        <v>0.42354079519051613</v>
      </c>
      <c r="V260" s="1612">
        <v>0.23902150660559443</v>
      </c>
    </row>
    <row r="261" spans="1:22" s="20" customFormat="1">
      <c r="A261" s="1773" t="s">
        <v>592</v>
      </c>
      <c r="B261" s="1548" t="s">
        <v>109</v>
      </c>
      <c r="C261" s="42">
        <v>4.6588353052082004E-2</v>
      </c>
      <c r="D261" s="42">
        <v>4.4604147486364223</v>
      </c>
      <c r="J261" s="1773" t="s">
        <v>592</v>
      </c>
      <c r="K261" s="1548" t="s">
        <v>109</v>
      </c>
      <c r="L261" s="42">
        <v>0.21817592999804264</v>
      </c>
      <c r="M261" s="34">
        <v>6.3987955916092867</v>
      </c>
      <c r="S261" s="1773" t="s">
        <v>592</v>
      </c>
      <c r="T261" s="1548" t="s">
        <v>109</v>
      </c>
      <c r="U261" s="42">
        <v>7.7919974999300905E-3</v>
      </c>
      <c r="V261" s="42">
        <v>0.35539175868399336</v>
      </c>
    </row>
    <row r="262" spans="1:22" s="20" customFormat="1">
      <c r="A262" s="1774"/>
      <c r="B262" s="1548" t="s">
        <v>75</v>
      </c>
      <c r="C262" s="15">
        <v>169</v>
      </c>
      <c r="D262" s="15">
        <v>680</v>
      </c>
      <c r="J262" s="1774"/>
      <c r="K262" s="1548" t="s">
        <v>75</v>
      </c>
      <c r="L262" s="15">
        <v>169</v>
      </c>
      <c r="M262" s="15">
        <v>680</v>
      </c>
      <c r="S262" s="1774"/>
      <c r="T262" s="1548" t="s">
        <v>75</v>
      </c>
      <c r="U262" s="15">
        <v>169</v>
      </c>
      <c r="V262" s="15">
        <v>680</v>
      </c>
    </row>
    <row r="263" spans="1:22" s="20" customFormat="1">
      <c r="A263" s="1774"/>
      <c r="B263" s="1548" t="s">
        <v>92</v>
      </c>
      <c r="C263" s="15"/>
      <c r="D263" s="15"/>
      <c r="J263" s="1774"/>
      <c r="K263" s="1548" t="s">
        <v>92</v>
      </c>
      <c r="L263" s="15"/>
      <c r="M263" s="15"/>
      <c r="S263" s="1774"/>
      <c r="T263" s="1548" t="s">
        <v>92</v>
      </c>
      <c r="U263" s="1748">
        <v>75</v>
      </c>
      <c r="V263" s="1748">
        <v>332</v>
      </c>
    </row>
    <row r="264" spans="1:22" s="20" customFormat="1">
      <c r="A264" s="1774"/>
      <c r="B264" s="1548" t="s">
        <v>110</v>
      </c>
      <c r="C264" s="42">
        <v>0</v>
      </c>
      <c r="D264" s="42">
        <v>0</v>
      </c>
      <c r="J264" s="1774"/>
      <c r="K264" s="1548" t="s">
        <v>110</v>
      </c>
      <c r="L264" s="42">
        <v>0</v>
      </c>
      <c r="M264" s="42">
        <v>0</v>
      </c>
      <c r="S264" s="1774"/>
      <c r="T264" s="1548" t="s">
        <v>110</v>
      </c>
      <c r="U264" s="42">
        <v>0</v>
      </c>
      <c r="V264" s="42">
        <v>0</v>
      </c>
    </row>
    <row r="265" spans="1:22" s="20" customFormat="1">
      <c r="A265" s="1774"/>
      <c r="B265" s="1548" t="s">
        <v>121</v>
      </c>
      <c r="C265" s="45"/>
      <c r="D265" s="45"/>
      <c r="J265" s="1774"/>
      <c r="K265" s="1548" t="s">
        <v>121</v>
      </c>
      <c r="L265" s="45"/>
      <c r="M265" s="45"/>
      <c r="S265" s="1774"/>
      <c r="T265" s="1548" t="s">
        <v>121</v>
      </c>
      <c r="U265" s="45">
        <v>0.12496318150338194</v>
      </c>
      <c r="V265" s="45">
        <v>1.0297689904620029</v>
      </c>
    </row>
    <row r="266" spans="1:22" s="20" customFormat="1">
      <c r="A266" s="1774"/>
      <c r="B266" s="1548" t="s">
        <v>112</v>
      </c>
      <c r="C266" s="45"/>
      <c r="D266" s="45"/>
      <c r="J266" s="1774"/>
      <c r="K266" s="1548" t="s">
        <v>112</v>
      </c>
      <c r="L266" s="45"/>
      <c r="M266" s="45"/>
      <c r="S266" s="1774"/>
      <c r="T266" s="1548" t="s">
        <v>112</v>
      </c>
      <c r="U266" s="45">
        <v>2.6977403101315453E-2</v>
      </c>
      <c r="V266" s="45">
        <v>0.10566215580425706</v>
      </c>
    </row>
    <row r="267" spans="1:22" s="20" customFormat="1">
      <c r="A267" s="1824" t="s">
        <v>538</v>
      </c>
      <c r="B267" s="1553" t="s">
        <v>109</v>
      </c>
      <c r="C267" s="1582">
        <v>1.8892687270519539</v>
      </c>
      <c r="D267" s="1582">
        <v>1.4070873236342296</v>
      </c>
      <c r="J267" s="1824" t="s">
        <v>538</v>
      </c>
      <c r="K267" s="1553" t="s">
        <v>109</v>
      </c>
      <c r="L267" s="1582">
        <v>1.7239523113832231</v>
      </c>
      <c r="M267" s="1582">
        <v>1.8841890068944815</v>
      </c>
      <c r="S267" s="1824" t="s">
        <v>538</v>
      </c>
      <c r="T267" s="1553" t="s">
        <v>109</v>
      </c>
      <c r="U267" s="1588">
        <v>9.1038046609790299E-2</v>
      </c>
      <c r="V267" s="1588">
        <v>4.8293947515889217E-2</v>
      </c>
    </row>
    <row r="268" spans="1:22" s="20" customFormat="1">
      <c r="A268" s="1774"/>
      <c r="B268" s="1548" t="s">
        <v>75</v>
      </c>
      <c r="C268" s="15">
        <v>169</v>
      </c>
      <c r="D268" s="15">
        <v>680</v>
      </c>
      <c r="J268" s="1774"/>
      <c r="K268" s="1548" t="s">
        <v>75</v>
      </c>
      <c r="L268" s="15">
        <v>169</v>
      </c>
      <c r="M268" s="15">
        <v>680</v>
      </c>
      <c r="S268" s="1774"/>
      <c r="T268" s="1548" t="s">
        <v>75</v>
      </c>
      <c r="U268" s="15">
        <v>169</v>
      </c>
      <c r="V268" s="15">
        <v>680</v>
      </c>
    </row>
    <row r="269" spans="1:22" s="20" customFormat="1">
      <c r="A269" s="1774"/>
      <c r="B269" s="1548" t="s">
        <v>92</v>
      </c>
      <c r="C269" s="15"/>
      <c r="D269" s="15"/>
      <c r="J269" s="1774"/>
      <c r="K269" s="1548" t="s">
        <v>92</v>
      </c>
      <c r="L269" s="15"/>
      <c r="M269" s="15"/>
      <c r="S269" s="1774"/>
      <c r="T269" s="1548" t="s">
        <v>92</v>
      </c>
      <c r="U269" s="1748">
        <v>75</v>
      </c>
      <c r="V269" s="1748">
        <v>332</v>
      </c>
    </row>
    <row r="270" spans="1:22" s="20" customFormat="1">
      <c r="A270" s="1774"/>
      <c r="B270" s="1548" t="s">
        <v>110</v>
      </c>
      <c r="C270" s="42">
        <v>0</v>
      </c>
      <c r="D270" s="42">
        <v>0</v>
      </c>
      <c r="J270" s="1774"/>
      <c r="K270" s="1548" t="s">
        <v>110</v>
      </c>
      <c r="L270" s="42">
        <v>0</v>
      </c>
      <c r="M270" s="42">
        <v>0</v>
      </c>
      <c r="S270" s="1774"/>
      <c r="T270" s="1548" t="s">
        <v>110</v>
      </c>
      <c r="U270" s="42">
        <v>0</v>
      </c>
      <c r="V270" s="42">
        <v>0</v>
      </c>
    </row>
    <row r="271" spans="1:22" s="20" customFormat="1">
      <c r="A271" s="1774"/>
      <c r="B271" s="1548" t="s">
        <v>121</v>
      </c>
      <c r="C271" s="45"/>
      <c r="D271" s="45"/>
      <c r="J271" s="1774"/>
      <c r="K271" s="1548" t="s">
        <v>121</v>
      </c>
      <c r="L271" s="45"/>
      <c r="M271" s="45"/>
      <c r="S271" s="1774"/>
      <c r="T271" s="1548" t="s">
        <v>121</v>
      </c>
      <c r="U271" s="45">
        <v>0.55794136877025724</v>
      </c>
      <c r="V271" s="45">
        <v>0.28911343276960733</v>
      </c>
    </row>
    <row r="272" spans="1:22" s="20" customFormat="1">
      <c r="A272" s="2124"/>
      <c r="B272" s="1611" t="s">
        <v>112</v>
      </c>
      <c r="C272" s="1612"/>
      <c r="D272" s="1612"/>
      <c r="J272" s="2124"/>
      <c r="K272" s="1611" t="s">
        <v>112</v>
      </c>
      <c r="L272" s="1612"/>
      <c r="M272" s="1612"/>
      <c r="S272" s="2124"/>
      <c r="T272" s="1611" t="s">
        <v>112</v>
      </c>
      <c r="U272" s="1612">
        <v>0.12044995198691841</v>
      </c>
      <c r="V272" s="1612">
        <v>2.9665244206567552E-2</v>
      </c>
    </row>
    <row r="273" spans="1:26" s="20" customFormat="1" ht="13.5" thickBot="1">
      <c r="A273" s="1967" t="s">
        <v>166</v>
      </c>
      <c r="B273" s="1548" t="s">
        <v>109</v>
      </c>
      <c r="C273" s="45">
        <v>34.490824146328556</v>
      </c>
      <c r="D273" s="45">
        <v>39.645722265280781</v>
      </c>
      <c r="J273" s="1967" t="s">
        <v>166</v>
      </c>
      <c r="K273" s="1548" t="s">
        <v>109</v>
      </c>
      <c r="L273" s="45">
        <v>104.49239289801253</v>
      </c>
      <c r="M273" s="45">
        <v>90.193803517446867</v>
      </c>
      <c r="S273" s="1967" t="s">
        <v>166</v>
      </c>
      <c r="T273" s="1548" t="s">
        <v>109</v>
      </c>
      <c r="U273" s="45">
        <v>4.1081666399931294</v>
      </c>
      <c r="V273" s="45">
        <v>4.9324984050975065</v>
      </c>
    </row>
    <row r="274" spans="1:26" s="20" customFormat="1">
      <c r="A274" s="1774"/>
      <c r="B274" s="1548" t="s">
        <v>75</v>
      </c>
      <c r="C274" s="15"/>
      <c r="D274" s="15"/>
      <c r="J274" s="1774"/>
      <c r="K274" s="1548" t="s">
        <v>75</v>
      </c>
      <c r="L274" s="15"/>
      <c r="M274" s="15"/>
      <c r="S274" s="1774"/>
      <c r="T274" s="1548" t="s">
        <v>75</v>
      </c>
      <c r="U274" s="15"/>
      <c r="V274" s="15"/>
    </row>
    <row r="275" spans="1:26" s="20" customFormat="1" ht="50.25" customHeight="1">
      <c r="A275" s="1773" t="s">
        <v>1557</v>
      </c>
      <c r="B275" s="1774"/>
      <c r="C275" s="1774"/>
      <c r="D275" s="1774"/>
      <c r="J275" s="1773" t="s">
        <v>1557</v>
      </c>
      <c r="K275" s="1774"/>
      <c r="L275" s="1774"/>
      <c r="M275" s="1774"/>
      <c r="S275" s="1773" t="s">
        <v>1557</v>
      </c>
      <c r="T275" s="1774"/>
      <c r="U275" s="1774"/>
      <c r="V275" s="1774"/>
    </row>
    <row r="276" spans="1:26" s="20" customFormat="1"/>
    <row r="277" spans="1:26" s="20" customFormat="1"/>
    <row r="278" spans="1:26" s="20" customFormat="1" ht="13.5" customHeight="1" thickBot="1">
      <c r="A278" s="1826" t="s">
        <v>1536</v>
      </c>
      <c r="B278" s="1827"/>
      <c r="C278" s="1827"/>
      <c r="D278" s="1827"/>
      <c r="E278" s="1827"/>
      <c r="F278" s="1827"/>
      <c r="G278" s="1827"/>
      <c r="H278" s="1827"/>
      <c r="J278" s="1822" t="s">
        <v>1537</v>
      </c>
      <c r="K278" s="2130"/>
      <c r="L278" s="2130"/>
      <c r="M278" s="2130"/>
      <c r="N278" s="2130"/>
      <c r="O278" s="2130"/>
      <c r="P278" s="2130"/>
      <c r="Q278" s="2130"/>
      <c r="S278" s="1826" t="s">
        <v>1538</v>
      </c>
      <c r="T278" s="1827"/>
      <c r="U278" s="1827"/>
      <c r="V278" s="1827"/>
      <c r="W278" s="1827"/>
      <c r="X278" s="1827"/>
      <c r="Y278" s="1827"/>
      <c r="Z278" s="1827"/>
    </row>
    <row r="279" spans="1:26" s="20" customFormat="1" ht="13.5" thickBot="1">
      <c r="A279" s="2125" t="s">
        <v>71</v>
      </c>
      <c r="B279" s="2126"/>
      <c r="C279" s="2127" t="s">
        <v>1524</v>
      </c>
      <c r="D279" s="2128"/>
      <c r="E279" s="2128"/>
      <c r="F279" s="2128"/>
      <c r="G279" s="2128"/>
      <c r="H279" s="2128"/>
      <c r="J279" s="2125" t="s">
        <v>71</v>
      </c>
      <c r="K279" s="2126"/>
      <c r="L279" s="2127" t="s">
        <v>1524</v>
      </c>
      <c r="M279" s="2128"/>
      <c r="N279" s="2128"/>
      <c r="O279" s="2128"/>
      <c r="P279" s="2128"/>
      <c r="Q279" s="2128"/>
      <c r="S279" s="2125" t="s">
        <v>71</v>
      </c>
      <c r="T279" s="2126"/>
      <c r="U279" s="2127" t="s">
        <v>1524</v>
      </c>
      <c r="V279" s="2128"/>
      <c r="W279" s="2128"/>
      <c r="X279" s="2128"/>
      <c r="Y279" s="2128"/>
      <c r="Z279" s="2128"/>
    </row>
    <row r="280" spans="1:26" s="20" customFormat="1" ht="36.75" thickBot="1">
      <c r="A280" s="1960"/>
      <c r="B280" s="1960"/>
      <c r="C280" s="44" t="s">
        <v>1526</v>
      </c>
      <c r="D280" s="44" t="s">
        <v>77</v>
      </c>
      <c r="E280" s="44" t="s">
        <v>78</v>
      </c>
      <c r="F280" s="44" t="s">
        <v>79</v>
      </c>
      <c r="G280" s="44" t="s">
        <v>80</v>
      </c>
      <c r="H280" s="44" t="s">
        <v>81</v>
      </c>
      <c r="J280" s="1960"/>
      <c r="K280" s="1960"/>
      <c r="L280" s="44" t="s">
        <v>1526</v>
      </c>
      <c r="M280" s="44" t="s">
        <v>77</v>
      </c>
      <c r="N280" s="44" t="s">
        <v>78</v>
      </c>
      <c r="O280" s="44" t="s">
        <v>79</v>
      </c>
      <c r="P280" s="44" t="s">
        <v>80</v>
      </c>
      <c r="Q280" s="44" t="s">
        <v>81</v>
      </c>
      <c r="S280" s="1960"/>
      <c r="T280" s="1960"/>
      <c r="U280" s="44" t="s">
        <v>1526</v>
      </c>
      <c r="V280" s="44" t="s">
        <v>77</v>
      </c>
      <c r="W280" s="44" t="s">
        <v>78</v>
      </c>
      <c r="X280" s="44" t="s">
        <v>79</v>
      </c>
      <c r="Y280" s="44" t="s">
        <v>80</v>
      </c>
      <c r="Z280" s="44" t="s">
        <v>81</v>
      </c>
    </row>
    <row r="281" spans="1:26" s="20" customFormat="1">
      <c r="A281" s="1824" t="s">
        <v>532</v>
      </c>
      <c r="B281" s="1553" t="s">
        <v>109</v>
      </c>
      <c r="C281" s="1588">
        <v>1.8740345887526393</v>
      </c>
      <c r="D281" s="1588">
        <v>1.4786038943392124</v>
      </c>
      <c r="E281" s="1588">
        <v>1.8158510415576261</v>
      </c>
      <c r="F281" s="1588">
        <v>2.0853214674277223</v>
      </c>
      <c r="G281" s="1588">
        <v>1.4886027483855204</v>
      </c>
      <c r="H281" s="1588">
        <v>1.8606982386215944</v>
      </c>
      <c r="J281" s="1824" t="s">
        <v>532</v>
      </c>
      <c r="K281" s="1553" t="s">
        <v>109</v>
      </c>
      <c r="L281" s="1588">
        <v>32.338496122165473</v>
      </c>
      <c r="M281" s="1588">
        <v>27.295907275049597</v>
      </c>
      <c r="N281" s="1588">
        <v>27.29991741977506</v>
      </c>
      <c r="O281" s="1588">
        <v>33.740991804929003</v>
      </c>
      <c r="P281" s="1588">
        <v>24.294901910077666</v>
      </c>
      <c r="Q281" s="1588">
        <v>35.519123890628677</v>
      </c>
      <c r="S281" s="1824" t="s">
        <v>532</v>
      </c>
      <c r="T281" s="1553" t="s">
        <v>109</v>
      </c>
      <c r="U281" s="1588">
        <v>1.7675137009527773</v>
      </c>
      <c r="V281" s="1588">
        <v>1.7550683479631493</v>
      </c>
      <c r="W281" s="1588">
        <v>1.7695546483361828</v>
      </c>
      <c r="X281" s="1588">
        <v>2.6138611849095876</v>
      </c>
      <c r="Y281" s="1588">
        <v>1.9249563605801348</v>
      </c>
      <c r="Z281" s="1588">
        <v>1.6897721224424116</v>
      </c>
    </row>
    <row r="282" spans="1:26" s="20" customFormat="1" ht="17.25" customHeight="1">
      <c r="A282" s="1773"/>
      <c r="B282" s="1548" t="s">
        <v>1527</v>
      </c>
      <c r="C282" s="186">
        <v>4.7756792880479355E-2</v>
      </c>
      <c r="D282" s="186">
        <v>3.5684015652479494E-2</v>
      </c>
      <c r="E282" s="186">
        <v>4.4014552081816746E-2</v>
      </c>
      <c r="F282" s="186">
        <v>5.6474751004598742E-2</v>
      </c>
      <c r="G282" s="186">
        <v>4.1147052465759469E-2</v>
      </c>
      <c r="H282" s="186">
        <v>4.3782065576488519E-2</v>
      </c>
      <c r="J282" s="1773"/>
      <c r="K282" s="1548" t="s">
        <v>1528</v>
      </c>
      <c r="L282" s="186">
        <v>0.36062623005497485</v>
      </c>
      <c r="M282" s="186">
        <v>0.30567215969851158</v>
      </c>
      <c r="N282" s="186">
        <v>0.3149310004763215</v>
      </c>
      <c r="O282" s="186">
        <v>0.37787444667935915</v>
      </c>
      <c r="P282" s="186">
        <v>0.27752354594004142</v>
      </c>
      <c r="Q282" s="186">
        <v>0.34504342420386458</v>
      </c>
      <c r="S282" s="1773"/>
      <c r="T282" s="1548" t="s">
        <v>1529</v>
      </c>
      <c r="U282" s="186">
        <v>0.37051734816557225</v>
      </c>
      <c r="V282" s="186">
        <v>0.35438663640335799</v>
      </c>
      <c r="W282" s="186">
        <v>0.35778183306132622</v>
      </c>
      <c r="X282" s="186">
        <v>0.46349514541238368</v>
      </c>
      <c r="Y282" s="186">
        <v>0.38365847582477525</v>
      </c>
      <c r="Z282" s="186">
        <v>0.36170243771254307</v>
      </c>
    </row>
    <row r="283" spans="1:26" s="20" customFormat="1">
      <c r="A283" s="1774"/>
      <c r="B283" s="1548" t="s">
        <v>75</v>
      </c>
      <c r="C283" s="1613">
        <v>914</v>
      </c>
      <c r="D283" s="1613">
        <v>294</v>
      </c>
      <c r="E283" s="1613">
        <v>344</v>
      </c>
      <c r="F283" s="1613">
        <v>1574</v>
      </c>
      <c r="G283" s="1613">
        <v>557</v>
      </c>
      <c r="H283" s="1613">
        <v>162</v>
      </c>
      <c r="J283" s="1774"/>
      <c r="K283" s="1548" t="s">
        <v>75</v>
      </c>
      <c r="L283" s="1585"/>
      <c r="M283" s="1585"/>
      <c r="N283" s="1585"/>
      <c r="O283" s="1585"/>
      <c r="P283" s="1585"/>
      <c r="Q283" s="1585"/>
      <c r="S283" s="1774"/>
      <c r="T283" s="1548" t="s">
        <v>75</v>
      </c>
      <c r="U283" s="1745">
        <v>914.17</v>
      </c>
      <c r="V283" s="1745">
        <v>294.37600000000003</v>
      </c>
      <c r="W283" s="1745">
        <v>343.90800000000002</v>
      </c>
      <c r="X283" s="1745">
        <v>1574.4829999999979</v>
      </c>
      <c r="Y283" s="1745">
        <v>556.83600000000013</v>
      </c>
      <c r="Z283" s="1745">
        <v>161.578</v>
      </c>
    </row>
    <row r="284" spans="1:26" s="20" customFormat="1">
      <c r="A284" s="1774"/>
      <c r="B284" s="1548" t="s">
        <v>92</v>
      </c>
      <c r="C284" s="1585"/>
      <c r="D284" s="1585"/>
      <c r="E284" s="1585"/>
      <c r="F284" s="1585"/>
      <c r="G284" s="1585"/>
      <c r="H284" s="1585"/>
      <c r="J284" s="1774"/>
      <c r="K284" s="1548" t="s">
        <v>92</v>
      </c>
      <c r="L284" s="1585"/>
      <c r="M284" s="1585"/>
      <c r="N284" s="1585"/>
      <c r="O284" s="1585"/>
      <c r="P284" s="1585"/>
      <c r="Q284" s="1585"/>
      <c r="S284" s="1774"/>
      <c r="T284" s="1548" t="s">
        <v>92</v>
      </c>
      <c r="U284" s="1745">
        <v>454</v>
      </c>
      <c r="V284" s="1745">
        <v>141</v>
      </c>
      <c r="W284" s="1745">
        <v>243</v>
      </c>
      <c r="X284" s="1745">
        <v>3378</v>
      </c>
      <c r="Y284" s="1745">
        <v>253</v>
      </c>
      <c r="Z284" s="1745">
        <v>75</v>
      </c>
    </row>
    <row r="285" spans="1:26" s="20" customFormat="1">
      <c r="A285" s="1774"/>
      <c r="B285" s="1548" t="s">
        <v>110</v>
      </c>
      <c r="C285" s="42">
        <v>0.2</v>
      </c>
      <c r="D285" s="42">
        <v>0</v>
      </c>
      <c r="E285" s="42">
        <v>0.2</v>
      </c>
      <c r="F285" s="42">
        <v>0.86655000000001792</v>
      </c>
      <c r="G285" s="42">
        <v>0.30000000000000004</v>
      </c>
      <c r="H285" s="42">
        <v>0.48119999999999835</v>
      </c>
      <c r="J285" s="1774"/>
      <c r="K285" s="1548" t="s">
        <v>110</v>
      </c>
      <c r="L285" s="42">
        <v>4</v>
      </c>
      <c r="M285" s="42">
        <v>0</v>
      </c>
      <c r="N285" s="42">
        <v>6</v>
      </c>
      <c r="O285" s="42">
        <v>14</v>
      </c>
      <c r="P285" s="42">
        <v>5</v>
      </c>
      <c r="Q285" s="42">
        <v>10</v>
      </c>
      <c r="S285" s="1774"/>
      <c r="T285" s="1548" t="s">
        <v>110</v>
      </c>
      <c r="U285" s="42">
        <v>1</v>
      </c>
      <c r="V285" s="42">
        <v>0</v>
      </c>
      <c r="W285" s="42">
        <v>1</v>
      </c>
      <c r="X285" s="42">
        <v>2</v>
      </c>
      <c r="Y285" s="42">
        <v>2</v>
      </c>
      <c r="Z285" s="42">
        <v>1</v>
      </c>
    </row>
    <row r="286" spans="1:26" s="20" customFormat="1">
      <c r="A286" s="1774"/>
      <c r="B286" s="1548" t="s">
        <v>121</v>
      </c>
      <c r="C286" s="42">
        <v>3.3595306856060434</v>
      </c>
      <c r="D286" s="42">
        <v>2.5201674999853014</v>
      </c>
      <c r="E286" s="42">
        <v>3.2016075262418542</v>
      </c>
      <c r="F286" s="42">
        <v>3.3870456908328488</v>
      </c>
      <c r="G286" s="42">
        <v>2.6260333700453784</v>
      </c>
      <c r="H286" s="42">
        <v>3.1239196361646773</v>
      </c>
      <c r="J286" s="1774"/>
      <c r="K286" s="1548" t="s">
        <v>121</v>
      </c>
      <c r="L286" s="42">
        <v>63.951113269470504</v>
      </c>
      <c r="M286" s="42">
        <v>56.096163381057259</v>
      </c>
      <c r="N286" s="42">
        <v>44.258880592644701</v>
      </c>
      <c r="O286" s="42">
        <v>53.589788017975508</v>
      </c>
      <c r="P286" s="42">
        <v>44.15731434369831</v>
      </c>
      <c r="Q286" s="42">
        <v>62.22498598603606</v>
      </c>
      <c r="S286" s="1774"/>
      <c r="T286" s="1548" t="s">
        <v>121</v>
      </c>
      <c r="U286" s="42">
        <v>2.2582947360121808</v>
      </c>
      <c r="V286" s="42">
        <v>2.4155934999837281</v>
      </c>
      <c r="W286" s="42">
        <v>2.2838887037225986</v>
      </c>
      <c r="X286" s="42">
        <v>2.8711141193747305</v>
      </c>
      <c r="Y286" s="42">
        <v>2.1209196426751395</v>
      </c>
      <c r="Z286" s="42">
        <v>1.9966585156014542</v>
      </c>
    </row>
    <row r="287" spans="1:26" s="20" customFormat="1" ht="26.25" customHeight="1">
      <c r="A287" s="1774"/>
      <c r="B287" s="1556" t="s">
        <v>1546</v>
      </c>
      <c r="C287" s="42">
        <v>1.6559679514334595</v>
      </c>
      <c r="D287" s="42">
        <v>1.1895215188496568</v>
      </c>
      <c r="E287" s="42">
        <v>1.4762800434131913</v>
      </c>
      <c r="F287" s="42">
        <v>1.9178910525833501</v>
      </c>
      <c r="G287" s="42">
        <v>1.2700122022442508</v>
      </c>
      <c r="H287" s="42">
        <v>1.3753624919937748</v>
      </c>
      <c r="J287" s="1774"/>
      <c r="K287" s="1556" t="s">
        <v>1546</v>
      </c>
      <c r="L287" s="42">
        <v>28.187438867876931</v>
      </c>
      <c r="M287" s="42">
        <v>20.861250782518514</v>
      </c>
      <c r="N287" s="42">
        <v>22.605702986427179</v>
      </c>
      <c r="O287" s="42">
        <v>31.091910198631815</v>
      </c>
      <c r="P287" s="42">
        <v>20.619254993849051</v>
      </c>
      <c r="Q287" s="42">
        <v>25.851778520145391</v>
      </c>
      <c r="S287" s="1774"/>
      <c r="T287" s="1556" t="s">
        <v>1546</v>
      </c>
      <c r="U287" s="42">
        <v>1.6209281253937484</v>
      </c>
      <c r="V287" s="42">
        <v>1.4779814054498051</v>
      </c>
      <c r="W287" s="42">
        <v>1.5273193460959242</v>
      </c>
      <c r="X287" s="42">
        <v>2.4719345999291997</v>
      </c>
      <c r="Y287" s="42">
        <v>1.7484113903971801</v>
      </c>
      <c r="Z287" s="42">
        <v>1.3795689596555625</v>
      </c>
    </row>
    <row r="288" spans="1:26" s="20" customFormat="1" ht="27.75" customHeight="1">
      <c r="A288" s="2124"/>
      <c r="B288" s="1609" t="s">
        <v>1547</v>
      </c>
      <c r="C288" s="1618">
        <v>2.092101226071819</v>
      </c>
      <c r="D288" s="1618">
        <v>1.7676862698287679</v>
      </c>
      <c r="E288" s="1618">
        <v>2.1554220397020609</v>
      </c>
      <c r="F288" s="1618">
        <v>2.2527518822720944</v>
      </c>
      <c r="G288" s="1618">
        <v>1.70719329452679</v>
      </c>
      <c r="H288" s="1618">
        <v>2.3460339852494139</v>
      </c>
      <c r="J288" s="2124"/>
      <c r="K288" s="1609" t="s">
        <v>1547</v>
      </c>
      <c r="L288" s="1618">
        <v>36.489553376454019</v>
      </c>
      <c r="M288" s="1618">
        <v>33.730563767580676</v>
      </c>
      <c r="N288" s="1618">
        <v>31.994131853122941</v>
      </c>
      <c r="O288" s="1618">
        <v>36.39007341122619</v>
      </c>
      <c r="P288" s="1618">
        <v>27.970548826306281</v>
      </c>
      <c r="Q288" s="1618">
        <v>45.186469261111959</v>
      </c>
      <c r="S288" s="2124"/>
      <c r="T288" s="1609" t="s">
        <v>1547</v>
      </c>
      <c r="U288" s="1618">
        <v>1.9140992765118061</v>
      </c>
      <c r="V288" s="1618">
        <v>2.0321552904764935</v>
      </c>
      <c r="W288" s="1618">
        <v>2.0117899505764414</v>
      </c>
      <c r="X288" s="1618">
        <v>2.7557877698899755</v>
      </c>
      <c r="Y288" s="1618">
        <v>2.1015013307630892</v>
      </c>
      <c r="Z288" s="1618">
        <v>1.9999752852292607</v>
      </c>
    </row>
    <row r="289" spans="1:26" s="20" customFormat="1">
      <c r="A289" s="1773" t="s">
        <v>590</v>
      </c>
      <c r="B289" s="1548" t="s">
        <v>109</v>
      </c>
      <c r="C289" s="42">
        <v>1.2512344531104698</v>
      </c>
      <c r="D289" s="42">
        <v>2.9944241378373246</v>
      </c>
      <c r="E289" s="42">
        <v>1.0753585261174494</v>
      </c>
      <c r="F289" s="42">
        <v>1.0252405392754316</v>
      </c>
      <c r="G289" s="42">
        <v>1.6813609393070874</v>
      </c>
      <c r="H289" s="42">
        <v>0.66369802819690793</v>
      </c>
      <c r="J289" s="1773" t="s">
        <v>590</v>
      </c>
      <c r="K289" s="1548" t="s">
        <v>109</v>
      </c>
      <c r="L289" s="42">
        <v>5.8219926271918716</v>
      </c>
      <c r="M289" s="42">
        <v>11.358368209364897</v>
      </c>
      <c r="N289" s="42">
        <v>6.2226845551717291</v>
      </c>
      <c r="O289" s="42">
        <v>5.0791345476578629</v>
      </c>
      <c r="P289" s="42">
        <v>7.7729097974987358</v>
      </c>
      <c r="Q289" s="42">
        <v>2.5226020869177734</v>
      </c>
      <c r="S289" s="1773" t="s">
        <v>590</v>
      </c>
      <c r="T289" s="1548" t="s">
        <v>109</v>
      </c>
      <c r="U289" s="42">
        <v>0.33573842939496978</v>
      </c>
      <c r="V289" s="42">
        <v>0.6720996276870399</v>
      </c>
      <c r="W289" s="42">
        <v>0.51213987461763</v>
      </c>
      <c r="X289" s="42">
        <v>0.3231016149428097</v>
      </c>
      <c r="Y289" s="42">
        <v>0.48259631202005665</v>
      </c>
      <c r="Z289" s="42">
        <v>0.47979923009320574</v>
      </c>
    </row>
    <row r="290" spans="1:26" s="20" customFormat="1" ht="16.5" customHeight="1">
      <c r="A290" s="1773"/>
      <c r="B290" s="1548" t="s">
        <v>1527</v>
      </c>
      <c r="C290" s="186">
        <v>3.1885721309919665E-2</v>
      </c>
      <c r="D290" s="186">
        <v>7.2266195303443401E-2</v>
      </c>
      <c r="E290" s="186">
        <v>2.6065697444996129E-2</v>
      </c>
      <c r="F290" s="186">
        <v>2.7765601169790561E-2</v>
      </c>
      <c r="G290" s="186">
        <v>4.6475157229543297E-2</v>
      </c>
      <c r="H290" s="186">
        <v>1.5616756113570232E-2</v>
      </c>
      <c r="J290" s="1773"/>
      <c r="K290" s="1548" t="s">
        <v>1528</v>
      </c>
      <c r="L290" s="186">
        <v>6.4924579195659596E-2</v>
      </c>
      <c r="M290" s="186">
        <v>0.12719624617061479</v>
      </c>
      <c r="N290" s="186">
        <v>7.1784695992861858E-2</v>
      </c>
      <c r="O290" s="186">
        <v>5.6882594557456298E-2</v>
      </c>
      <c r="P290" s="186">
        <v>8.8790870498601751E-2</v>
      </c>
      <c r="Q290" s="186">
        <v>2.4505313381436487E-2</v>
      </c>
      <c r="S290" s="1773"/>
      <c r="T290" s="1548" t="s">
        <v>1529</v>
      </c>
      <c r="U290" s="186">
        <v>7.0379602981092776E-2</v>
      </c>
      <c r="V290" s="186">
        <v>0.13571159588194018</v>
      </c>
      <c r="W290" s="186">
        <v>0.10354828165198449</v>
      </c>
      <c r="X290" s="186">
        <v>5.7293031039853622E-2</v>
      </c>
      <c r="Y290" s="186">
        <v>9.6185123621437454E-2</v>
      </c>
      <c r="Z290" s="186">
        <v>0.10270293185241512</v>
      </c>
    </row>
    <row r="291" spans="1:26" s="20" customFormat="1">
      <c r="A291" s="1774"/>
      <c r="B291" s="1548" t="s">
        <v>75</v>
      </c>
      <c r="C291" s="1585"/>
      <c r="D291" s="1585"/>
      <c r="E291" s="1585"/>
      <c r="F291" s="1585"/>
      <c r="G291" s="1585"/>
      <c r="H291" s="1585"/>
      <c r="J291" s="1774"/>
      <c r="K291" s="1548" t="s">
        <v>75</v>
      </c>
      <c r="L291" s="1585"/>
      <c r="M291" s="1585"/>
      <c r="N291" s="1585"/>
      <c r="O291" s="1585"/>
      <c r="P291" s="1585"/>
      <c r="Q291" s="1585"/>
      <c r="S291" s="1774"/>
      <c r="T291" s="1548" t="s">
        <v>75</v>
      </c>
      <c r="U291" s="1746">
        <v>914.17</v>
      </c>
      <c r="V291" s="1746">
        <v>294.37600000000003</v>
      </c>
      <c r="W291" s="1746">
        <v>343.90800000000002</v>
      </c>
      <c r="X291" s="1746">
        <v>1574.4829999999979</v>
      </c>
      <c r="Y291" s="1746">
        <v>556.83600000000013</v>
      </c>
      <c r="Z291" s="1746">
        <v>161.578</v>
      </c>
    </row>
    <row r="292" spans="1:26" s="20" customFormat="1">
      <c r="A292" s="1774"/>
      <c r="B292" s="1548" t="s">
        <v>92</v>
      </c>
      <c r="C292" s="1585"/>
      <c r="D292" s="1585"/>
      <c r="E292" s="1585"/>
      <c r="F292" s="1585"/>
      <c r="G292" s="1585"/>
      <c r="H292" s="1585"/>
      <c r="J292" s="1774"/>
      <c r="K292" s="1548" t="s">
        <v>92</v>
      </c>
      <c r="L292" s="1585"/>
      <c r="M292" s="1585"/>
      <c r="N292" s="1585"/>
      <c r="O292" s="1585"/>
      <c r="P292" s="1585"/>
      <c r="Q292" s="1585"/>
      <c r="S292" s="1774"/>
      <c r="T292" s="1548" t="s">
        <v>92</v>
      </c>
      <c r="U292" s="1746">
        <v>454</v>
      </c>
      <c r="V292" s="1746">
        <v>141</v>
      </c>
      <c r="W292" s="1746">
        <v>243</v>
      </c>
      <c r="X292" s="1746">
        <v>3378</v>
      </c>
      <c r="Y292" s="1746">
        <v>253</v>
      </c>
      <c r="Z292" s="1746">
        <v>75</v>
      </c>
    </row>
    <row r="293" spans="1:26" s="20" customFormat="1">
      <c r="A293" s="1774"/>
      <c r="B293" s="1548" t="s">
        <v>110</v>
      </c>
      <c r="C293" s="42">
        <v>0</v>
      </c>
      <c r="D293" s="42">
        <v>0</v>
      </c>
      <c r="E293" s="42">
        <v>0</v>
      </c>
      <c r="F293" s="42">
        <v>0</v>
      </c>
      <c r="G293" s="42">
        <v>0</v>
      </c>
      <c r="H293" s="42">
        <v>0</v>
      </c>
      <c r="J293" s="1774"/>
      <c r="K293" s="1548" t="s">
        <v>110</v>
      </c>
      <c r="L293" s="42">
        <v>0</v>
      </c>
      <c r="M293" s="42">
        <v>0</v>
      </c>
      <c r="N293" s="42">
        <v>0</v>
      </c>
      <c r="O293" s="42">
        <v>0</v>
      </c>
      <c r="P293" s="42">
        <v>0</v>
      </c>
      <c r="Q293" s="42">
        <v>0</v>
      </c>
      <c r="S293" s="1774"/>
      <c r="T293" s="1548" t="s">
        <v>110</v>
      </c>
      <c r="U293" s="42">
        <v>0</v>
      </c>
      <c r="V293" s="42">
        <v>0</v>
      </c>
      <c r="W293" s="42">
        <v>0</v>
      </c>
      <c r="X293" s="42">
        <v>0</v>
      </c>
      <c r="Y293" s="42">
        <v>0</v>
      </c>
      <c r="Z293" s="42">
        <v>0</v>
      </c>
    </row>
    <row r="294" spans="1:26" s="20" customFormat="1">
      <c r="A294" s="1774"/>
      <c r="B294" s="1548" t="s">
        <v>121</v>
      </c>
      <c r="C294" s="42">
        <v>6.6167971037020914</v>
      </c>
      <c r="D294" s="42">
        <v>11.580679877229199</v>
      </c>
      <c r="E294" s="42">
        <v>5.8805103245473447</v>
      </c>
      <c r="F294" s="42">
        <v>4.9232845350205254</v>
      </c>
      <c r="G294" s="42">
        <v>7.1569105234037869</v>
      </c>
      <c r="H294" s="42">
        <v>1.7059384815745586</v>
      </c>
      <c r="J294" s="1774"/>
      <c r="K294" s="1548" t="s">
        <v>121</v>
      </c>
      <c r="L294" s="42">
        <v>28.534152408519567</v>
      </c>
      <c r="M294" s="42">
        <v>38.655429170532692</v>
      </c>
      <c r="N294" s="42">
        <v>26.008274683547519</v>
      </c>
      <c r="O294" s="42">
        <v>25.202438913376984</v>
      </c>
      <c r="P294" s="42">
        <v>29.705011615263196</v>
      </c>
      <c r="Q294" s="42">
        <v>6.0245008467181629</v>
      </c>
      <c r="S294" s="1774"/>
      <c r="T294" s="1548" t="s">
        <v>121</v>
      </c>
      <c r="U294" s="42">
        <v>1.0230436755874841</v>
      </c>
      <c r="V294" s="42">
        <v>1.4869898820519794</v>
      </c>
      <c r="W294" s="42">
        <v>1.3157108253641274</v>
      </c>
      <c r="X294" s="42">
        <v>1.038030788962093</v>
      </c>
      <c r="Y294" s="42">
        <v>1.3049915469705862</v>
      </c>
      <c r="Z294" s="42">
        <v>1.1240060207134828</v>
      </c>
    </row>
    <row r="295" spans="1:26" s="20" customFormat="1" ht="25.5" customHeight="1">
      <c r="A295" s="1774"/>
      <c r="B295" s="1556" t="s">
        <v>1546</v>
      </c>
      <c r="C295" s="42">
        <v>0.82173913687188327</v>
      </c>
      <c r="D295" s="42">
        <v>1.6660320969459121</v>
      </c>
      <c r="E295" s="42">
        <v>0.45165598164935489</v>
      </c>
      <c r="F295" s="42">
        <v>0.7818698713430845</v>
      </c>
      <c r="G295" s="42">
        <v>1.0856209925721381</v>
      </c>
      <c r="H295" s="42">
        <v>0.3986614641729313</v>
      </c>
      <c r="J295" s="1774"/>
      <c r="K295" s="1556" t="s">
        <v>1546</v>
      </c>
      <c r="L295" s="42">
        <v>3.9698450367148541</v>
      </c>
      <c r="M295" s="42">
        <v>6.924296549345633</v>
      </c>
      <c r="N295" s="42">
        <v>3.4641778606694342</v>
      </c>
      <c r="O295" s="42">
        <v>3.8333129120720004</v>
      </c>
      <c r="P295" s="42">
        <v>5.3002699650502496</v>
      </c>
      <c r="Q295" s="42">
        <v>1.5866287082646495</v>
      </c>
      <c r="S295" s="1774"/>
      <c r="T295" s="1556" t="s">
        <v>1546</v>
      </c>
      <c r="U295" s="1747">
        <v>0.24597179390008045</v>
      </c>
      <c r="V295" s="1747">
        <v>0.43797496940225578</v>
      </c>
      <c r="W295" s="1747">
        <v>0.3543402337172159</v>
      </c>
      <c r="X295" s="1747">
        <v>0.2897106390489621</v>
      </c>
      <c r="Y295" s="1747">
        <v>0.32920663345807089</v>
      </c>
      <c r="Z295" s="1747">
        <v>0.23714564889999218</v>
      </c>
    </row>
    <row r="296" spans="1:26" s="20" customFormat="1" ht="27.75" customHeight="1">
      <c r="A296" s="1774"/>
      <c r="B296" s="1556" t="s">
        <v>1547</v>
      </c>
      <c r="C296" s="42">
        <v>1.6807297693490564</v>
      </c>
      <c r="D296" s="42">
        <v>4.3228161787287371</v>
      </c>
      <c r="E296" s="42">
        <v>1.699061070585544</v>
      </c>
      <c r="F296" s="42">
        <v>1.2686112072077786</v>
      </c>
      <c r="G296" s="42">
        <v>2.2771008860420365</v>
      </c>
      <c r="H296" s="42">
        <v>0.9287345922208845</v>
      </c>
      <c r="J296" s="1774"/>
      <c r="K296" s="1556" t="s">
        <v>1547</v>
      </c>
      <c r="L296" s="42">
        <v>7.6741402176688895</v>
      </c>
      <c r="M296" s="42">
        <v>15.792439869384163</v>
      </c>
      <c r="N296" s="42">
        <v>8.9811912496740245</v>
      </c>
      <c r="O296" s="42">
        <v>6.3249561832437253</v>
      </c>
      <c r="P296" s="42">
        <v>10.245549629947222</v>
      </c>
      <c r="Q296" s="42">
        <v>3.4585754655708976</v>
      </c>
      <c r="S296" s="1774"/>
      <c r="T296" s="1556" t="s">
        <v>1547</v>
      </c>
      <c r="U296" s="1747">
        <v>0.42550506488986023</v>
      </c>
      <c r="V296" s="1747">
        <v>0.90622428597182358</v>
      </c>
      <c r="W296" s="1747">
        <v>0.66993951551804454</v>
      </c>
      <c r="X296" s="1747">
        <v>0.35649259083665685</v>
      </c>
      <c r="Y296" s="1747">
        <v>0.63598599058204175</v>
      </c>
      <c r="Z296" s="1747">
        <v>0.72245281128641881</v>
      </c>
    </row>
    <row r="297" spans="1:26" s="20" customFormat="1">
      <c r="A297" s="1824" t="s">
        <v>591</v>
      </c>
      <c r="B297" s="1553" t="s">
        <v>109</v>
      </c>
      <c r="C297" s="1588">
        <v>27.193443106039457</v>
      </c>
      <c r="D297" s="1588">
        <v>26.217567771390012</v>
      </c>
      <c r="E297" s="1588">
        <v>24.181775968711573</v>
      </c>
      <c r="F297" s="1588">
        <v>22.703125600559552</v>
      </c>
      <c r="G297" s="1588">
        <v>25.18598246958307</v>
      </c>
      <c r="H297" s="1588">
        <v>36.528190739059433</v>
      </c>
      <c r="J297" s="1824" t="s">
        <v>591</v>
      </c>
      <c r="K297" s="1553" t="s">
        <v>109</v>
      </c>
      <c r="L297" s="1588">
        <v>39.078626513668141</v>
      </c>
      <c r="M297" s="1588">
        <v>36.37140255999131</v>
      </c>
      <c r="N297" s="1588">
        <v>34.553427079335179</v>
      </c>
      <c r="O297" s="1588">
        <v>32.77612079647735</v>
      </c>
      <c r="P297" s="1588">
        <v>43.18338433578289</v>
      </c>
      <c r="Q297" s="1588">
        <v>51.745268539033781</v>
      </c>
      <c r="S297" s="1824" t="s">
        <v>591</v>
      </c>
      <c r="T297" s="1553" t="s">
        <v>109</v>
      </c>
      <c r="U297" s="1588">
        <v>2.1691589091744428</v>
      </c>
      <c r="V297" s="1588">
        <v>2.0324890616082834</v>
      </c>
      <c r="W297" s="1588">
        <v>2.041322097770335</v>
      </c>
      <c r="X297" s="1588">
        <v>1.734676080973883</v>
      </c>
      <c r="Y297" s="1588">
        <v>2.2078870618997333</v>
      </c>
      <c r="Z297" s="1588">
        <v>2.1170023146715518</v>
      </c>
    </row>
    <row r="298" spans="1:26" s="20" customFormat="1" ht="17.25" customHeight="1">
      <c r="A298" s="1773"/>
      <c r="B298" s="1548" t="s">
        <v>1527</v>
      </c>
      <c r="C298" s="186">
        <v>0.69298167596075355</v>
      </c>
      <c r="D298" s="186">
        <v>0.63272395149636695</v>
      </c>
      <c r="E298" s="186">
        <v>0.58614391458711679</v>
      </c>
      <c r="F298" s="186">
        <v>0.61484686430590907</v>
      </c>
      <c r="G298" s="186">
        <v>0.69617562052844129</v>
      </c>
      <c r="H298" s="186">
        <v>0.85950510895991783</v>
      </c>
      <c r="J298" s="1773"/>
      <c r="K298" s="1548" t="s">
        <v>1528</v>
      </c>
      <c r="L298" s="186">
        <v>0.43578952163118817</v>
      </c>
      <c r="M298" s="186">
        <v>0.40730374190342117</v>
      </c>
      <c r="N298" s="186">
        <v>0.39860726289590037</v>
      </c>
      <c r="O298" s="186">
        <v>0.367068596615925</v>
      </c>
      <c r="P298" s="186">
        <v>0.49328892089854076</v>
      </c>
      <c r="Q298" s="186">
        <v>0.50266906070189965</v>
      </c>
      <c r="S298" s="1773"/>
      <c r="T298" s="1548" t="s">
        <v>1529</v>
      </c>
      <c r="U298" s="186">
        <v>0.4547127449953004</v>
      </c>
      <c r="V298" s="186">
        <v>0.41040393834571093</v>
      </c>
      <c r="W298" s="186">
        <v>0.41272981464323194</v>
      </c>
      <c r="X298" s="186">
        <v>0.3075962667934044</v>
      </c>
      <c r="Y298" s="186">
        <v>0.44004872126368894</v>
      </c>
      <c r="Z298" s="186">
        <v>0.45315275810859684</v>
      </c>
    </row>
    <row r="299" spans="1:26" s="20" customFormat="1">
      <c r="A299" s="1774"/>
      <c r="B299" s="1548" t="s">
        <v>75</v>
      </c>
      <c r="C299" s="1585"/>
      <c r="D299" s="1585"/>
      <c r="E299" s="1585"/>
      <c r="F299" s="1585"/>
      <c r="G299" s="1585"/>
      <c r="H299" s="1585"/>
      <c r="J299" s="1774"/>
      <c r="K299" s="1548" t="s">
        <v>75</v>
      </c>
      <c r="L299" s="1585"/>
      <c r="M299" s="1585"/>
      <c r="N299" s="1585"/>
      <c r="O299" s="1585"/>
      <c r="P299" s="1585"/>
      <c r="Q299" s="1585"/>
      <c r="S299" s="1774"/>
      <c r="T299" s="1548" t="s">
        <v>75</v>
      </c>
      <c r="U299" s="1745">
        <v>914.17</v>
      </c>
      <c r="V299" s="1745">
        <v>294.37600000000003</v>
      </c>
      <c r="W299" s="1745">
        <v>343.90800000000002</v>
      </c>
      <c r="X299" s="1745">
        <v>1574.4829999999979</v>
      </c>
      <c r="Y299" s="1745">
        <v>556.83600000000013</v>
      </c>
      <c r="Z299" s="1745">
        <v>161.578</v>
      </c>
    </row>
    <row r="300" spans="1:26" s="20" customFormat="1">
      <c r="A300" s="1774"/>
      <c r="B300" s="1548" t="s">
        <v>92</v>
      </c>
      <c r="C300" s="1585"/>
      <c r="D300" s="1585"/>
      <c r="E300" s="1585"/>
      <c r="F300" s="1585"/>
      <c r="G300" s="1585"/>
      <c r="H300" s="1585"/>
      <c r="J300" s="1774"/>
      <c r="K300" s="1548" t="s">
        <v>92</v>
      </c>
      <c r="L300" s="1585"/>
      <c r="M300" s="1585"/>
      <c r="N300" s="1585"/>
      <c r="O300" s="1585"/>
      <c r="P300" s="1585"/>
      <c r="Q300" s="1585"/>
      <c r="S300" s="1774"/>
      <c r="T300" s="1548" t="s">
        <v>92</v>
      </c>
      <c r="U300" s="1745">
        <v>454</v>
      </c>
      <c r="V300" s="1745">
        <v>141</v>
      </c>
      <c r="W300" s="1745">
        <v>243</v>
      </c>
      <c r="X300" s="1745">
        <v>3378</v>
      </c>
      <c r="Y300" s="1745">
        <v>253</v>
      </c>
      <c r="Z300" s="1745">
        <v>75</v>
      </c>
    </row>
    <row r="301" spans="1:26" s="20" customFormat="1">
      <c r="A301" s="1774"/>
      <c r="B301" s="1548" t="s">
        <v>110</v>
      </c>
      <c r="C301" s="42">
        <v>6.1506490720528788</v>
      </c>
      <c r="D301" s="42">
        <v>5.2196056754636402</v>
      </c>
      <c r="E301" s="42">
        <v>3.66</v>
      </c>
      <c r="F301" s="42">
        <v>1.83</v>
      </c>
      <c r="G301" s="42">
        <v>5.3097371169757599</v>
      </c>
      <c r="H301" s="42">
        <v>5.2196056754636402</v>
      </c>
      <c r="J301" s="1774"/>
      <c r="K301" s="1548" t="s">
        <v>110</v>
      </c>
      <c r="L301" s="42">
        <v>17.678000000000395</v>
      </c>
      <c r="M301" s="42">
        <v>13</v>
      </c>
      <c r="N301" s="42">
        <v>15</v>
      </c>
      <c r="O301" s="42">
        <v>5</v>
      </c>
      <c r="P301" s="42">
        <v>19</v>
      </c>
      <c r="Q301" s="42">
        <v>14.397999999999939</v>
      </c>
      <c r="S301" s="1774"/>
      <c r="T301" s="1548" t="s">
        <v>110</v>
      </c>
      <c r="U301" s="42">
        <v>2</v>
      </c>
      <c r="V301" s="42">
        <v>2</v>
      </c>
      <c r="W301" s="42">
        <v>2</v>
      </c>
      <c r="X301" s="42">
        <v>1</v>
      </c>
      <c r="Y301" s="42">
        <v>2</v>
      </c>
      <c r="Z301" s="42">
        <v>2</v>
      </c>
    </row>
    <row r="302" spans="1:26" s="20" customFormat="1">
      <c r="A302" s="1774"/>
      <c r="B302" s="1548" t="s">
        <v>121</v>
      </c>
      <c r="C302" s="42">
        <v>50.791341412122712</v>
      </c>
      <c r="D302" s="42">
        <v>47.417957301578511</v>
      </c>
      <c r="E302" s="42">
        <v>42.358165374204518</v>
      </c>
      <c r="F302" s="42">
        <v>45.888182107057588</v>
      </c>
      <c r="G302" s="42">
        <v>52.841781910244542</v>
      </c>
      <c r="H302" s="42">
        <v>75.516877721638267</v>
      </c>
      <c r="J302" s="1774"/>
      <c r="K302" s="1548" t="s">
        <v>121</v>
      </c>
      <c r="L302" s="42">
        <v>65.301453590902923</v>
      </c>
      <c r="M302" s="42">
        <v>52.990603272156513</v>
      </c>
      <c r="N302" s="42">
        <v>51.306416928420902</v>
      </c>
      <c r="O302" s="42">
        <v>55.122723679291738</v>
      </c>
      <c r="P302" s="42">
        <v>88.786424823385104</v>
      </c>
      <c r="Q302" s="42">
        <v>92.067057565480894</v>
      </c>
      <c r="S302" s="1774"/>
      <c r="T302" s="1548" t="s">
        <v>121</v>
      </c>
      <c r="U302" s="42">
        <v>2.5358468512560974</v>
      </c>
      <c r="V302" s="42">
        <v>2.2209448367040445</v>
      </c>
      <c r="W302" s="42">
        <v>2.3893879913230993</v>
      </c>
      <c r="X302" s="42">
        <v>2.2466158241062999</v>
      </c>
      <c r="Y302" s="42">
        <v>2.6936523260796288</v>
      </c>
      <c r="Z302" s="42">
        <v>2.4313169510291601</v>
      </c>
    </row>
    <row r="303" spans="1:26" s="20" customFormat="1" ht="26.25" customHeight="1">
      <c r="A303" s="1774"/>
      <c r="B303" s="1556" t="s">
        <v>1546</v>
      </c>
      <c r="C303" s="42">
        <v>23.896584686460834</v>
      </c>
      <c r="D303" s="42">
        <v>20.778367504866882</v>
      </c>
      <c r="E303" s="42">
        <v>19.689156439993042</v>
      </c>
      <c r="F303" s="42">
        <v>20.434754262246987</v>
      </c>
      <c r="G303" s="42">
        <v>20.787442032665997</v>
      </c>
      <c r="H303" s="42">
        <v>24.795801785215996</v>
      </c>
      <c r="J303" s="1774"/>
      <c r="K303" s="1556" t="s">
        <v>1546</v>
      </c>
      <c r="L303" s="42">
        <v>34.83991886987895</v>
      </c>
      <c r="M303" s="42">
        <v>30.292977426491667</v>
      </c>
      <c r="N303" s="42">
        <v>29.111732222985946</v>
      </c>
      <c r="O303" s="42">
        <v>30.051262221951859</v>
      </c>
      <c r="P303" s="42">
        <v>35.792818277690451</v>
      </c>
      <c r="Q303" s="42">
        <v>37.441624614880787</v>
      </c>
      <c r="S303" s="1774"/>
      <c r="T303" s="1556" t="s">
        <v>1546</v>
      </c>
      <c r="U303" s="42">
        <v>2.0045574670804283</v>
      </c>
      <c r="V303" s="42">
        <v>1.7777298008728708</v>
      </c>
      <c r="W303" s="42">
        <v>1.787897260866494</v>
      </c>
      <c r="X303" s="42">
        <v>1.6236200593665819</v>
      </c>
      <c r="Y303" s="42">
        <v>1.9836679260011394</v>
      </c>
      <c r="Z303" s="42">
        <v>1.739270117576579</v>
      </c>
    </row>
    <row r="304" spans="1:26" s="20" customFormat="1" ht="27.75" customHeight="1">
      <c r="A304" s="2124"/>
      <c r="B304" s="1609" t="s">
        <v>1547</v>
      </c>
      <c r="C304" s="1618">
        <v>30.490301525618079</v>
      </c>
      <c r="D304" s="1618">
        <v>31.656768037913142</v>
      </c>
      <c r="E304" s="1618">
        <v>28.674395497430105</v>
      </c>
      <c r="F304" s="1618">
        <v>24.971496938872118</v>
      </c>
      <c r="G304" s="1618">
        <v>29.584522906500144</v>
      </c>
      <c r="H304" s="1618">
        <v>48.260579692902866</v>
      </c>
      <c r="J304" s="2124"/>
      <c r="K304" s="1609" t="s">
        <v>1547</v>
      </c>
      <c r="L304" s="1618">
        <v>43.317334157457331</v>
      </c>
      <c r="M304" s="1618">
        <v>42.449827693490953</v>
      </c>
      <c r="N304" s="1618">
        <v>39.995121935684409</v>
      </c>
      <c r="O304" s="1618">
        <v>35.500979371002842</v>
      </c>
      <c r="P304" s="1618">
        <v>50.573950393875329</v>
      </c>
      <c r="Q304" s="1618">
        <v>66.048912463186767</v>
      </c>
      <c r="S304" s="2124"/>
      <c r="T304" s="1609" t="s">
        <v>1547</v>
      </c>
      <c r="U304" s="1618">
        <v>2.3337603512684573</v>
      </c>
      <c r="V304" s="1618">
        <v>2.2872483223436957</v>
      </c>
      <c r="W304" s="1618">
        <v>2.2947469346741762</v>
      </c>
      <c r="X304" s="1618">
        <v>1.8457321025811841</v>
      </c>
      <c r="Y304" s="1618">
        <v>2.4321061977983272</v>
      </c>
      <c r="Z304" s="1618">
        <v>2.4947345117665245</v>
      </c>
    </row>
    <row r="305" spans="1:26" s="20" customFormat="1">
      <c r="A305" s="1773" t="s">
        <v>592</v>
      </c>
      <c r="B305" s="1548" t="s">
        <v>109</v>
      </c>
      <c r="C305" s="42">
        <v>8.6552255445960213</v>
      </c>
      <c r="D305" s="42">
        <v>10.148066528696726</v>
      </c>
      <c r="E305" s="42">
        <v>11.522882976417286</v>
      </c>
      <c r="F305" s="42">
        <v>8.9702105432410129</v>
      </c>
      <c r="G305" s="42">
        <v>6.7465504727525243</v>
      </c>
      <c r="H305" s="42">
        <v>2.4297006411445503</v>
      </c>
      <c r="J305" s="1773" t="s">
        <v>592</v>
      </c>
      <c r="K305" s="1548" t="s">
        <v>109</v>
      </c>
      <c r="L305" s="42">
        <v>10.149162628395143</v>
      </c>
      <c r="M305" s="42">
        <v>11.210336440470691</v>
      </c>
      <c r="N305" s="42">
        <v>13.070437442571837</v>
      </c>
      <c r="O305" s="42">
        <v>13.569014717847082</v>
      </c>
      <c r="P305" s="42">
        <v>7.760791328146893</v>
      </c>
      <c r="Q305" s="42">
        <v>3.5296884476847108</v>
      </c>
      <c r="S305" s="1773" t="s">
        <v>592</v>
      </c>
      <c r="T305" s="1548" t="s">
        <v>109</v>
      </c>
      <c r="U305" s="42">
        <v>0.42766443878053256</v>
      </c>
      <c r="V305" s="42">
        <v>0.39779397776992709</v>
      </c>
      <c r="W305" s="42">
        <v>0.48244588669062632</v>
      </c>
      <c r="X305" s="42">
        <v>0.85581235237217657</v>
      </c>
      <c r="Y305" s="42">
        <v>0.26658297954873628</v>
      </c>
      <c r="Z305" s="42">
        <v>0.21929346817017176</v>
      </c>
    </row>
    <row r="306" spans="1:26" s="20" customFormat="1" ht="16.5" customHeight="1">
      <c r="A306" s="1773"/>
      <c r="B306" s="1548" t="s">
        <v>1527</v>
      </c>
      <c r="C306" s="186">
        <v>0.22056466628090896</v>
      </c>
      <c r="D306" s="186">
        <v>0.24490924597101119</v>
      </c>
      <c r="E306" s="186">
        <v>0.27930404052479268</v>
      </c>
      <c r="F306" s="186">
        <v>0.24293156465379415</v>
      </c>
      <c r="G306" s="186">
        <v>0.18648404792098977</v>
      </c>
      <c r="H306" s="186">
        <v>5.7170641963218721E-2</v>
      </c>
      <c r="J306" s="1773"/>
      <c r="K306" s="1548" t="s">
        <v>1528</v>
      </c>
      <c r="L306" s="186">
        <v>0.1131794825296252</v>
      </c>
      <c r="M306" s="186">
        <v>0.12553851814399433</v>
      </c>
      <c r="N306" s="186">
        <v>0.15078016087589463</v>
      </c>
      <c r="O306" s="186">
        <v>0.15196304714852871</v>
      </c>
      <c r="P306" s="186">
        <v>8.8652439785922313E-2</v>
      </c>
      <c r="Q306" s="186">
        <v>3.4288452387286616E-2</v>
      </c>
      <c r="S306" s="1773"/>
      <c r="T306" s="1548" t="s">
        <v>1529</v>
      </c>
      <c r="U306" s="186">
        <v>8.9649711725722087E-2</v>
      </c>
      <c r="V306" s="186">
        <v>8.0323293350371902E-2</v>
      </c>
      <c r="W306" s="186">
        <v>9.7544528424349838E-2</v>
      </c>
      <c r="X306" s="186">
        <v>0.15175437509784076</v>
      </c>
      <c r="Y306" s="186">
        <v>5.3132019877932014E-2</v>
      </c>
      <c r="Z306" s="186">
        <v>4.6940638301536622E-2</v>
      </c>
    </row>
    <row r="307" spans="1:26" s="20" customFormat="1">
      <c r="A307" s="1774"/>
      <c r="B307" s="1548" t="s">
        <v>75</v>
      </c>
      <c r="C307" s="1585"/>
      <c r="D307" s="1585"/>
      <c r="E307" s="1585"/>
      <c r="F307" s="1585"/>
      <c r="G307" s="1585"/>
      <c r="H307" s="1585"/>
      <c r="J307" s="1774"/>
      <c r="K307" s="1548" t="s">
        <v>75</v>
      </c>
      <c r="L307" s="1585"/>
      <c r="M307" s="1585"/>
      <c r="N307" s="1585"/>
      <c r="O307" s="1585"/>
      <c r="P307" s="1585"/>
      <c r="Q307" s="1585"/>
      <c r="S307" s="1774"/>
      <c r="T307" s="1548" t="s">
        <v>75</v>
      </c>
      <c r="U307" s="1745">
        <v>914.17</v>
      </c>
      <c r="V307" s="1745">
        <v>294.37600000000003</v>
      </c>
      <c r="W307" s="1745">
        <v>343.90800000000002</v>
      </c>
      <c r="X307" s="1745">
        <v>1574.4829999999979</v>
      </c>
      <c r="Y307" s="1745">
        <v>556.83600000000013</v>
      </c>
      <c r="Z307" s="1745">
        <v>161.578</v>
      </c>
    </row>
    <row r="308" spans="1:26" s="20" customFormat="1">
      <c r="A308" s="1774"/>
      <c r="B308" s="1548" t="s">
        <v>92</v>
      </c>
      <c r="C308" s="1585"/>
      <c r="D308" s="1585"/>
      <c r="E308" s="1585"/>
      <c r="F308" s="1585"/>
      <c r="G308" s="1585"/>
      <c r="H308" s="1585"/>
      <c r="J308" s="1774"/>
      <c r="K308" s="1548" t="s">
        <v>92</v>
      </c>
      <c r="L308" s="1585"/>
      <c r="M308" s="1585"/>
      <c r="N308" s="1585"/>
      <c r="O308" s="1585"/>
      <c r="P308" s="1585"/>
      <c r="Q308" s="1585"/>
      <c r="S308" s="1774"/>
      <c r="T308" s="1548" t="s">
        <v>92</v>
      </c>
      <c r="U308" s="1745">
        <v>454</v>
      </c>
      <c r="V308" s="1745">
        <v>141</v>
      </c>
      <c r="W308" s="1745">
        <v>243</v>
      </c>
      <c r="X308" s="1745">
        <v>3378</v>
      </c>
      <c r="Y308" s="1745">
        <v>253</v>
      </c>
      <c r="Z308" s="1745">
        <v>75</v>
      </c>
    </row>
    <row r="309" spans="1:26" s="20" customFormat="1">
      <c r="A309" s="1774"/>
      <c r="B309" s="1548" t="s">
        <v>110</v>
      </c>
      <c r="C309" s="42">
        <v>0</v>
      </c>
      <c r="D309" s="42">
        <v>0</v>
      </c>
      <c r="E309" s="42">
        <v>0</v>
      </c>
      <c r="F309" s="42">
        <v>0</v>
      </c>
      <c r="G309" s="42">
        <v>0</v>
      </c>
      <c r="H309" s="42">
        <v>0</v>
      </c>
      <c r="J309" s="1774"/>
      <c r="K309" s="1548" t="s">
        <v>110</v>
      </c>
      <c r="L309" s="42">
        <v>0</v>
      </c>
      <c r="M309" s="42">
        <v>0</v>
      </c>
      <c r="N309" s="42">
        <v>0</v>
      </c>
      <c r="O309" s="42">
        <v>0</v>
      </c>
      <c r="P309" s="42">
        <v>0</v>
      </c>
      <c r="Q309" s="42">
        <v>0</v>
      </c>
      <c r="S309" s="1774"/>
      <c r="T309" s="1548" t="s">
        <v>110</v>
      </c>
      <c r="U309" s="42">
        <v>0</v>
      </c>
      <c r="V309" s="42">
        <v>0</v>
      </c>
      <c r="W309" s="42">
        <v>0</v>
      </c>
      <c r="X309" s="42">
        <v>0</v>
      </c>
      <c r="Y309" s="42">
        <v>0</v>
      </c>
      <c r="Z309" s="42">
        <v>0</v>
      </c>
    </row>
    <row r="310" spans="1:26" s="20" customFormat="1">
      <c r="A310" s="1774"/>
      <c r="B310" s="1548" t="s">
        <v>121</v>
      </c>
      <c r="C310" s="42">
        <v>46.510333847243686</v>
      </c>
      <c r="D310" s="42">
        <v>43.36264813793921</v>
      </c>
      <c r="E310" s="42">
        <v>56.892035382824446</v>
      </c>
      <c r="F310" s="42">
        <v>34.858196805647914</v>
      </c>
      <c r="G310" s="42">
        <v>35.327652755955327</v>
      </c>
      <c r="H310" s="42">
        <v>12.483368595246562</v>
      </c>
      <c r="J310" s="1774"/>
      <c r="K310" s="1548" t="s">
        <v>121</v>
      </c>
      <c r="L310" s="42">
        <v>39.663463531942433</v>
      </c>
      <c r="M310" s="42">
        <v>46.541296781236746</v>
      </c>
      <c r="N310" s="42">
        <v>53.313071431510849</v>
      </c>
      <c r="O310" s="42">
        <v>36.332725508157651</v>
      </c>
      <c r="P310" s="42">
        <v>37.672020539037455</v>
      </c>
      <c r="Q310" s="42">
        <v>16.520245380144104</v>
      </c>
      <c r="S310" s="1774"/>
      <c r="T310" s="1548" t="s">
        <v>121</v>
      </c>
      <c r="U310" s="42">
        <v>1.3048992259667993</v>
      </c>
      <c r="V310" s="42">
        <v>1.4713729172141863</v>
      </c>
      <c r="W310" s="42">
        <v>1.2805245396879388</v>
      </c>
      <c r="X310" s="42">
        <v>1.6951164878354601</v>
      </c>
      <c r="Y310" s="42">
        <v>0.89339857247637744</v>
      </c>
      <c r="Z310" s="42">
        <v>0.94392062876618232</v>
      </c>
    </row>
    <row r="311" spans="1:26" s="20" customFormat="1" ht="27.75" customHeight="1">
      <c r="A311" s="1774"/>
      <c r="B311" s="1556" t="s">
        <v>1546</v>
      </c>
      <c r="C311" s="42">
        <v>5.6362466895684697</v>
      </c>
      <c r="D311" s="42">
        <v>5.1740410596331312</v>
      </c>
      <c r="E311" s="42">
        <v>5.4887625906211852</v>
      </c>
      <c r="F311" s="42">
        <v>7.2470798610383493</v>
      </c>
      <c r="G311" s="42">
        <v>3.8058830014629423</v>
      </c>
      <c r="H311" s="42">
        <v>0.49027014252817752</v>
      </c>
      <c r="J311" s="1774"/>
      <c r="K311" s="1556" t="s">
        <v>1546</v>
      </c>
      <c r="L311" s="42">
        <v>7.5746131075645824</v>
      </c>
      <c r="M311" s="42">
        <v>5.8716958017183902</v>
      </c>
      <c r="N311" s="42">
        <v>7.4159114796739978</v>
      </c>
      <c r="O311" s="42">
        <v>11.772994274213291</v>
      </c>
      <c r="P311" s="42">
        <v>4.6249791035935459</v>
      </c>
      <c r="Q311" s="42">
        <v>0.96308413007464622</v>
      </c>
      <c r="S311" s="1774"/>
      <c r="T311" s="1556" t="s">
        <v>1546</v>
      </c>
      <c r="U311" s="42">
        <v>0.34296362403097236</v>
      </c>
      <c r="V311" s="42">
        <v>0.22901631591142887</v>
      </c>
      <c r="W311" s="42">
        <v>0.34663005276150544</v>
      </c>
      <c r="X311" s="42">
        <v>0.77201836708996485</v>
      </c>
      <c r="Y311" s="42">
        <v>0.19221664281171782</v>
      </c>
      <c r="Z311" s="42">
        <v>7.2644873943821492E-2</v>
      </c>
    </row>
    <row r="312" spans="1:26" s="20" customFormat="1" ht="27.75" customHeight="1">
      <c r="A312" s="1774"/>
      <c r="B312" s="1556" t="s">
        <v>1547</v>
      </c>
      <c r="C312" s="42">
        <v>11.674204399623573</v>
      </c>
      <c r="D312" s="42">
        <v>15.12209199776032</v>
      </c>
      <c r="E312" s="42">
        <v>17.557003362213386</v>
      </c>
      <c r="F312" s="42">
        <v>10.693341225443676</v>
      </c>
      <c r="G312" s="42">
        <v>9.6872179440421071</v>
      </c>
      <c r="H312" s="42">
        <v>4.3691311397609232</v>
      </c>
      <c r="J312" s="1774"/>
      <c r="K312" s="1556" t="s">
        <v>1547</v>
      </c>
      <c r="L312" s="42">
        <v>12.723712149225703</v>
      </c>
      <c r="M312" s="42">
        <v>16.548977079222993</v>
      </c>
      <c r="N312" s="42">
        <v>18.724963405469676</v>
      </c>
      <c r="O312" s="42">
        <v>15.365035161480874</v>
      </c>
      <c r="P312" s="42">
        <v>10.89660355270024</v>
      </c>
      <c r="Q312" s="42">
        <v>6.0962927652947752</v>
      </c>
      <c r="S312" s="1774"/>
      <c r="T312" s="1556" t="s">
        <v>1547</v>
      </c>
      <c r="U312" s="42">
        <v>0.51236525353009277</v>
      </c>
      <c r="V312" s="42">
        <v>0.56657163962842527</v>
      </c>
      <c r="W312" s="42">
        <v>0.61826172061974716</v>
      </c>
      <c r="X312" s="42">
        <v>0.93960633765438828</v>
      </c>
      <c r="Y312" s="42">
        <v>0.3409493162857547</v>
      </c>
      <c r="Z312" s="42">
        <v>0.36594206239652205</v>
      </c>
    </row>
    <row r="313" spans="1:26" s="20" customFormat="1">
      <c r="A313" s="1824" t="s">
        <v>538</v>
      </c>
      <c r="B313" s="1553" t="s">
        <v>109</v>
      </c>
      <c r="C313" s="1588">
        <v>0.26727755080250004</v>
      </c>
      <c r="D313" s="1588">
        <v>0.59736630137151003</v>
      </c>
      <c r="E313" s="1588">
        <v>2.6598288797815686</v>
      </c>
      <c r="F313" s="1588">
        <v>2.1409475607755435</v>
      </c>
      <c r="G313" s="1588">
        <v>1.0751311508258821</v>
      </c>
      <c r="H313" s="1588">
        <v>1.0168090520791515</v>
      </c>
      <c r="J313" s="1824" t="s">
        <v>538</v>
      </c>
      <c r="K313" s="1553" t="s">
        <v>109</v>
      </c>
      <c r="L313" s="1588">
        <v>2.2848890250172258</v>
      </c>
      <c r="M313" s="1588">
        <v>3.0619683669864406</v>
      </c>
      <c r="N313" s="1588">
        <v>5.5389261081451995</v>
      </c>
      <c r="O313" s="1588">
        <v>4.1262795470005083</v>
      </c>
      <c r="P313" s="1588">
        <v>4.5297807613013559</v>
      </c>
      <c r="Q313" s="1588">
        <v>9.624342422854598</v>
      </c>
      <c r="S313" s="1824" t="s">
        <v>538</v>
      </c>
      <c r="T313" s="1553" t="s">
        <v>109</v>
      </c>
      <c r="U313" s="1588">
        <v>7.031843092641403E-2</v>
      </c>
      <c r="V313" s="1588">
        <v>9.4960186971764046E-2</v>
      </c>
      <c r="W313" s="1588">
        <v>0.14044162973818577</v>
      </c>
      <c r="X313" s="1588">
        <v>0.11200629031879032</v>
      </c>
      <c r="Y313" s="1588">
        <v>0.13534685257418713</v>
      </c>
      <c r="Z313" s="1588">
        <v>0.1658517867531471</v>
      </c>
    </row>
    <row r="314" spans="1:26" s="20" customFormat="1" ht="15.75" customHeight="1">
      <c r="A314" s="1773"/>
      <c r="B314" s="1548" t="s">
        <v>1527</v>
      </c>
      <c r="C314" s="186">
        <v>6.8111435679384909E-3</v>
      </c>
      <c r="D314" s="186">
        <v>1.441659157669881E-2</v>
      </c>
      <c r="E314" s="186">
        <v>6.4471795361277645E-2</v>
      </c>
      <c r="F314" s="186">
        <v>5.7981218865907347E-2</v>
      </c>
      <c r="G314" s="186">
        <v>2.9718121855266105E-2</v>
      </c>
      <c r="H314" s="186">
        <v>2.3925427386804796E-2</v>
      </c>
      <c r="J314" s="1773"/>
      <c r="K314" s="1548" t="s">
        <v>1528</v>
      </c>
      <c r="L314" s="186">
        <v>2.5480186588552237E-2</v>
      </c>
      <c r="M314" s="186">
        <v>3.4289334083458099E-2</v>
      </c>
      <c r="N314" s="186">
        <v>6.3896879759021571E-2</v>
      </c>
      <c r="O314" s="186">
        <v>4.6211314998730949E-2</v>
      </c>
      <c r="P314" s="186">
        <v>5.1744222876893842E-2</v>
      </c>
      <c r="Q314" s="186">
        <v>9.3493749325512743E-2</v>
      </c>
      <c r="S314" s="1773"/>
      <c r="T314" s="1548" t="s">
        <v>1529</v>
      </c>
      <c r="U314" s="186">
        <v>1.4740592132312404E-2</v>
      </c>
      <c r="V314" s="186">
        <v>1.9174536018618939E-2</v>
      </c>
      <c r="W314" s="186">
        <v>2.8395542219107592E-2</v>
      </c>
      <c r="X314" s="186">
        <v>1.9861181656517492E-2</v>
      </c>
      <c r="Y314" s="186">
        <v>2.6975659412166453E-2</v>
      </c>
      <c r="Z314" s="186">
        <v>3.5501234024908367E-2</v>
      </c>
    </row>
    <row r="315" spans="1:26" s="20" customFormat="1">
      <c r="A315" s="1774"/>
      <c r="B315" s="1548" t="s">
        <v>75</v>
      </c>
      <c r="C315" s="1585"/>
      <c r="D315" s="1585"/>
      <c r="E315" s="1585"/>
      <c r="F315" s="1585"/>
      <c r="G315" s="1585"/>
      <c r="H315" s="1585"/>
      <c r="J315" s="1774"/>
      <c r="K315" s="1548" t="s">
        <v>75</v>
      </c>
      <c r="L315" s="1585"/>
      <c r="M315" s="1585"/>
      <c r="N315" s="1585"/>
      <c r="O315" s="1585"/>
      <c r="P315" s="1585"/>
      <c r="Q315" s="1585"/>
      <c r="S315" s="1774"/>
      <c r="T315" s="1548" t="s">
        <v>75</v>
      </c>
      <c r="U315" s="1745">
        <v>914.17</v>
      </c>
      <c r="V315" s="1745">
        <v>294.37600000000003</v>
      </c>
      <c r="W315" s="1745">
        <v>343.90800000000002</v>
      </c>
      <c r="X315" s="1745">
        <v>1574.4829999999979</v>
      </c>
      <c r="Y315" s="1745">
        <v>556.83600000000013</v>
      </c>
      <c r="Z315" s="1745">
        <v>161.578</v>
      </c>
    </row>
    <row r="316" spans="1:26" s="20" customFormat="1">
      <c r="A316" s="1774"/>
      <c r="B316" s="1548" t="s">
        <v>92</v>
      </c>
      <c r="C316" s="1585"/>
      <c r="D316" s="1585"/>
      <c r="E316" s="1585"/>
      <c r="F316" s="1585"/>
      <c r="G316" s="1585"/>
      <c r="H316" s="1585"/>
      <c r="J316" s="1774"/>
      <c r="K316" s="1548" t="s">
        <v>92</v>
      </c>
      <c r="L316" s="1585"/>
      <c r="M316" s="1585"/>
      <c r="N316" s="1585"/>
      <c r="O316" s="1585"/>
      <c r="P316" s="1585"/>
      <c r="Q316" s="1585"/>
      <c r="S316" s="1774"/>
      <c r="T316" s="1548" t="s">
        <v>92</v>
      </c>
      <c r="U316" s="1745">
        <v>454</v>
      </c>
      <c r="V316" s="1745">
        <v>141</v>
      </c>
      <c r="W316" s="1745">
        <v>243</v>
      </c>
      <c r="X316" s="1745">
        <v>3378</v>
      </c>
      <c r="Y316" s="1745">
        <v>253</v>
      </c>
      <c r="Z316" s="1745">
        <v>75</v>
      </c>
    </row>
    <row r="317" spans="1:26" s="20" customFormat="1">
      <c r="A317" s="1774"/>
      <c r="B317" s="1548" t="s">
        <v>110</v>
      </c>
      <c r="C317" s="42">
        <v>0</v>
      </c>
      <c r="D317" s="42">
        <v>0</v>
      </c>
      <c r="E317" s="42">
        <v>0</v>
      </c>
      <c r="F317" s="42">
        <v>0</v>
      </c>
      <c r="G317" s="42">
        <v>0</v>
      </c>
      <c r="H317" s="42">
        <v>0</v>
      </c>
      <c r="J317" s="1774"/>
      <c r="K317" s="1548" t="s">
        <v>110</v>
      </c>
      <c r="L317" s="42">
        <v>0</v>
      </c>
      <c r="M317" s="42">
        <v>0</v>
      </c>
      <c r="N317" s="42">
        <v>0</v>
      </c>
      <c r="O317" s="42">
        <v>0</v>
      </c>
      <c r="P317" s="42">
        <v>0</v>
      </c>
      <c r="Q317" s="42">
        <v>0</v>
      </c>
      <c r="S317" s="1774"/>
      <c r="T317" s="1548" t="s">
        <v>110</v>
      </c>
      <c r="U317" s="42">
        <v>0</v>
      </c>
      <c r="V317" s="42">
        <v>0</v>
      </c>
      <c r="W317" s="42">
        <v>0</v>
      </c>
      <c r="X317" s="42">
        <v>0</v>
      </c>
      <c r="Y317" s="42">
        <v>0</v>
      </c>
      <c r="Z317" s="42">
        <v>0</v>
      </c>
    </row>
    <row r="318" spans="1:26" s="20" customFormat="1">
      <c r="A318" s="1774"/>
      <c r="B318" s="1548" t="s">
        <v>121</v>
      </c>
      <c r="C318" s="42">
        <v>2.4057640790188599</v>
      </c>
      <c r="D318" s="42">
        <v>5.5867134039222783</v>
      </c>
      <c r="E318" s="42">
        <v>28.117888149413062</v>
      </c>
      <c r="F318" s="42">
        <v>22.737934530679393</v>
      </c>
      <c r="G318" s="42">
        <v>11.201191690503121</v>
      </c>
      <c r="H318" s="42">
        <v>3.7945079908890613</v>
      </c>
      <c r="J318" s="1774"/>
      <c r="K318" s="1548" t="s">
        <v>121</v>
      </c>
      <c r="L318" s="42">
        <v>23.60444234157233</v>
      </c>
      <c r="M318" s="42">
        <v>18.806921087099131</v>
      </c>
      <c r="N318" s="42">
        <v>36.95507524939611</v>
      </c>
      <c r="O318" s="42">
        <v>33.221504226577665</v>
      </c>
      <c r="P318" s="42">
        <v>31.631531371648091</v>
      </c>
      <c r="Q318" s="42">
        <v>52.131025443827092</v>
      </c>
      <c r="S318" s="1774"/>
      <c r="T318" s="1548" t="s">
        <v>121</v>
      </c>
      <c r="U318" s="42">
        <v>0.55927658832552718</v>
      </c>
      <c r="V318" s="42">
        <v>0.49070175619491602</v>
      </c>
      <c r="W318" s="42">
        <v>0.68597167997090391</v>
      </c>
      <c r="X318" s="42">
        <v>0.69583613276649214</v>
      </c>
      <c r="Y318" s="42">
        <v>0.71695768835865892</v>
      </c>
      <c r="Z318" s="42">
        <v>0.55818576421635346</v>
      </c>
    </row>
    <row r="319" spans="1:26" s="20" customFormat="1" ht="26.25" customHeight="1">
      <c r="A319" s="1774"/>
      <c r="B319" s="1556" t="s">
        <v>1546</v>
      </c>
      <c r="C319" s="42">
        <v>0.11111976211414407</v>
      </c>
      <c r="D319" s="42">
        <v>-4.3472207177900034E-2</v>
      </c>
      <c r="E319" s="42">
        <v>-0.32242902233472487</v>
      </c>
      <c r="F319" s="42">
        <v>1.0169527409006138</v>
      </c>
      <c r="G319" s="42">
        <v>0.14274596601083275</v>
      </c>
      <c r="H319" s="42">
        <v>0.42728992760373247</v>
      </c>
      <c r="J319" s="1774"/>
      <c r="K319" s="1556" t="s">
        <v>1546</v>
      </c>
      <c r="L319" s="42">
        <v>0.75272818205335579</v>
      </c>
      <c r="M319" s="42">
        <v>0.90467151130711798</v>
      </c>
      <c r="N319" s="42">
        <v>1.6193726694166544</v>
      </c>
      <c r="O319" s="42">
        <v>2.4840548054017679</v>
      </c>
      <c r="P319" s="42">
        <v>1.8967777702945139</v>
      </c>
      <c r="Q319" s="42">
        <v>1.5252063684724559</v>
      </c>
      <c r="S319" s="1774"/>
      <c r="T319" s="1556" t="s">
        <v>1546</v>
      </c>
      <c r="U319" s="42">
        <v>3.4015870729530454E-2</v>
      </c>
      <c r="V319" s="42">
        <v>3.8672964261941119E-2</v>
      </c>
      <c r="W319" s="42">
        <v>6.7685651325065849E-2</v>
      </c>
      <c r="X319" s="42">
        <v>7.7609313422923931E-2</v>
      </c>
      <c r="Y319" s="42">
        <v>7.5667423345992191E-2</v>
      </c>
      <c r="Z319" s="42">
        <v>7.9131404609909708E-2</v>
      </c>
    </row>
    <row r="320" spans="1:26" s="20" customFormat="1" ht="26.25" customHeight="1">
      <c r="A320" s="2124"/>
      <c r="B320" s="1609" t="s">
        <v>1547</v>
      </c>
      <c r="C320" s="1618">
        <v>0.42343533949085604</v>
      </c>
      <c r="D320" s="1618">
        <v>1.2382048099209202</v>
      </c>
      <c r="E320" s="1618">
        <v>5.6420867818978619</v>
      </c>
      <c r="F320" s="1618">
        <v>3.2649423806504734</v>
      </c>
      <c r="G320" s="1618">
        <v>2.0075163356409313</v>
      </c>
      <c r="H320" s="1618">
        <v>1.6063281765545705</v>
      </c>
      <c r="J320" s="2124"/>
      <c r="K320" s="1609" t="s">
        <v>1547</v>
      </c>
      <c r="L320" s="1618">
        <v>3.8170498679810958</v>
      </c>
      <c r="M320" s="1618">
        <v>5.2192652226657632</v>
      </c>
      <c r="N320" s="1618">
        <v>9.458479546873745</v>
      </c>
      <c r="O320" s="1618">
        <v>5.7685042885992486</v>
      </c>
      <c r="P320" s="1618">
        <v>7.1627837523081981</v>
      </c>
      <c r="Q320" s="1618">
        <v>17.723478477236739</v>
      </c>
      <c r="S320" s="2124"/>
      <c r="T320" s="1609" t="s">
        <v>1547</v>
      </c>
      <c r="U320" s="1618">
        <v>0.10662099112329761</v>
      </c>
      <c r="V320" s="1618">
        <v>0.15124740968158698</v>
      </c>
      <c r="W320" s="1618">
        <v>0.2131976081513057</v>
      </c>
      <c r="X320" s="1618">
        <v>0.14640326721465671</v>
      </c>
      <c r="Y320" s="1618">
        <v>0.19502628180238207</v>
      </c>
      <c r="Z320" s="1618">
        <v>0.25257216889638451</v>
      </c>
    </row>
    <row r="321" spans="1:26" s="20" customFormat="1" ht="13.5" thickBot="1">
      <c r="A321" s="1967" t="s">
        <v>166</v>
      </c>
      <c r="B321" s="1548" t="s">
        <v>109</v>
      </c>
      <c r="C321" s="390">
        <v>39.241215243301085</v>
      </c>
      <c r="D321" s="390">
        <v>41.436028633634791</v>
      </c>
      <c r="E321" s="390">
        <v>41.255697392585503</v>
      </c>
      <c r="F321" s="390">
        <v>36.924845711279268</v>
      </c>
      <c r="G321" s="390">
        <v>36.177627780854088</v>
      </c>
      <c r="H321" s="390">
        <v>42.499096699101635</v>
      </c>
      <c r="J321" s="1967" t="s">
        <v>166</v>
      </c>
      <c r="K321" s="1548" t="s">
        <v>109</v>
      </c>
      <c r="L321" s="46">
        <v>89.67316691643785</v>
      </c>
      <c r="M321" s="46">
        <v>89.29798285186294</v>
      </c>
      <c r="N321" s="46">
        <v>86.685392604999009</v>
      </c>
      <c r="O321" s="46">
        <v>89.291541413911801</v>
      </c>
      <c r="P321" s="46">
        <v>87.541768132807533</v>
      </c>
      <c r="Q321" s="46">
        <v>102.94102538711954</v>
      </c>
      <c r="S321" s="1967" t="s">
        <v>166</v>
      </c>
      <c r="T321" s="1548" t="s">
        <v>109</v>
      </c>
      <c r="U321" s="46">
        <v>4.7703939092291368</v>
      </c>
      <c r="V321" s="46">
        <v>4.9524112020001638</v>
      </c>
      <c r="W321" s="46">
        <v>4.9459041371529597</v>
      </c>
      <c r="X321" s="46">
        <v>5.6394575235172475</v>
      </c>
      <c r="Y321" s="46">
        <v>5.0173695666228477</v>
      </c>
      <c r="Z321" s="46">
        <v>4.6717189221304878</v>
      </c>
    </row>
    <row r="322" spans="1:26" s="20" customFormat="1">
      <c r="A322" s="1774"/>
      <c r="B322" s="1548" t="s">
        <v>75</v>
      </c>
      <c r="C322" s="15"/>
      <c r="D322" s="15"/>
      <c r="E322" s="15"/>
      <c r="F322" s="15"/>
      <c r="G322" s="15"/>
      <c r="H322" s="15"/>
      <c r="J322" s="1774"/>
      <c r="K322" s="1548" t="s">
        <v>75</v>
      </c>
      <c r="L322" s="15"/>
      <c r="M322" s="15"/>
      <c r="N322" s="15"/>
      <c r="O322" s="15"/>
      <c r="P322" s="15"/>
      <c r="Q322" s="15"/>
      <c r="S322" s="1774"/>
      <c r="T322" s="1548" t="s">
        <v>75</v>
      </c>
      <c r="U322" s="15"/>
      <c r="V322" s="15"/>
      <c r="W322" s="15"/>
      <c r="X322" s="15"/>
      <c r="Y322" s="15"/>
      <c r="Z322" s="15"/>
    </row>
    <row r="323" spans="1:26" s="20" customFormat="1" ht="50.25" customHeight="1">
      <c r="A323" s="1773" t="s">
        <v>1558</v>
      </c>
      <c r="B323" s="1774"/>
      <c r="C323" s="1774"/>
      <c r="D323" s="1774"/>
      <c r="E323" s="1774"/>
      <c r="F323" s="1774"/>
      <c r="G323" s="1774"/>
      <c r="H323" s="1774"/>
      <c r="J323" s="1773" t="s">
        <v>1558</v>
      </c>
      <c r="K323" s="1773"/>
      <c r="L323" s="1773"/>
      <c r="M323" s="1773"/>
      <c r="N323" s="1773"/>
      <c r="O323" s="1773"/>
      <c r="P323" s="1773"/>
      <c r="Q323" s="1773"/>
      <c r="S323" s="1773" t="s">
        <v>1558</v>
      </c>
      <c r="T323" s="1774"/>
      <c r="U323" s="1774"/>
      <c r="V323" s="1774"/>
      <c r="W323" s="1774"/>
      <c r="X323" s="1774"/>
      <c r="Y323" s="1774"/>
      <c r="Z323" s="1774"/>
    </row>
    <row r="324" spans="1:26" s="20" customFormat="1"/>
    <row r="325" spans="1:26" s="20" customFormat="1" ht="13.5" customHeight="1" thickBot="1">
      <c r="A325" s="1822" t="s">
        <v>1559</v>
      </c>
      <c r="B325" s="1822"/>
      <c r="C325" s="1822"/>
      <c r="D325" s="1822"/>
      <c r="J325" s="2129" t="s">
        <v>1560</v>
      </c>
      <c r="K325" s="2129"/>
      <c r="L325" s="2129"/>
      <c r="M325" s="2129"/>
      <c r="S325" s="1822" t="s">
        <v>1561</v>
      </c>
      <c r="T325" s="1822"/>
      <c r="U325" s="1822"/>
      <c r="V325" s="1822"/>
    </row>
    <row r="326" spans="1:26" s="20" customFormat="1" ht="13.5" thickBot="1">
      <c r="A326" s="2125" t="s">
        <v>71</v>
      </c>
      <c r="B326" s="2126"/>
      <c r="C326" s="2127" t="s">
        <v>1525</v>
      </c>
      <c r="D326" s="2128"/>
      <c r="J326" s="2125" t="s">
        <v>71</v>
      </c>
      <c r="K326" s="2126"/>
      <c r="L326" s="2127" t="s">
        <v>1525</v>
      </c>
      <c r="M326" s="2128"/>
      <c r="S326" s="2125" t="s">
        <v>71</v>
      </c>
      <c r="T326" s="2126"/>
      <c r="U326" s="2127" t="s">
        <v>1525</v>
      </c>
      <c r="V326" s="2128"/>
    </row>
    <row r="327" spans="1:26" s="20" customFormat="1" ht="13.5" thickBot="1">
      <c r="A327" s="1960"/>
      <c r="B327" s="1960"/>
      <c r="C327" s="1583" t="s">
        <v>391</v>
      </c>
      <c r="D327" s="1583" t="s">
        <v>1521</v>
      </c>
      <c r="J327" s="1960"/>
      <c r="K327" s="1960"/>
      <c r="L327" s="1583" t="s">
        <v>391</v>
      </c>
      <c r="M327" s="1583" t="s">
        <v>1521</v>
      </c>
      <c r="S327" s="1960"/>
      <c r="T327" s="1960"/>
      <c r="U327" s="1583" t="s">
        <v>391</v>
      </c>
      <c r="V327" s="1583" t="s">
        <v>1521</v>
      </c>
    </row>
    <row r="328" spans="1:26" s="20" customFormat="1">
      <c r="A328" s="1553" t="s">
        <v>532</v>
      </c>
      <c r="B328" s="1553" t="s">
        <v>109</v>
      </c>
      <c r="C328" s="1582">
        <v>2.0987698634131133</v>
      </c>
      <c r="D328" s="1582">
        <v>1.8115324872876435</v>
      </c>
      <c r="E328" s="469"/>
      <c r="F328" s="469"/>
      <c r="G328" s="469"/>
      <c r="H328" s="469"/>
      <c r="I328" s="469"/>
      <c r="J328" s="1553" t="s">
        <v>532</v>
      </c>
      <c r="K328" s="1553" t="s">
        <v>109</v>
      </c>
      <c r="L328" s="1582">
        <v>34.989257041740188</v>
      </c>
      <c r="M328" s="1582">
        <v>31.601281511753264</v>
      </c>
      <c r="N328" s="469"/>
      <c r="O328" s="469"/>
      <c r="P328" s="469"/>
      <c r="Q328" s="469"/>
      <c r="R328" s="469"/>
      <c r="S328" s="1553" t="s">
        <v>532</v>
      </c>
      <c r="T328" s="1553" t="s">
        <v>109</v>
      </c>
      <c r="U328" s="1582">
        <v>1.5119218182092389</v>
      </c>
      <c r="V328" s="1582">
        <v>1.83859746745539</v>
      </c>
    </row>
    <row r="329" spans="1:26" s="20" customFormat="1">
      <c r="A329" s="1549"/>
      <c r="B329" s="1548" t="s">
        <v>75</v>
      </c>
      <c r="C329" s="472">
        <v>199</v>
      </c>
      <c r="D329" s="472">
        <v>715</v>
      </c>
      <c r="E329" s="469"/>
      <c r="F329" s="469"/>
      <c r="G329" s="469"/>
      <c r="H329" s="469"/>
      <c r="I329" s="469"/>
      <c r="J329" s="1549"/>
      <c r="K329" s="1548" t="s">
        <v>75</v>
      </c>
      <c r="L329" s="472">
        <v>199</v>
      </c>
      <c r="M329" s="472">
        <v>715</v>
      </c>
      <c r="N329" s="1614"/>
      <c r="O329" s="469"/>
      <c r="P329" s="469"/>
      <c r="Q329" s="469"/>
      <c r="R329" s="469"/>
      <c r="S329" s="1549"/>
      <c r="T329" s="1548" t="s">
        <v>75</v>
      </c>
      <c r="U329" s="472">
        <v>199</v>
      </c>
      <c r="V329" s="472">
        <v>715</v>
      </c>
    </row>
    <row r="330" spans="1:26" s="20" customFormat="1">
      <c r="A330" s="1549"/>
      <c r="B330" s="1548" t="s">
        <v>92</v>
      </c>
      <c r="C330" s="45"/>
      <c r="D330" s="45"/>
      <c r="E330" s="469"/>
      <c r="F330" s="469"/>
      <c r="G330" s="469"/>
      <c r="H330" s="469"/>
      <c r="I330" s="469"/>
      <c r="J330" s="1549"/>
      <c r="K330" s="1548" t="s">
        <v>92</v>
      </c>
      <c r="L330" s="45"/>
      <c r="M330" s="45"/>
      <c r="N330" s="469"/>
      <c r="O330" s="469"/>
      <c r="P330" s="469"/>
      <c r="Q330" s="469"/>
      <c r="R330" s="469"/>
      <c r="S330" s="1549"/>
      <c r="T330" s="1548" t="s">
        <v>92</v>
      </c>
      <c r="U330" s="472">
        <v>95</v>
      </c>
      <c r="V330" s="472">
        <v>359</v>
      </c>
    </row>
    <row r="331" spans="1:26" s="20" customFormat="1">
      <c r="A331" s="1549"/>
      <c r="B331" s="1548" t="s">
        <v>110</v>
      </c>
      <c r="C331" s="42">
        <v>0.4</v>
      </c>
      <c r="D331" s="42">
        <v>0.2</v>
      </c>
      <c r="E331" s="469"/>
      <c r="F331" s="469"/>
      <c r="G331" s="469"/>
      <c r="H331" s="469"/>
      <c r="I331" s="469"/>
      <c r="J331" s="1549"/>
      <c r="K331" s="1548" t="s">
        <v>110</v>
      </c>
      <c r="L331" s="34">
        <v>5</v>
      </c>
      <c r="M331" s="34">
        <v>4</v>
      </c>
      <c r="N331" s="469"/>
      <c r="O331" s="469"/>
      <c r="P331" s="469"/>
      <c r="Q331" s="469"/>
      <c r="R331" s="469"/>
      <c r="S331" s="1549"/>
      <c r="T331" s="1548" t="s">
        <v>110</v>
      </c>
      <c r="U331" s="34">
        <v>1</v>
      </c>
      <c r="V331" s="34">
        <v>1</v>
      </c>
    </row>
    <row r="332" spans="1:26" s="20" customFormat="1">
      <c r="A332" s="1549"/>
      <c r="B332" s="1548" t="s">
        <v>121</v>
      </c>
      <c r="C332" s="45"/>
      <c r="D332" s="45"/>
      <c r="E332" s="469"/>
      <c r="F332" s="469"/>
      <c r="G332" s="469"/>
      <c r="H332" s="469"/>
      <c r="I332" s="469"/>
      <c r="J332" s="1549"/>
      <c r="K332" s="1548" t="s">
        <v>121</v>
      </c>
      <c r="L332" s="45"/>
      <c r="M332" s="45"/>
      <c r="N332" s="469"/>
      <c r="O332" s="469"/>
      <c r="P332" s="469"/>
      <c r="Q332" s="469"/>
      <c r="R332" s="469"/>
      <c r="S332" s="1549"/>
      <c r="T332" s="1548" t="s">
        <v>121</v>
      </c>
      <c r="U332" s="45">
        <v>1.841222413586735</v>
      </c>
      <c r="V332" s="45">
        <v>2.3574503069222565</v>
      </c>
    </row>
    <row r="333" spans="1:26" s="20" customFormat="1">
      <c r="A333" s="1615"/>
      <c r="B333" s="1611" t="s">
        <v>112</v>
      </c>
      <c r="C333" s="1612"/>
      <c r="D333" s="1612"/>
      <c r="E333" s="469"/>
      <c r="F333" s="469"/>
      <c r="G333" s="469"/>
      <c r="H333" s="469"/>
      <c r="I333" s="469"/>
      <c r="J333" s="1615"/>
      <c r="K333" s="1611" t="s">
        <v>112</v>
      </c>
      <c r="L333" s="1612"/>
      <c r="M333" s="1612"/>
      <c r="N333" s="469"/>
      <c r="O333" s="469"/>
      <c r="P333" s="469"/>
      <c r="Q333" s="469"/>
      <c r="R333" s="469"/>
      <c r="S333" s="1615"/>
      <c r="T333" s="1611" t="s">
        <v>112</v>
      </c>
      <c r="U333" s="1612">
        <v>0.35317759897900353</v>
      </c>
      <c r="V333" s="1612">
        <v>0.23261837740088362</v>
      </c>
    </row>
    <row r="334" spans="1:26" s="20" customFormat="1">
      <c r="A334" s="1548" t="s">
        <v>590</v>
      </c>
      <c r="B334" s="1548" t="s">
        <v>109</v>
      </c>
      <c r="C334" s="42">
        <v>7.2861085556577734E-2</v>
      </c>
      <c r="D334" s="34">
        <v>1.5789569786186348</v>
      </c>
      <c r="E334" s="469"/>
      <c r="F334" s="469"/>
      <c r="G334" s="469"/>
      <c r="H334" s="469"/>
      <c r="I334" s="469"/>
      <c r="J334" s="1548" t="s">
        <v>590</v>
      </c>
      <c r="K334" s="1548" t="s">
        <v>109</v>
      </c>
      <c r="L334" s="42">
        <v>0.29861100637941707</v>
      </c>
      <c r="M334" s="34">
        <v>7.3581242336584847</v>
      </c>
      <c r="N334" s="469"/>
      <c r="O334" s="469"/>
      <c r="P334" s="469"/>
      <c r="Q334" s="469"/>
      <c r="R334" s="469"/>
      <c r="S334" s="1548" t="s">
        <v>590</v>
      </c>
      <c r="T334" s="1548" t="s">
        <v>109</v>
      </c>
      <c r="U334" s="42">
        <v>6.6448489601399513E-2</v>
      </c>
      <c r="V334" s="42">
        <v>0.41063182192495179</v>
      </c>
    </row>
    <row r="335" spans="1:26" s="20" customFormat="1">
      <c r="A335" s="1549"/>
      <c r="B335" s="1548" t="s">
        <v>75</v>
      </c>
      <c r="C335" s="472">
        <v>199</v>
      </c>
      <c r="D335" s="472">
        <v>715</v>
      </c>
      <c r="E335" s="469"/>
      <c r="F335" s="469"/>
      <c r="G335" s="469"/>
      <c r="H335" s="469"/>
      <c r="I335" s="469"/>
      <c r="J335" s="1549"/>
      <c r="K335" s="1548" t="s">
        <v>75</v>
      </c>
      <c r="L335" s="472">
        <v>199</v>
      </c>
      <c r="M335" s="472">
        <v>715</v>
      </c>
      <c r="N335" s="469"/>
      <c r="O335" s="469"/>
      <c r="P335" s="469"/>
      <c r="Q335" s="469"/>
      <c r="R335" s="469"/>
      <c r="S335" s="1549"/>
      <c r="T335" s="1548" t="s">
        <v>75</v>
      </c>
      <c r="U335" s="472">
        <v>199</v>
      </c>
      <c r="V335" s="472">
        <v>715</v>
      </c>
    </row>
    <row r="336" spans="1:26" s="20" customFormat="1">
      <c r="A336" s="1549"/>
      <c r="B336" s="1548" t="s">
        <v>92</v>
      </c>
      <c r="C336" s="45"/>
      <c r="D336" s="45"/>
      <c r="E336" s="469"/>
      <c r="F336" s="469"/>
      <c r="G336" s="469"/>
      <c r="H336" s="469"/>
      <c r="I336" s="469"/>
      <c r="J336" s="1549"/>
      <c r="K336" s="1548" t="s">
        <v>92</v>
      </c>
      <c r="L336" s="45"/>
      <c r="M336" s="45"/>
      <c r="N336" s="469"/>
      <c r="O336" s="469"/>
      <c r="P336" s="469"/>
      <c r="Q336" s="469"/>
      <c r="R336" s="469"/>
      <c r="S336" s="1549"/>
      <c r="T336" s="1548" t="s">
        <v>92</v>
      </c>
      <c r="U336" s="472">
        <v>95</v>
      </c>
      <c r="V336" s="472">
        <v>359</v>
      </c>
    </row>
    <row r="337" spans="1:22" s="20" customFormat="1">
      <c r="A337" s="1549"/>
      <c r="B337" s="1548" t="s">
        <v>110</v>
      </c>
      <c r="C337" s="42">
        <v>0</v>
      </c>
      <c r="D337" s="42">
        <v>0</v>
      </c>
      <c r="E337" s="469"/>
      <c r="F337" s="469"/>
      <c r="G337" s="469"/>
      <c r="H337" s="469"/>
      <c r="I337" s="469"/>
      <c r="J337" s="1549"/>
      <c r="K337" s="1548" t="s">
        <v>110</v>
      </c>
      <c r="L337" s="42">
        <v>0</v>
      </c>
      <c r="M337" s="42">
        <v>0</v>
      </c>
      <c r="N337" s="469"/>
      <c r="O337" s="469"/>
      <c r="P337" s="469"/>
      <c r="Q337" s="469"/>
      <c r="R337" s="469"/>
      <c r="S337" s="1549"/>
      <c r="T337" s="1548" t="s">
        <v>110</v>
      </c>
      <c r="U337" s="42">
        <v>0</v>
      </c>
      <c r="V337" s="42">
        <v>0</v>
      </c>
    </row>
    <row r="338" spans="1:22" s="20" customFormat="1">
      <c r="A338" s="1549"/>
      <c r="B338" s="1548" t="s">
        <v>121</v>
      </c>
      <c r="C338" s="45"/>
      <c r="D338" s="45"/>
      <c r="E338" s="469"/>
      <c r="F338" s="469"/>
      <c r="G338" s="469"/>
      <c r="H338" s="469"/>
      <c r="I338" s="469"/>
      <c r="J338" s="1549"/>
      <c r="K338" s="1548" t="s">
        <v>121</v>
      </c>
      <c r="L338" s="390"/>
      <c r="M338" s="390"/>
      <c r="N338" s="469"/>
      <c r="O338" s="469"/>
      <c r="P338" s="469"/>
      <c r="Q338" s="469"/>
      <c r="R338" s="469"/>
      <c r="S338" s="1549"/>
      <c r="T338" s="1548" t="s">
        <v>121</v>
      </c>
      <c r="U338" s="79">
        <v>0.4176017433065809</v>
      </c>
      <c r="V338" s="79">
        <v>1.1242632591486372</v>
      </c>
    </row>
    <row r="339" spans="1:22" s="20" customFormat="1">
      <c r="A339" s="1549"/>
      <c r="B339" s="1548" t="s">
        <v>112</v>
      </c>
      <c r="C339" s="45"/>
      <c r="D339" s="45"/>
      <c r="E339" s="469"/>
      <c r="F339" s="469"/>
      <c r="G339" s="469"/>
      <c r="H339" s="469"/>
      <c r="I339" s="469"/>
      <c r="J339" s="1549"/>
      <c r="K339" s="1548" t="s">
        <v>112</v>
      </c>
      <c r="L339" s="45"/>
      <c r="M339" s="45"/>
      <c r="N339" s="469"/>
      <c r="O339" s="469"/>
      <c r="P339" s="469"/>
      <c r="Q339" s="469"/>
      <c r="R339" s="469"/>
      <c r="S339" s="1549"/>
      <c r="T339" s="1548" t="s">
        <v>112</v>
      </c>
      <c r="U339" s="79">
        <v>8.010307714164519E-2</v>
      </c>
      <c r="V339" s="79">
        <v>0.11093523131608034</v>
      </c>
    </row>
    <row r="340" spans="1:22" s="20" customFormat="1">
      <c r="A340" s="1824" t="s">
        <v>591</v>
      </c>
      <c r="B340" s="1553" t="s">
        <v>109</v>
      </c>
      <c r="C340" s="1582">
        <v>32.106477737148062</v>
      </c>
      <c r="D340" s="1582">
        <v>25.827057746738337</v>
      </c>
      <c r="E340" s="469"/>
      <c r="F340" s="469"/>
      <c r="G340" s="469"/>
      <c r="H340" s="469"/>
      <c r="I340" s="469"/>
      <c r="J340" s="1824" t="s">
        <v>591</v>
      </c>
      <c r="K340" s="1553" t="s">
        <v>109</v>
      </c>
      <c r="L340" s="1582">
        <v>45.953901297500018</v>
      </c>
      <c r="M340" s="1582">
        <v>37.166514039166763</v>
      </c>
      <c r="N340" s="469"/>
      <c r="O340" s="469"/>
      <c r="P340" s="469"/>
      <c r="Q340" s="469"/>
      <c r="R340" s="469"/>
      <c r="S340" s="1824" t="s">
        <v>591</v>
      </c>
      <c r="T340" s="1553" t="s">
        <v>109</v>
      </c>
      <c r="U340" s="1582">
        <v>2.4919892821773475</v>
      </c>
      <c r="V340" s="1582">
        <v>2.0793751546664185</v>
      </c>
    </row>
    <row r="341" spans="1:22" s="20" customFormat="1">
      <c r="A341" s="1774"/>
      <c r="B341" s="1548" t="s">
        <v>75</v>
      </c>
      <c r="C341" s="472">
        <v>199</v>
      </c>
      <c r="D341" s="472">
        <v>715</v>
      </c>
      <c r="E341" s="469"/>
      <c r="F341" s="469"/>
      <c r="G341" s="469"/>
      <c r="H341" s="469"/>
      <c r="I341" s="469"/>
      <c r="J341" s="1774"/>
      <c r="K341" s="1548" t="s">
        <v>75</v>
      </c>
      <c r="L341" s="472">
        <v>199</v>
      </c>
      <c r="M341" s="472">
        <v>715</v>
      </c>
      <c r="N341" s="469"/>
      <c r="O341" s="469"/>
      <c r="P341" s="469"/>
      <c r="Q341" s="469"/>
      <c r="R341" s="469"/>
      <c r="S341" s="1774"/>
      <c r="T341" s="1548" t="s">
        <v>75</v>
      </c>
      <c r="U341" s="472">
        <v>199</v>
      </c>
      <c r="V341" s="472">
        <v>715</v>
      </c>
    </row>
    <row r="342" spans="1:22" s="20" customFormat="1">
      <c r="A342" s="1774"/>
      <c r="B342" s="1548" t="s">
        <v>92</v>
      </c>
      <c r="C342" s="15"/>
      <c r="D342" s="15"/>
      <c r="E342" s="469"/>
      <c r="F342" s="469"/>
      <c r="G342" s="469"/>
      <c r="H342" s="469"/>
      <c r="I342" s="469"/>
      <c r="J342" s="1774"/>
      <c r="K342" s="1548" t="s">
        <v>92</v>
      </c>
      <c r="L342" s="15"/>
      <c r="M342" s="15"/>
      <c r="N342" s="469"/>
      <c r="O342" s="469"/>
      <c r="P342" s="469"/>
      <c r="Q342" s="469"/>
      <c r="R342" s="469"/>
      <c r="S342" s="1774"/>
      <c r="T342" s="1548" t="s">
        <v>92</v>
      </c>
      <c r="U342" s="472">
        <v>95</v>
      </c>
      <c r="V342" s="472">
        <v>359</v>
      </c>
    </row>
    <row r="343" spans="1:22" s="20" customFormat="1">
      <c r="A343" s="1774"/>
      <c r="B343" s="1548" t="s">
        <v>110</v>
      </c>
      <c r="C343" s="34">
        <v>10.891302837731821</v>
      </c>
      <c r="D343" s="34">
        <v>5.8123028377318207</v>
      </c>
      <c r="E343" s="469"/>
      <c r="F343" s="469"/>
      <c r="G343" s="469"/>
      <c r="H343" s="469"/>
      <c r="I343" s="469"/>
      <c r="J343" s="1774"/>
      <c r="K343" s="1548" t="s">
        <v>110</v>
      </c>
      <c r="L343" s="34">
        <v>20</v>
      </c>
      <c r="M343" s="34">
        <v>15</v>
      </c>
      <c r="N343" s="469"/>
      <c r="O343" s="469"/>
      <c r="P343" s="469"/>
      <c r="Q343" s="469"/>
      <c r="R343" s="469"/>
      <c r="S343" s="1774"/>
      <c r="T343" s="1548" t="s">
        <v>110</v>
      </c>
      <c r="U343" s="34">
        <v>2</v>
      </c>
      <c r="V343" s="34">
        <v>2</v>
      </c>
    </row>
    <row r="344" spans="1:22" s="20" customFormat="1">
      <c r="A344" s="1774"/>
      <c r="B344" s="1548" t="s">
        <v>121</v>
      </c>
      <c r="C344" s="45"/>
      <c r="D344" s="45"/>
      <c r="E344" s="469"/>
      <c r="F344" s="469"/>
      <c r="G344" s="469"/>
      <c r="H344" s="469"/>
      <c r="I344" s="469"/>
      <c r="J344" s="1774"/>
      <c r="K344" s="1548" t="s">
        <v>121</v>
      </c>
      <c r="L344" s="45"/>
      <c r="M344" s="45"/>
      <c r="N344" s="469"/>
      <c r="O344" s="469"/>
      <c r="P344" s="469"/>
      <c r="Q344" s="469"/>
      <c r="R344" s="469"/>
      <c r="S344" s="1774"/>
      <c r="T344" s="1548" t="s">
        <v>121</v>
      </c>
      <c r="U344" s="45">
        <v>2.6589110702678864</v>
      </c>
      <c r="V344" s="45">
        <v>2.4950501532495308</v>
      </c>
    </row>
    <row r="345" spans="1:22" s="20" customFormat="1">
      <c r="A345" s="2124"/>
      <c r="B345" s="1611" t="s">
        <v>112</v>
      </c>
      <c r="C345" s="1612"/>
      <c r="D345" s="1612"/>
      <c r="E345" s="469"/>
      <c r="F345" s="469"/>
      <c r="G345" s="469"/>
      <c r="H345" s="469"/>
      <c r="I345" s="469"/>
      <c r="J345" s="2124"/>
      <c r="K345" s="1611" t="s">
        <v>112</v>
      </c>
      <c r="L345" s="1612"/>
      <c r="M345" s="1612"/>
      <c r="N345" s="469"/>
      <c r="O345" s="469"/>
      <c r="P345" s="469"/>
      <c r="Q345" s="469"/>
      <c r="R345" s="469"/>
      <c r="S345" s="2124"/>
      <c r="T345" s="1611" t="s">
        <v>112</v>
      </c>
      <c r="U345" s="1612">
        <v>0.51002411265816783</v>
      </c>
      <c r="V345" s="1612">
        <v>0.24619586528653478</v>
      </c>
    </row>
    <row r="346" spans="1:22" s="20" customFormat="1">
      <c r="A346" s="1773" t="s">
        <v>592</v>
      </c>
      <c r="B346" s="1548" t="s">
        <v>109</v>
      </c>
      <c r="C346" s="34">
        <v>4.1306050034321409</v>
      </c>
      <c r="D346" s="34">
        <v>9.9135873775644896</v>
      </c>
      <c r="E346" s="469"/>
      <c r="F346" s="469"/>
      <c r="G346" s="469"/>
      <c r="H346" s="469"/>
      <c r="I346" s="469"/>
      <c r="J346" s="1773" t="s">
        <v>592</v>
      </c>
      <c r="K346" s="1548" t="s">
        <v>109</v>
      </c>
      <c r="L346" s="34">
        <v>5.3004810955102784</v>
      </c>
      <c r="M346" s="34">
        <v>11.497650468578072</v>
      </c>
      <c r="N346" s="469"/>
      <c r="O346" s="469"/>
      <c r="P346" s="469"/>
      <c r="Q346" s="469"/>
      <c r="R346" s="469"/>
      <c r="S346" s="1773" t="s">
        <v>592</v>
      </c>
      <c r="T346" s="1548" t="s">
        <v>109</v>
      </c>
      <c r="U346" s="42">
        <v>0.2799050879494876</v>
      </c>
      <c r="V346" s="42">
        <v>0.46875843237809478</v>
      </c>
    </row>
    <row r="347" spans="1:22" s="20" customFormat="1">
      <c r="A347" s="1774"/>
      <c r="B347" s="1548" t="s">
        <v>75</v>
      </c>
      <c r="C347" s="472">
        <v>199</v>
      </c>
      <c r="D347" s="472">
        <v>715</v>
      </c>
      <c r="E347" s="469"/>
      <c r="F347" s="469"/>
      <c r="G347" s="469"/>
      <c r="H347" s="469"/>
      <c r="I347" s="469"/>
      <c r="J347" s="1774"/>
      <c r="K347" s="1548" t="s">
        <v>75</v>
      </c>
      <c r="L347" s="472">
        <v>199</v>
      </c>
      <c r="M347" s="472">
        <v>715</v>
      </c>
      <c r="N347" s="469"/>
      <c r="O347" s="469"/>
      <c r="P347" s="469"/>
      <c r="Q347" s="469"/>
      <c r="R347" s="469"/>
      <c r="S347" s="1774"/>
      <c r="T347" s="1548" t="s">
        <v>75</v>
      </c>
      <c r="U347" s="472">
        <v>199</v>
      </c>
      <c r="V347" s="472">
        <v>715</v>
      </c>
    </row>
    <row r="348" spans="1:22" s="20" customFormat="1">
      <c r="A348" s="1774"/>
      <c r="B348" s="1548" t="s">
        <v>92</v>
      </c>
      <c r="C348" s="15"/>
      <c r="D348" s="15"/>
      <c r="E348" s="469"/>
      <c r="F348" s="469"/>
      <c r="G348" s="469"/>
      <c r="H348" s="469"/>
      <c r="I348" s="469"/>
      <c r="J348" s="1774"/>
      <c r="K348" s="1548" t="s">
        <v>92</v>
      </c>
      <c r="L348" s="15"/>
      <c r="M348" s="15"/>
      <c r="N348" s="469"/>
      <c r="O348" s="469"/>
      <c r="P348" s="469"/>
      <c r="Q348" s="469"/>
      <c r="R348" s="469"/>
      <c r="S348" s="1774"/>
      <c r="T348" s="1548" t="s">
        <v>92</v>
      </c>
      <c r="U348" s="472">
        <v>95</v>
      </c>
      <c r="V348" s="472">
        <v>359</v>
      </c>
    </row>
    <row r="349" spans="1:22" s="20" customFormat="1">
      <c r="A349" s="1774"/>
      <c r="B349" s="1548" t="s">
        <v>110</v>
      </c>
      <c r="C349" s="42">
        <v>0</v>
      </c>
      <c r="D349" s="42">
        <v>0</v>
      </c>
      <c r="E349" s="469"/>
      <c r="F349" s="469"/>
      <c r="G349" s="469"/>
      <c r="H349" s="469"/>
      <c r="I349" s="469"/>
      <c r="J349" s="1774"/>
      <c r="K349" s="1548" t="s">
        <v>110</v>
      </c>
      <c r="L349" s="42">
        <v>0</v>
      </c>
      <c r="M349" s="42">
        <v>0</v>
      </c>
      <c r="N349" s="469"/>
      <c r="O349" s="469"/>
      <c r="P349" s="469"/>
      <c r="Q349" s="469"/>
      <c r="R349" s="469"/>
      <c r="S349" s="1774"/>
      <c r="T349" s="1548" t="s">
        <v>110</v>
      </c>
      <c r="U349" s="42">
        <v>0</v>
      </c>
      <c r="V349" s="42">
        <v>0</v>
      </c>
    </row>
    <row r="350" spans="1:22" s="20" customFormat="1">
      <c r="A350" s="1774"/>
      <c r="B350" s="1548" t="s">
        <v>121</v>
      </c>
      <c r="C350" s="45"/>
      <c r="D350" s="45"/>
      <c r="E350" s="469"/>
      <c r="F350" s="469"/>
      <c r="G350" s="469"/>
      <c r="H350" s="469"/>
      <c r="I350" s="469"/>
      <c r="J350" s="1774"/>
      <c r="K350" s="1548" t="s">
        <v>121</v>
      </c>
      <c r="L350" s="45"/>
      <c r="M350" s="45"/>
      <c r="N350" s="469"/>
      <c r="O350" s="469"/>
      <c r="P350" s="469"/>
      <c r="Q350" s="469"/>
      <c r="R350" s="469"/>
      <c r="S350" s="1774"/>
      <c r="T350" s="1548" t="s">
        <v>121</v>
      </c>
      <c r="U350" s="45">
        <v>1.2363005079197995</v>
      </c>
      <c r="V350" s="45">
        <v>1.3212418121294791</v>
      </c>
    </row>
    <row r="351" spans="1:22" s="20" customFormat="1">
      <c r="A351" s="1774"/>
      <c r="B351" s="1548" t="s">
        <v>112</v>
      </c>
      <c r="C351" s="45"/>
      <c r="D351" s="45"/>
      <c r="E351" s="469"/>
      <c r="F351" s="469"/>
      <c r="G351" s="469"/>
      <c r="H351" s="469"/>
      <c r="I351" s="469"/>
      <c r="J351" s="1774"/>
      <c r="K351" s="1548" t="s">
        <v>112</v>
      </c>
      <c r="L351" s="45"/>
      <c r="M351" s="45"/>
      <c r="N351" s="469"/>
      <c r="O351" s="469"/>
      <c r="P351" s="469"/>
      <c r="Q351" s="469"/>
      <c r="R351" s="469"/>
      <c r="S351" s="1774"/>
      <c r="T351" s="1548" t="s">
        <v>112</v>
      </c>
      <c r="U351" s="45">
        <v>0.16388244329284601</v>
      </c>
      <c r="V351" s="45">
        <v>9.2363924732186589E-2</v>
      </c>
    </row>
    <row r="352" spans="1:22" s="20" customFormat="1">
      <c r="A352" s="1824" t="s">
        <v>538</v>
      </c>
      <c r="B352" s="1553" t="s">
        <v>109</v>
      </c>
      <c r="C352" s="1588">
        <v>0.22649901533278327</v>
      </c>
      <c r="D352" s="1588">
        <v>0.27861864607725284</v>
      </c>
      <c r="E352" s="469"/>
      <c r="F352" s="469"/>
      <c r="G352" s="469"/>
      <c r="H352" s="469"/>
      <c r="I352" s="469"/>
      <c r="J352" s="1824" t="s">
        <v>538</v>
      </c>
      <c r="K352" s="1553" t="s">
        <v>109</v>
      </c>
      <c r="L352" s="1582">
        <v>5.954876559036002</v>
      </c>
      <c r="M352" s="1582">
        <v>1.2642128825066505</v>
      </c>
      <c r="N352" s="469"/>
      <c r="O352" s="469"/>
      <c r="P352" s="469"/>
      <c r="Q352" s="469"/>
      <c r="R352" s="469"/>
      <c r="S352" s="1824" t="s">
        <v>538</v>
      </c>
      <c r="T352" s="1553" t="s">
        <v>109</v>
      </c>
      <c r="U352" s="1588">
        <v>3.3430356774800052E-2</v>
      </c>
      <c r="V352" s="1588">
        <v>8.0577533138808943E-2</v>
      </c>
    </row>
    <row r="353" spans="1:22" s="20" customFormat="1">
      <c r="A353" s="1774"/>
      <c r="B353" s="1548" t="s">
        <v>75</v>
      </c>
      <c r="C353" s="87">
        <v>199</v>
      </c>
      <c r="D353" s="87">
        <v>715</v>
      </c>
      <c r="E353" s="469"/>
      <c r="F353" s="469"/>
      <c r="G353" s="469"/>
      <c r="H353" s="469"/>
      <c r="I353" s="469"/>
      <c r="J353" s="1774"/>
      <c r="K353" s="1548" t="s">
        <v>75</v>
      </c>
      <c r="L353" s="472">
        <v>199</v>
      </c>
      <c r="M353" s="472">
        <v>715</v>
      </c>
      <c r="N353" s="469"/>
      <c r="O353" s="469"/>
      <c r="P353" s="469"/>
      <c r="Q353" s="469"/>
      <c r="R353" s="469"/>
      <c r="S353" s="1774"/>
      <c r="T353" s="1548" t="s">
        <v>75</v>
      </c>
      <c r="U353" s="472">
        <v>199</v>
      </c>
      <c r="V353" s="472">
        <v>715</v>
      </c>
    </row>
    <row r="354" spans="1:22" s="20" customFormat="1">
      <c r="A354" s="1774"/>
      <c r="B354" s="1548" t="s">
        <v>92</v>
      </c>
      <c r="C354" s="15"/>
      <c r="D354" s="15"/>
      <c r="E354" s="469"/>
      <c r="F354" s="469"/>
      <c r="G354" s="469"/>
      <c r="H354" s="469"/>
      <c r="I354" s="469"/>
      <c r="J354" s="1774"/>
      <c r="K354" s="1548" t="s">
        <v>92</v>
      </c>
      <c r="L354" s="15"/>
      <c r="M354" s="15"/>
      <c r="N354" s="469"/>
      <c r="O354" s="469"/>
      <c r="P354" s="469"/>
      <c r="Q354" s="469"/>
      <c r="R354" s="469"/>
      <c r="S354" s="1774"/>
      <c r="T354" s="1548" t="s">
        <v>92</v>
      </c>
      <c r="U354" s="472">
        <v>95</v>
      </c>
      <c r="V354" s="472">
        <v>359</v>
      </c>
    </row>
    <row r="355" spans="1:22" s="20" customFormat="1">
      <c r="A355" s="1774"/>
      <c r="B355" s="1548" t="s">
        <v>110</v>
      </c>
      <c r="C355" s="42">
        <v>0</v>
      </c>
      <c r="D355" s="42">
        <v>0</v>
      </c>
      <c r="E355" s="469"/>
      <c r="F355" s="469"/>
      <c r="G355" s="469"/>
      <c r="H355" s="469"/>
      <c r="I355" s="469"/>
      <c r="J355" s="1774"/>
      <c r="K355" s="1548" t="s">
        <v>110</v>
      </c>
      <c r="L355" s="42">
        <v>0</v>
      </c>
      <c r="M355" s="42">
        <v>0</v>
      </c>
      <c r="N355" s="469"/>
      <c r="O355" s="469"/>
      <c r="P355" s="469"/>
      <c r="Q355" s="469"/>
      <c r="R355" s="469"/>
      <c r="S355" s="1774"/>
      <c r="T355" s="1548" t="s">
        <v>110</v>
      </c>
      <c r="U355" s="42">
        <v>0</v>
      </c>
      <c r="V355" s="42">
        <v>0</v>
      </c>
    </row>
    <row r="356" spans="1:22" s="20" customFormat="1">
      <c r="A356" s="1774"/>
      <c r="B356" s="1548" t="s">
        <v>121</v>
      </c>
      <c r="C356" s="45"/>
      <c r="D356" s="45"/>
      <c r="E356" s="469"/>
      <c r="F356" s="469"/>
      <c r="G356" s="469"/>
      <c r="H356" s="469"/>
      <c r="I356" s="469"/>
      <c r="J356" s="1774"/>
      <c r="K356" s="1548" t="s">
        <v>121</v>
      </c>
      <c r="L356" s="45"/>
      <c r="M356" s="45"/>
      <c r="N356" s="469"/>
      <c r="O356" s="469"/>
      <c r="P356" s="469"/>
      <c r="Q356" s="469"/>
      <c r="R356" s="469"/>
      <c r="S356" s="1774"/>
      <c r="T356" s="1548" t="s">
        <v>121</v>
      </c>
      <c r="U356" s="45">
        <v>0.25705114921199618</v>
      </c>
      <c r="V356" s="45">
        <v>0.61734066290310996</v>
      </c>
    </row>
    <row r="357" spans="1:22" s="20" customFormat="1">
      <c r="A357" s="2124"/>
      <c r="B357" s="1611" t="s">
        <v>112</v>
      </c>
      <c r="C357" s="1612"/>
      <c r="D357" s="1612"/>
      <c r="E357" s="469"/>
      <c r="F357" s="469"/>
      <c r="G357" s="469"/>
      <c r="H357" s="469"/>
      <c r="I357" s="469"/>
      <c r="J357" s="2124"/>
      <c r="K357" s="1611" t="s">
        <v>112</v>
      </c>
      <c r="L357" s="1612"/>
      <c r="M357" s="1612"/>
      <c r="N357" s="469"/>
      <c r="O357" s="469"/>
      <c r="P357" s="469"/>
      <c r="Q357" s="469"/>
      <c r="R357" s="469"/>
      <c r="S357" s="2124"/>
      <c r="T357" s="1611" t="s">
        <v>112</v>
      </c>
      <c r="U357" s="1612">
        <v>4.930675784933343E-2</v>
      </c>
      <c r="V357" s="1612">
        <v>6.0915296024029023E-2</v>
      </c>
    </row>
    <row r="358" spans="1:22" s="20" customFormat="1" ht="13.5" thickBot="1">
      <c r="A358" s="1967" t="s">
        <v>166</v>
      </c>
      <c r="B358" s="1548" t="s">
        <v>109</v>
      </c>
      <c r="C358" s="45">
        <v>38.635212704882669</v>
      </c>
      <c r="D358" s="45">
        <v>39.409753236286356</v>
      </c>
      <c r="J358" s="1967" t="s">
        <v>166</v>
      </c>
      <c r="K358" s="1548" t="s">
        <v>109</v>
      </c>
      <c r="L358" s="45">
        <v>92.497127000165904</v>
      </c>
      <c r="M358" s="45">
        <v>88.887783135663227</v>
      </c>
      <c r="S358" s="1967" t="s">
        <v>166</v>
      </c>
      <c r="T358" s="1548" t="s">
        <v>109</v>
      </c>
      <c r="U358" s="45">
        <v>4.3836950347122734</v>
      </c>
      <c r="V358" s="45">
        <v>4.8779404095636636</v>
      </c>
    </row>
    <row r="359" spans="1:22" s="20" customFormat="1">
      <c r="A359" s="1774"/>
      <c r="B359" s="1548" t="s">
        <v>75</v>
      </c>
      <c r="C359" s="15"/>
      <c r="D359" s="15"/>
      <c r="J359" s="1774"/>
      <c r="K359" s="1548" t="s">
        <v>75</v>
      </c>
      <c r="L359" s="15"/>
      <c r="M359" s="15"/>
      <c r="S359" s="1774"/>
      <c r="T359" s="1548" t="s">
        <v>75</v>
      </c>
      <c r="U359" s="472">
        <v>199</v>
      </c>
      <c r="V359" s="472">
        <v>715</v>
      </c>
    </row>
    <row r="360" spans="1:22" s="20" customFormat="1" ht="50.25" customHeight="1">
      <c r="A360" s="1773" t="s">
        <v>1562</v>
      </c>
      <c r="B360" s="1774"/>
      <c r="C360" s="1774"/>
      <c r="D360" s="1774"/>
      <c r="J360" s="1773" t="s">
        <v>1562</v>
      </c>
      <c r="K360" s="1774"/>
      <c r="L360" s="1774"/>
      <c r="M360" s="1774"/>
      <c r="S360" s="1773" t="s">
        <v>1562</v>
      </c>
      <c r="T360" s="1774"/>
      <c r="U360" s="1774"/>
      <c r="V360" s="1774"/>
    </row>
  </sheetData>
  <mergeCells count="223">
    <mergeCell ref="A14:A20"/>
    <mergeCell ref="J14:J20"/>
    <mergeCell ref="S14:S20"/>
    <mergeCell ref="A21:A27"/>
    <mergeCell ref="J21:J27"/>
    <mergeCell ref="S21:S27"/>
    <mergeCell ref="A5:H5"/>
    <mergeCell ref="J5:Q5"/>
    <mergeCell ref="S5:Z5"/>
    <mergeCell ref="A7:A13"/>
    <mergeCell ref="J7:J13"/>
    <mergeCell ref="S7:S13"/>
    <mergeCell ref="A42:A48"/>
    <mergeCell ref="J42:J48"/>
    <mergeCell ref="S42:S48"/>
    <mergeCell ref="A49:H49"/>
    <mergeCell ref="J49:Q49"/>
    <mergeCell ref="S49:Z49"/>
    <mergeCell ref="A28:A34"/>
    <mergeCell ref="J28:J34"/>
    <mergeCell ref="S28:S34"/>
    <mergeCell ref="A35:A41"/>
    <mergeCell ref="J35:J41"/>
    <mergeCell ref="S35:S41"/>
    <mergeCell ref="A62:A68"/>
    <mergeCell ref="J62:J68"/>
    <mergeCell ref="S62:S68"/>
    <mergeCell ref="A69:A75"/>
    <mergeCell ref="J69:J75"/>
    <mergeCell ref="S69:S75"/>
    <mergeCell ref="A53:D53"/>
    <mergeCell ref="J53:M53"/>
    <mergeCell ref="S53:V53"/>
    <mergeCell ref="A55:A61"/>
    <mergeCell ref="J55:J61"/>
    <mergeCell ref="S55:S61"/>
    <mergeCell ref="A90:A96"/>
    <mergeCell ref="J90:J96"/>
    <mergeCell ref="S90:S96"/>
    <mergeCell ref="A97:D97"/>
    <mergeCell ref="J97:M97"/>
    <mergeCell ref="S97:V97"/>
    <mergeCell ref="A76:A82"/>
    <mergeCell ref="J76:J82"/>
    <mergeCell ref="S76:S82"/>
    <mergeCell ref="A83:A89"/>
    <mergeCell ref="J83:J89"/>
    <mergeCell ref="S83:S89"/>
    <mergeCell ref="A102:H102"/>
    <mergeCell ref="J102:Q102"/>
    <mergeCell ref="S102:Z102"/>
    <mergeCell ref="A103:B104"/>
    <mergeCell ref="C103:H103"/>
    <mergeCell ref="J103:K104"/>
    <mergeCell ref="L103:Q103"/>
    <mergeCell ref="S103:T104"/>
    <mergeCell ref="U103:Z103"/>
    <mergeCell ref="A121:A127"/>
    <mergeCell ref="J121:J127"/>
    <mergeCell ref="S121:S127"/>
    <mergeCell ref="A128:A134"/>
    <mergeCell ref="J128:J134"/>
    <mergeCell ref="S128:S134"/>
    <mergeCell ref="A105:A112"/>
    <mergeCell ref="J105:J112"/>
    <mergeCell ref="S105:S112"/>
    <mergeCell ref="A113:A120"/>
    <mergeCell ref="J113:J120"/>
    <mergeCell ref="S113:S120"/>
    <mergeCell ref="U152:V152"/>
    <mergeCell ref="A149:H149"/>
    <mergeCell ref="J149:Q149"/>
    <mergeCell ref="S149:Z149"/>
    <mergeCell ref="A151:D151"/>
    <mergeCell ref="J151:M151"/>
    <mergeCell ref="S151:V151"/>
    <mergeCell ref="A135:A141"/>
    <mergeCell ref="J135:J141"/>
    <mergeCell ref="S135:S141"/>
    <mergeCell ref="A142:A148"/>
    <mergeCell ref="J142:J148"/>
    <mergeCell ref="S142:S148"/>
    <mergeCell ref="A154:A159"/>
    <mergeCell ref="J154:J159"/>
    <mergeCell ref="S154:S159"/>
    <mergeCell ref="A160:A165"/>
    <mergeCell ref="J160:J165"/>
    <mergeCell ref="S160:S165"/>
    <mergeCell ref="A152:B153"/>
    <mergeCell ref="C152:D152"/>
    <mergeCell ref="J152:K153"/>
    <mergeCell ref="L152:M152"/>
    <mergeCell ref="S152:T153"/>
    <mergeCell ref="A178:A183"/>
    <mergeCell ref="J178:J183"/>
    <mergeCell ref="S178:S183"/>
    <mergeCell ref="A184:A189"/>
    <mergeCell ref="J184:J189"/>
    <mergeCell ref="S184:S189"/>
    <mergeCell ref="A166:A171"/>
    <mergeCell ref="J166:J171"/>
    <mergeCell ref="S166:S171"/>
    <mergeCell ref="A172:A177"/>
    <mergeCell ref="J172:J177"/>
    <mergeCell ref="S172:S177"/>
    <mergeCell ref="A194:B195"/>
    <mergeCell ref="C194:H194"/>
    <mergeCell ref="J194:K195"/>
    <mergeCell ref="L194:Q194"/>
    <mergeCell ref="S194:T195"/>
    <mergeCell ref="U194:Z194"/>
    <mergeCell ref="A190:D190"/>
    <mergeCell ref="J190:M190"/>
    <mergeCell ref="S190:V190"/>
    <mergeCell ref="A193:H193"/>
    <mergeCell ref="J193:Q193"/>
    <mergeCell ref="S193:Z193"/>
    <mergeCell ref="A212:A219"/>
    <mergeCell ref="J212:J219"/>
    <mergeCell ref="S212:S219"/>
    <mergeCell ref="A220:A227"/>
    <mergeCell ref="J220:J227"/>
    <mergeCell ref="S220:S227"/>
    <mergeCell ref="A196:A203"/>
    <mergeCell ref="J196:J203"/>
    <mergeCell ref="S196:S203"/>
    <mergeCell ref="A204:A211"/>
    <mergeCell ref="J204:J211"/>
    <mergeCell ref="S204:S211"/>
    <mergeCell ref="U241:V241"/>
    <mergeCell ref="A238:H238"/>
    <mergeCell ref="J238:Q238"/>
    <mergeCell ref="S238:Z238"/>
    <mergeCell ref="A240:D240"/>
    <mergeCell ref="J240:M240"/>
    <mergeCell ref="S240:V240"/>
    <mergeCell ref="A228:A235"/>
    <mergeCell ref="J228:J235"/>
    <mergeCell ref="S228:S235"/>
    <mergeCell ref="A236:A237"/>
    <mergeCell ref="J236:J237"/>
    <mergeCell ref="S236:S237"/>
    <mergeCell ref="A243:A248"/>
    <mergeCell ref="J243:J248"/>
    <mergeCell ref="O243:P252"/>
    <mergeCell ref="S243:S248"/>
    <mergeCell ref="A249:A254"/>
    <mergeCell ref="J249:J254"/>
    <mergeCell ref="S249:S254"/>
    <mergeCell ref="A241:B242"/>
    <mergeCell ref="C241:D241"/>
    <mergeCell ref="J241:K242"/>
    <mergeCell ref="L241:M241"/>
    <mergeCell ref="S241:T242"/>
    <mergeCell ref="A267:A272"/>
    <mergeCell ref="J267:J272"/>
    <mergeCell ref="S267:S272"/>
    <mergeCell ref="A273:A274"/>
    <mergeCell ref="J273:J274"/>
    <mergeCell ref="S273:S274"/>
    <mergeCell ref="A255:A260"/>
    <mergeCell ref="J255:J260"/>
    <mergeCell ref="S255:S260"/>
    <mergeCell ref="A261:A266"/>
    <mergeCell ref="J261:J266"/>
    <mergeCell ref="S261:S266"/>
    <mergeCell ref="A279:B280"/>
    <mergeCell ref="C279:H279"/>
    <mergeCell ref="J279:K280"/>
    <mergeCell ref="L279:Q279"/>
    <mergeCell ref="S279:T280"/>
    <mergeCell ref="U279:Z279"/>
    <mergeCell ref="A275:D275"/>
    <mergeCell ref="J275:M275"/>
    <mergeCell ref="S275:V275"/>
    <mergeCell ref="A278:H278"/>
    <mergeCell ref="J278:Q278"/>
    <mergeCell ref="S278:Z278"/>
    <mergeCell ref="A297:A304"/>
    <mergeCell ref="J297:J304"/>
    <mergeCell ref="S297:S304"/>
    <mergeCell ref="A305:A312"/>
    <mergeCell ref="J305:J312"/>
    <mergeCell ref="S305:S312"/>
    <mergeCell ref="A281:A288"/>
    <mergeCell ref="J281:J288"/>
    <mergeCell ref="S281:S288"/>
    <mergeCell ref="A289:A296"/>
    <mergeCell ref="J289:J296"/>
    <mergeCell ref="S289:S296"/>
    <mergeCell ref="U326:V326"/>
    <mergeCell ref="A323:H323"/>
    <mergeCell ref="J323:Q323"/>
    <mergeCell ref="S323:Z323"/>
    <mergeCell ref="A325:D325"/>
    <mergeCell ref="J325:M325"/>
    <mergeCell ref="S325:V325"/>
    <mergeCell ref="A313:A320"/>
    <mergeCell ref="J313:J320"/>
    <mergeCell ref="S313:S320"/>
    <mergeCell ref="A321:A322"/>
    <mergeCell ref="J321:J322"/>
    <mergeCell ref="S321:S322"/>
    <mergeCell ref="A340:A345"/>
    <mergeCell ref="J340:J345"/>
    <mergeCell ref="S340:S345"/>
    <mergeCell ref="A346:A351"/>
    <mergeCell ref="J346:J351"/>
    <mergeCell ref="S346:S351"/>
    <mergeCell ref="A326:B327"/>
    <mergeCell ref="C326:D326"/>
    <mergeCell ref="J326:K327"/>
    <mergeCell ref="L326:M326"/>
    <mergeCell ref="S326:T327"/>
    <mergeCell ref="A360:D360"/>
    <mergeCell ref="J360:M360"/>
    <mergeCell ref="S360:V360"/>
    <mergeCell ref="A352:A357"/>
    <mergeCell ref="J352:J357"/>
    <mergeCell ref="S352:S357"/>
    <mergeCell ref="A358:A359"/>
    <mergeCell ref="J358:J359"/>
    <mergeCell ref="S358:S359"/>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Normal="100" workbookViewId="0">
      <selection activeCell="H77" sqref="H77"/>
    </sheetView>
  </sheetViews>
  <sheetFormatPr baseColWidth="10" defaultRowHeight="12.75"/>
  <cols>
    <col min="1" max="1" width="23" customWidth="1"/>
    <col min="3" max="9" width="13.140625" customWidth="1"/>
  </cols>
  <sheetData>
    <row r="1" spans="1:30" ht="25.5">
      <c r="A1" s="8" t="s">
        <v>1510</v>
      </c>
    </row>
    <row r="2" spans="1:30" s="20" customFormat="1"/>
    <row r="3" spans="1:30" s="20" customFormat="1" ht="15.75">
      <c r="A3" s="26" t="s">
        <v>69</v>
      </c>
    </row>
    <row r="5" spans="1:30">
      <c r="J5" s="1620"/>
      <c r="K5" s="1620"/>
      <c r="L5" s="1620"/>
      <c r="M5" s="1620"/>
      <c r="N5" s="1620"/>
      <c r="O5" s="1620"/>
      <c r="P5" s="1620"/>
      <c r="Q5" s="1620"/>
      <c r="R5" s="1620"/>
      <c r="S5" s="1620"/>
      <c r="T5" s="1620"/>
      <c r="U5" s="1620"/>
      <c r="V5" s="1620"/>
      <c r="W5" s="1620"/>
      <c r="X5" s="1620"/>
      <c r="Y5" s="1620"/>
      <c r="Z5" s="1620"/>
      <c r="AA5" s="1620"/>
      <c r="AB5" s="1620"/>
      <c r="AC5" s="1620"/>
      <c r="AD5" s="1620"/>
    </row>
    <row r="6" spans="1:30">
      <c r="J6" s="1620"/>
      <c r="K6" s="1620"/>
      <c r="L6" s="1620"/>
      <c r="M6" s="1620"/>
      <c r="N6" s="1620"/>
      <c r="O6" s="1620"/>
      <c r="P6" s="1620"/>
      <c r="Q6" s="1620"/>
      <c r="R6" s="1620"/>
      <c r="S6" s="1620"/>
      <c r="T6" s="1620"/>
      <c r="U6" s="1620"/>
      <c r="V6" s="1620"/>
      <c r="W6" s="1620"/>
      <c r="X6" s="1620"/>
      <c r="Y6" s="1620"/>
      <c r="Z6" s="1620"/>
      <c r="AA6" s="1620"/>
      <c r="AB6" s="1620"/>
      <c r="AC6" s="1620"/>
      <c r="AD6" s="1620"/>
    </row>
    <row r="7" spans="1:30" s="1668" customFormat="1" thickBot="1">
      <c r="A7" s="2115" t="s">
        <v>1579</v>
      </c>
      <c r="B7" s="2115"/>
      <c r="C7" s="2115"/>
      <c r="D7" s="2115"/>
      <c r="E7" s="2115"/>
      <c r="F7" s="2115"/>
      <c r="G7" s="2115"/>
      <c r="H7" s="2115"/>
      <c r="I7" s="2115"/>
    </row>
    <row r="8" spans="1:30" s="1668" customFormat="1" ht="12">
      <c r="A8" s="2141"/>
      <c r="B8" s="2143">
        <v>2015</v>
      </c>
      <c r="C8" s="2144"/>
      <c r="D8" s="2143">
        <v>2010</v>
      </c>
      <c r="E8" s="2144"/>
      <c r="F8" s="2143">
        <v>2005</v>
      </c>
      <c r="G8" s="2144"/>
      <c r="H8" s="2143">
        <v>2000</v>
      </c>
      <c r="I8" s="2144"/>
    </row>
    <row r="9" spans="1:30" s="1668" customFormat="1" ht="24.75" thickBot="1">
      <c r="A9" s="2142"/>
      <c r="B9" s="1707" t="s">
        <v>109</v>
      </c>
      <c r="C9" s="1708" t="s">
        <v>1527</v>
      </c>
      <c r="D9" s="1707" t="s">
        <v>109</v>
      </c>
      <c r="E9" s="1708" t="s">
        <v>1527</v>
      </c>
      <c r="F9" s="1707" t="s">
        <v>109</v>
      </c>
      <c r="G9" s="1708" t="s">
        <v>1527</v>
      </c>
      <c r="H9" s="1707" t="s">
        <v>109</v>
      </c>
      <c r="I9" s="1708" t="s">
        <v>1527</v>
      </c>
    </row>
    <row r="10" spans="1:30" s="1668" customFormat="1" ht="12">
      <c r="A10" s="1673" t="s">
        <v>744</v>
      </c>
      <c r="B10" s="1674">
        <v>1.1942164108019679</v>
      </c>
      <c r="C10" s="1709">
        <f>B10/$B$15</f>
        <v>3.0163934645678292E-2</v>
      </c>
      <c r="D10" s="1674">
        <v>1.3165231960072472</v>
      </c>
      <c r="E10" s="1709">
        <f>D10/$D$15</f>
        <v>3.2823026484252046E-2</v>
      </c>
      <c r="F10" s="1675">
        <v>1.2710056314805025</v>
      </c>
      <c r="G10" s="1709">
        <f>F10/$F$15</f>
        <v>3.3026729682727289E-2</v>
      </c>
      <c r="H10" s="1675">
        <v>1.2944822763105499</v>
      </c>
      <c r="I10" s="1709">
        <f>H10/$H$15</f>
        <v>3.3768318643362355E-2</v>
      </c>
    </row>
    <row r="11" spans="1:30" s="1668" customFormat="1" ht="12">
      <c r="A11" s="1676" t="s">
        <v>590</v>
      </c>
      <c r="B11" s="1677">
        <v>1.2117526734869832</v>
      </c>
      <c r="C11" s="1709">
        <f>B11/$B$15</f>
        <v>3.0606871685209536E-2</v>
      </c>
      <c r="D11" s="1677">
        <v>1.1055212000518042</v>
      </c>
      <c r="E11" s="1709">
        <f t="shared" ref="E11:E14" si="0">D11/$D$15</f>
        <v>2.7562409639459724E-2</v>
      </c>
      <c r="F11" s="1678">
        <v>0.99124977395667135</v>
      </c>
      <c r="G11" s="1709">
        <f t="shared" ref="G11:G14" si="1">F11/$F$15</f>
        <v>2.5757351125500278E-2</v>
      </c>
      <c r="H11" s="1678">
        <v>1.1657819135664935</v>
      </c>
      <c r="I11" s="1709">
        <f t="shared" ref="I11:I14" si="2">H11/$H$15</f>
        <v>3.0410995844749544E-2</v>
      </c>
    </row>
    <row r="12" spans="1:30" s="1668" customFormat="1" ht="12">
      <c r="A12" s="1676" t="s">
        <v>591</v>
      </c>
      <c r="B12" s="1677">
        <v>24.347664079529945</v>
      </c>
      <c r="C12" s="1709">
        <f>B12/$B$15</f>
        <v>0.61498179176475609</v>
      </c>
      <c r="D12" s="1677">
        <v>24.584216170743758</v>
      </c>
      <c r="E12" s="1709">
        <f t="shared" si="0"/>
        <v>0.61292378357947119</v>
      </c>
      <c r="F12" s="1678">
        <v>25.662825974378624</v>
      </c>
      <c r="G12" s="1709">
        <f t="shared" si="1"/>
        <v>0.66684143276644259</v>
      </c>
      <c r="H12" s="1678">
        <v>25.106697123603066</v>
      </c>
      <c r="I12" s="1709">
        <f t="shared" si="2"/>
        <v>0.65494210625161564</v>
      </c>
    </row>
    <row r="13" spans="1:30" s="1668" customFormat="1" ht="12">
      <c r="A13" s="1676" t="s">
        <v>1024</v>
      </c>
      <c r="B13" s="1677">
        <v>11.691154396500087</v>
      </c>
      <c r="C13" s="1709">
        <f>B13/$B$15</f>
        <v>0.2952992556112527</v>
      </c>
      <c r="D13" s="1677">
        <v>11.736767946459675</v>
      </c>
      <c r="E13" s="1709">
        <f t="shared" si="0"/>
        <v>0.29261637494463544</v>
      </c>
      <c r="F13" s="1678">
        <v>8.8835936807453386</v>
      </c>
      <c r="G13" s="1709">
        <f t="shared" si="1"/>
        <v>0.23083772395516833</v>
      </c>
      <c r="H13" s="1678">
        <v>9.3908716328502315</v>
      </c>
      <c r="I13" s="1709">
        <f t="shared" si="2"/>
        <v>0.24497357085553687</v>
      </c>
    </row>
    <row r="14" spans="1:30" s="1668" customFormat="1" ht="12">
      <c r="A14" s="1676" t="s">
        <v>538</v>
      </c>
      <c r="B14" s="1677">
        <v>1.1460822923667606</v>
      </c>
      <c r="C14" s="1709">
        <f>B14/$B$15</f>
        <v>2.894814629310331E-2</v>
      </c>
      <c r="D14" s="1677">
        <v>1.3667156822916198</v>
      </c>
      <c r="E14" s="1709">
        <f t="shared" si="0"/>
        <v>3.4074405352181501E-2</v>
      </c>
      <c r="F14" s="1679">
        <v>1.6754753137106497</v>
      </c>
      <c r="G14" s="1709">
        <f t="shared" si="1"/>
        <v>4.3536762470161555E-2</v>
      </c>
      <c r="H14" s="1679">
        <v>1.3763906193134581</v>
      </c>
      <c r="I14" s="1709">
        <f t="shared" si="2"/>
        <v>3.5905008404735705E-2</v>
      </c>
    </row>
    <row r="15" spans="1:30" s="1668" customFormat="1" thickBot="1">
      <c r="A15" s="1680" t="s">
        <v>375</v>
      </c>
      <c r="B15" s="1681">
        <f>SUM(B10:B14)</f>
        <v>39.590869852685749</v>
      </c>
      <c r="C15" s="1682">
        <f t="shared" ref="C15:I15" si="3">SUM(C10:C14)</f>
        <v>0.99999999999999989</v>
      </c>
      <c r="D15" s="1681">
        <f t="shared" si="3"/>
        <v>40.109744195554107</v>
      </c>
      <c r="E15" s="1682">
        <f t="shared" si="3"/>
        <v>0.99999999999999989</v>
      </c>
      <c r="F15" s="1681">
        <f t="shared" si="3"/>
        <v>38.484150374271785</v>
      </c>
      <c r="G15" s="1682">
        <f t="shared" si="3"/>
        <v>1</v>
      </c>
      <c r="H15" s="1681">
        <f t="shared" si="3"/>
        <v>38.334223565643796</v>
      </c>
      <c r="I15" s="1683">
        <f t="shared" si="3"/>
        <v>1</v>
      </c>
    </row>
    <row r="16" spans="1:30" s="1668" customFormat="1" ht="12">
      <c r="A16" s="301"/>
      <c r="B16" s="301"/>
      <c r="C16" s="1710"/>
      <c r="D16" s="301"/>
      <c r="E16" s="1710"/>
      <c r="F16" s="301"/>
      <c r="G16" s="1710"/>
      <c r="H16" s="301"/>
      <c r="I16" s="1710"/>
    </row>
    <row r="17" spans="1:13" s="1668" customFormat="1" thickBot="1">
      <c r="A17" s="2115" t="s">
        <v>1580</v>
      </c>
      <c r="B17" s="2115"/>
      <c r="C17" s="2115"/>
      <c r="D17" s="2115"/>
      <c r="E17" s="2115"/>
      <c r="F17" s="2115"/>
      <c r="G17" s="2115"/>
      <c r="H17" s="2115"/>
      <c r="I17" s="2115"/>
    </row>
    <row r="18" spans="1:13" s="1668" customFormat="1" ht="12">
      <c r="A18" s="2141"/>
      <c r="B18" s="2145">
        <v>2015</v>
      </c>
      <c r="C18" s="2144"/>
      <c r="D18" s="2143">
        <v>2010</v>
      </c>
      <c r="E18" s="2144"/>
      <c r="F18" s="2143">
        <v>2005</v>
      </c>
      <c r="G18" s="2144"/>
      <c r="H18" s="2143">
        <v>2000</v>
      </c>
      <c r="I18" s="2144"/>
    </row>
    <row r="19" spans="1:13" s="1668" customFormat="1" ht="24.75" thickBot="1">
      <c r="A19" s="2142"/>
      <c r="B19" s="1707" t="s">
        <v>109</v>
      </c>
      <c r="C19" s="1708" t="s">
        <v>1581</v>
      </c>
      <c r="D19" s="1078" t="s">
        <v>109</v>
      </c>
      <c r="E19" s="1708" t="s">
        <v>1581</v>
      </c>
      <c r="F19" s="1707" t="s">
        <v>109</v>
      </c>
      <c r="G19" s="1708" t="s">
        <v>1581</v>
      </c>
      <c r="H19" s="1707" t="s">
        <v>109</v>
      </c>
      <c r="I19" s="1708" t="s">
        <v>1581</v>
      </c>
    </row>
    <row r="20" spans="1:13" s="1668" customFormat="1" ht="12">
      <c r="A20" s="1673" t="s">
        <v>810</v>
      </c>
      <c r="B20" s="1684">
        <v>8.6879487631854371</v>
      </c>
      <c r="C20" s="1709">
        <f t="shared" ref="C20:C26" si="4">B20/$B$27</f>
        <v>0.21951809976463937</v>
      </c>
      <c r="D20" s="1677">
        <v>9.2873447640889335</v>
      </c>
      <c r="E20" s="1709">
        <f>D20/$D$27</f>
        <v>0.23154834193927282</v>
      </c>
      <c r="F20" s="1678">
        <v>7.5841935423075224</v>
      </c>
      <c r="G20" s="1709">
        <f>F20/$F$27</f>
        <v>0.19707317086511175</v>
      </c>
      <c r="H20" s="1678">
        <v>7.6109240990633307</v>
      </c>
      <c r="I20" s="1709">
        <f>H20/$H$27</f>
        <v>0.19854123524975875</v>
      </c>
    </row>
    <row r="21" spans="1:13" s="1668" customFormat="1" ht="12">
      <c r="A21" s="1676" t="s">
        <v>583</v>
      </c>
      <c r="B21" s="1684">
        <v>1.8239285273061019</v>
      </c>
      <c r="C21" s="1709">
        <f t="shared" si="4"/>
        <v>4.6085138774915074E-2</v>
      </c>
      <c r="D21" s="1677">
        <v>2.1802259940896529</v>
      </c>
      <c r="E21" s="1709">
        <f t="shared" ref="E21:E26" si="5">D21/$D$27</f>
        <v>5.4356517046331952E-2</v>
      </c>
      <c r="F21" s="1678">
        <v>1.242362146237864</v>
      </c>
      <c r="G21" s="1709">
        <f t="shared" ref="G21:G26" si="6">F21/$F$27</f>
        <v>3.2282436643539178E-2</v>
      </c>
      <c r="H21" s="1678">
        <v>1.4690221500290723</v>
      </c>
      <c r="I21" s="1709">
        <f t="shared" ref="I21:I26" si="7">H21/$H$27</f>
        <v>3.8321427001475804E-2</v>
      </c>
    </row>
    <row r="22" spans="1:13" s="1668" customFormat="1" ht="12" customHeight="1">
      <c r="A22" s="1676" t="s">
        <v>1582</v>
      </c>
      <c r="B22" s="1684">
        <v>5.2013103689284375</v>
      </c>
      <c r="C22" s="1709">
        <f t="shared" si="4"/>
        <v>0.13142132850869295</v>
      </c>
      <c r="D22" s="1677">
        <v>5.083501349875899</v>
      </c>
      <c r="E22" s="1709">
        <f t="shared" si="5"/>
        <v>0.12673980978515853</v>
      </c>
      <c r="F22" s="1678">
        <v>4.1765478177841029</v>
      </c>
      <c r="G22" s="1709">
        <f t="shared" si="6"/>
        <v>0.10852643951251921</v>
      </c>
      <c r="H22" s="1678">
        <v>4.275344603750769</v>
      </c>
      <c r="I22" s="1709">
        <f t="shared" si="7"/>
        <v>0.11152813872516913</v>
      </c>
    </row>
    <row r="23" spans="1:13" s="1668" customFormat="1" ht="12" customHeight="1">
      <c r="A23" s="1685" t="s">
        <v>1583</v>
      </c>
      <c r="B23" s="1684">
        <v>2.3818127276695846</v>
      </c>
      <c r="C23" s="1709">
        <f t="shared" si="4"/>
        <v>6.0181179496454164E-2</v>
      </c>
      <c r="D23" s="1677">
        <v>2.48673997026384</v>
      </c>
      <c r="E23" s="1709">
        <f t="shared" si="5"/>
        <v>6.1998400142862939E-2</v>
      </c>
      <c r="F23" s="1678">
        <v>3.6105606167941313</v>
      </c>
      <c r="G23" s="1709">
        <f t="shared" si="6"/>
        <v>9.3819418687438025E-2</v>
      </c>
      <c r="H23" s="1678">
        <v>3.6847615102221538</v>
      </c>
      <c r="I23" s="1709">
        <f t="shared" si="7"/>
        <v>9.6121981025971276E-2</v>
      </c>
    </row>
    <row r="24" spans="1:13" s="1668" customFormat="1" ht="12">
      <c r="A24" s="1676" t="s">
        <v>585</v>
      </c>
      <c r="B24" s="1684">
        <v>19.07774966351581</v>
      </c>
      <c r="C24" s="1709">
        <f t="shared" si="4"/>
        <v>0.48203683839233197</v>
      </c>
      <c r="D24" s="1677">
        <v>16.973268502903135</v>
      </c>
      <c r="E24" s="1709">
        <f t="shared" si="5"/>
        <v>0.42317069937295915</v>
      </c>
      <c r="F24" s="1678">
        <v>19.21058766144025</v>
      </c>
      <c r="G24" s="1709">
        <f t="shared" si="6"/>
        <v>0.49918180535650586</v>
      </c>
      <c r="H24" s="1678">
        <v>17.478364646891617</v>
      </c>
      <c r="I24" s="1709">
        <f t="shared" si="7"/>
        <v>0.45594674995729445</v>
      </c>
    </row>
    <row r="25" spans="1:13" s="1668" customFormat="1" ht="12" customHeight="1">
      <c r="A25" s="1676" t="s">
        <v>682</v>
      </c>
      <c r="B25" s="1684">
        <v>1.6416186151237502</v>
      </c>
      <c r="C25" s="1709">
        <f t="shared" si="4"/>
        <v>4.147872055337682E-2</v>
      </c>
      <c r="D25" s="1677">
        <v>1.6533376171788012</v>
      </c>
      <c r="E25" s="1709">
        <f t="shared" si="5"/>
        <v>4.1220348080954879E-2</v>
      </c>
      <c r="F25" s="1678">
        <v>0.20429355867465313</v>
      </c>
      <c r="G25" s="1709">
        <f t="shared" si="6"/>
        <v>5.3085115999139103E-3</v>
      </c>
      <c r="H25" s="1678">
        <v>1.3506079852171733</v>
      </c>
      <c r="I25" s="1709">
        <f t="shared" si="7"/>
        <v>3.523243356955913E-2</v>
      </c>
    </row>
    <row r="26" spans="1:13" s="1668" customFormat="1" ht="12" customHeight="1">
      <c r="A26" s="1686" t="s">
        <v>908</v>
      </c>
      <c r="B26" s="1687">
        <v>0.76300000000000001</v>
      </c>
      <c r="C26" s="1711">
        <f t="shared" si="4"/>
        <v>1.9278694509589717E-2</v>
      </c>
      <c r="D26" s="1687">
        <v>2.4453259971538768</v>
      </c>
      <c r="E26" s="1711">
        <f t="shared" si="5"/>
        <v>6.0965883632459625E-2</v>
      </c>
      <c r="F26" s="1679">
        <v>2.4556050310332798</v>
      </c>
      <c r="G26" s="1711">
        <f t="shared" si="6"/>
        <v>6.3808217334972009E-2</v>
      </c>
      <c r="H26" s="1679">
        <v>2.4651985704696786</v>
      </c>
      <c r="I26" s="1711">
        <f t="shared" si="7"/>
        <v>6.4308034470771394E-2</v>
      </c>
    </row>
    <row r="27" spans="1:13" s="1668" customFormat="1" thickBot="1">
      <c r="A27" s="1680" t="s">
        <v>375</v>
      </c>
      <c r="B27" s="1688">
        <f>SUM(B20:B26)</f>
        <v>39.577368665729118</v>
      </c>
      <c r="C27" s="1689">
        <f t="shared" ref="C27:I27" si="8">SUM(C20:C26)</f>
        <v>1.0000000000000002</v>
      </c>
      <c r="D27" s="1688">
        <f t="shared" si="8"/>
        <v>40.109744195554143</v>
      </c>
      <c r="E27" s="1690">
        <f t="shared" si="8"/>
        <v>0.99999999999999989</v>
      </c>
      <c r="F27" s="1688">
        <f t="shared" si="8"/>
        <v>38.484150374271806</v>
      </c>
      <c r="G27" s="1689">
        <f t="shared" si="8"/>
        <v>0.99999999999999989</v>
      </c>
      <c r="H27" s="1688">
        <f t="shared" si="8"/>
        <v>38.334223565643796</v>
      </c>
      <c r="I27" s="1689">
        <f t="shared" si="8"/>
        <v>1</v>
      </c>
    </row>
    <row r="28" spans="1:13" s="1668" customFormat="1" ht="12">
      <c r="A28" s="2146"/>
      <c r="B28" s="2146"/>
      <c r="C28" s="1691"/>
      <c r="D28" s="1692"/>
      <c r="E28" s="1691"/>
      <c r="F28" s="1692"/>
      <c r="G28" s="1691"/>
      <c r="H28" s="1672"/>
      <c r="I28" s="1712"/>
    </row>
    <row r="29" spans="1:13" s="1668" customFormat="1" thickBot="1">
      <c r="A29" s="2115" t="s">
        <v>1584</v>
      </c>
      <c r="B29" s="2115"/>
      <c r="C29" s="2115"/>
      <c r="D29" s="2115"/>
      <c r="E29" s="2115"/>
      <c r="F29" s="2115"/>
      <c r="G29" s="2115"/>
      <c r="H29" s="2115"/>
      <c r="I29" s="2115"/>
      <c r="J29" s="2115"/>
      <c r="K29" s="2115"/>
      <c r="L29" s="2115"/>
      <c r="M29" s="2115"/>
    </row>
    <row r="30" spans="1:13" s="1668" customFormat="1" ht="12">
      <c r="A30" s="1811"/>
      <c r="B30" s="2143">
        <v>2015</v>
      </c>
      <c r="C30" s="2145"/>
      <c r="D30" s="2144"/>
      <c r="E30" s="2143">
        <v>2010</v>
      </c>
      <c r="F30" s="2145"/>
      <c r="G30" s="2144"/>
      <c r="H30" s="2143">
        <v>2005</v>
      </c>
      <c r="I30" s="2145"/>
      <c r="J30" s="2144"/>
      <c r="K30" s="2143">
        <v>2000</v>
      </c>
      <c r="L30" s="2145"/>
      <c r="M30" s="2144"/>
    </row>
    <row r="31" spans="1:13" s="1668" customFormat="1" ht="60.75" thickBot="1">
      <c r="A31" s="2147"/>
      <c r="B31" s="1707" t="s">
        <v>109</v>
      </c>
      <c r="C31" s="1713" t="s">
        <v>1566</v>
      </c>
      <c r="D31" s="1708" t="s">
        <v>1568</v>
      </c>
      <c r="E31" s="1714" t="s">
        <v>109</v>
      </c>
      <c r="F31" s="1713" t="s">
        <v>1566</v>
      </c>
      <c r="G31" s="1708" t="s">
        <v>1568</v>
      </c>
      <c r="H31" s="1714" t="s">
        <v>109</v>
      </c>
      <c r="I31" s="1713" t="s">
        <v>1566</v>
      </c>
      <c r="J31" s="1708" t="s">
        <v>1568</v>
      </c>
      <c r="K31" s="1714" t="s">
        <v>109</v>
      </c>
      <c r="L31" s="1713" t="s">
        <v>1566</v>
      </c>
      <c r="M31" s="1708" t="s">
        <v>1568</v>
      </c>
    </row>
    <row r="32" spans="1:13" s="1668" customFormat="1" ht="12">
      <c r="A32" s="1693" t="s">
        <v>744</v>
      </c>
      <c r="B32" s="1694">
        <v>6.368681905183031E-2</v>
      </c>
      <c r="C32" s="1715">
        <f>B32/B10</f>
        <v>5.332937855799675E-2</v>
      </c>
      <c r="D32" s="1695">
        <f>B32/$B$21</f>
        <v>3.4917387440556232E-2</v>
      </c>
      <c r="E32" s="1694">
        <v>8.1103066941189822E-2</v>
      </c>
      <c r="F32" s="1696">
        <f>E32/D10</f>
        <v>6.1603978712383711E-2</v>
      </c>
      <c r="G32" s="1709">
        <f>E32/$D$21</f>
        <v>3.7199385366953289E-2</v>
      </c>
      <c r="H32" s="1697">
        <v>9.6692901939367526E-2</v>
      </c>
      <c r="I32" s="1715">
        <f>H32/F10</f>
        <v>7.6075903634460665E-2</v>
      </c>
      <c r="J32" s="1709">
        <f>H32/$F$21</f>
        <v>7.7829884170387942E-2</v>
      </c>
      <c r="K32" s="1697">
        <v>0.12311768158485409</v>
      </c>
      <c r="L32" s="1715">
        <f>K32/H10</f>
        <v>9.5109592335057835E-2</v>
      </c>
      <c r="M32" s="1709">
        <f>K32/$H$21</f>
        <v>8.3809275157912061E-2</v>
      </c>
    </row>
    <row r="33" spans="1:30" s="1668" customFormat="1" ht="12">
      <c r="A33" s="1698" t="s">
        <v>590</v>
      </c>
      <c r="B33" s="1694">
        <v>0.12011967568277837</v>
      </c>
      <c r="C33" s="1715">
        <f t="shared" ref="C33:C36" si="9">B33/B11</f>
        <v>9.9128872014053543E-2</v>
      </c>
      <c r="D33" s="1695">
        <f t="shared" ref="D33:D36" si="10">B33/$B$21</f>
        <v>6.5857665958102107E-2</v>
      </c>
      <c r="E33" s="1694">
        <v>0.12603510038232954</v>
      </c>
      <c r="F33" s="1696">
        <f t="shared" ref="F33:F36" si="11">E33/D11</f>
        <v>0.11400514108315932</v>
      </c>
      <c r="G33" s="1709">
        <f t="shared" ref="G33:G36" si="12">E33/$D$21</f>
        <v>5.7808273419359506E-2</v>
      </c>
      <c r="H33" s="1697">
        <v>0.15595651064356425</v>
      </c>
      <c r="I33" s="1715">
        <f t="shared" ref="I33:I36" si="13">H33/F11</f>
        <v>0.15733321181103371</v>
      </c>
      <c r="J33" s="1709">
        <f t="shared" ref="J33:J36" si="14">H33/$F$21</f>
        <v>0.1255322460651539</v>
      </c>
      <c r="K33" s="1697">
        <v>0.20642586333471272</v>
      </c>
      <c r="L33" s="1715">
        <f t="shared" ref="L33:L36" si="15">K33/H11</f>
        <v>0.17707073761608727</v>
      </c>
      <c r="M33" s="1709">
        <f t="shared" ref="M33:M36" si="16">K33/$H$21</f>
        <v>0.14051923133400507</v>
      </c>
    </row>
    <row r="34" spans="1:30" s="1668" customFormat="1" ht="12">
      <c r="A34" s="1698" t="s">
        <v>591</v>
      </c>
      <c r="B34" s="1694">
        <v>0.50894537015452035</v>
      </c>
      <c r="C34" s="1715">
        <f t="shared" si="9"/>
        <v>2.09032525047202E-2</v>
      </c>
      <c r="D34" s="1695">
        <f t="shared" si="10"/>
        <v>0.27903800096060799</v>
      </c>
      <c r="E34" s="1694">
        <v>0.65681361363919388</v>
      </c>
      <c r="F34" s="1696">
        <f t="shared" si="11"/>
        <v>2.6716882453255899E-2</v>
      </c>
      <c r="G34" s="1709">
        <f t="shared" si="12"/>
        <v>0.30125941779418353</v>
      </c>
      <c r="H34" s="1697">
        <v>0.23001573863822866</v>
      </c>
      <c r="I34" s="1715">
        <f t="shared" si="13"/>
        <v>8.962993353416061E-3</v>
      </c>
      <c r="J34" s="1709">
        <f t="shared" si="14"/>
        <v>0.18514387236826643</v>
      </c>
      <c r="K34" s="1697">
        <v>0.37291288769358516</v>
      </c>
      <c r="L34" s="1715">
        <f t="shared" si="15"/>
        <v>1.4853124083095975E-2</v>
      </c>
      <c r="M34" s="1709">
        <f t="shared" si="16"/>
        <v>0.25385109930861499</v>
      </c>
    </row>
    <row r="35" spans="1:30" s="1668" customFormat="1" ht="12">
      <c r="A35" s="1698" t="s">
        <v>1024</v>
      </c>
      <c r="B35" s="1694">
        <v>1.1162871525772431</v>
      </c>
      <c r="C35" s="1715">
        <f t="shared" si="9"/>
        <v>9.5481345530037606E-2</v>
      </c>
      <c r="D35" s="1695">
        <f t="shared" si="10"/>
        <v>0.61202351729536908</v>
      </c>
      <c r="E35" s="1694">
        <v>1.3036620069410558</v>
      </c>
      <c r="F35" s="1696">
        <f t="shared" si="11"/>
        <v>0.11107504322212466</v>
      </c>
      <c r="G35" s="1709">
        <f t="shared" si="12"/>
        <v>0.59794810743250315</v>
      </c>
      <c r="H35" s="1697">
        <v>0.74090083311792188</v>
      </c>
      <c r="I35" s="1715">
        <f t="shared" si="13"/>
        <v>8.3401026627746427E-2</v>
      </c>
      <c r="J35" s="1709">
        <f t="shared" si="14"/>
        <v>0.5963646231185703</v>
      </c>
      <c r="K35" s="1697">
        <v>0.74136605376443776</v>
      </c>
      <c r="L35" s="1715">
        <f t="shared" si="15"/>
        <v>7.8945393223251323E-2</v>
      </c>
      <c r="M35" s="1709">
        <f t="shared" si="16"/>
        <v>0.50466635492852574</v>
      </c>
    </row>
    <row r="36" spans="1:30" s="1668" customFormat="1" ht="12">
      <c r="A36" s="1698" t="s">
        <v>538</v>
      </c>
      <c r="B36" s="1699">
        <v>1.5510791990159176E-2</v>
      </c>
      <c r="C36" s="1716">
        <f t="shared" si="9"/>
        <v>1.353375066822473E-2</v>
      </c>
      <c r="D36" s="1700">
        <f t="shared" si="10"/>
        <v>8.5040569068066708E-3</v>
      </c>
      <c r="E36" s="1699">
        <v>1.2612206185884423E-2</v>
      </c>
      <c r="F36" s="1701">
        <f t="shared" si="11"/>
        <v>9.2281125835456113E-3</v>
      </c>
      <c r="G36" s="1711">
        <f t="shared" si="12"/>
        <v>5.7848159870007481E-3</v>
      </c>
      <c r="H36" s="1702">
        <v>1.8796161898779237E-2</v>
      </c>
      <c r="I36" s="1716">
        <f t="shared" si="13"/>
        <v>1.1218405753261541E-2</v>
      </c>
      <c r="J36" s="1711">
        <f t="shared" si="14"/>
        <v>1.5129374277619453E-2</v>
      </c>
      <c r="K36" s="1702">
        <v>2.5199663651484024E-2</v>
      </c>
      <c r="L36" s="1716">
        <f t="shared" si="15"/>
        <v>1.8308511622996664E-2</v>
      </c>
      <c r="M36" s="1711">
        <f t="shared" si="16"/>
        <v>1.7154039270943135E-2</v>
      </c>
    </row>
    <row r="37" spans="1:30" s="1668" customFormat="1" thickBot="1">
      <c r="A37" s="1703" t="s">
        <v>375</v>
      </c>
      <c r="B37" s="1704">
        <f>SUM(B32:B36)</f>
        <v>1.8245498094565313</v>
      </c>
      <c r="C37" s="1683">
        <f t="shared" ref="C37:M37" si="17">SUM(C32:C36)</f>
        <v>0.28237659927503278</v>
      </c>
      <c r="D37" s="1682">
        <f t="shared" si="17"/>
        <v>1.000340628561442</v>
      </c>
      <c r="E37" s="1704">
        <f t="shared" si="17"/>
        <v>2.1802259940896533</v>
      </c>
      <c r="F37" s="1683">
        <f t="shared" si="17"/>
        <v>0.32262915805446923</v>
      </c>
      <c r="G37" s="1705">
        <f t="shared" si="17"/>
        <v>1.0000000000000002</v>
      </c>
      <c r="H37" s="1706">
        <f t="shared" si="17"/>
        <v>1.2423621462378616</v>
      </c>
      <c r="I37" s="1690">
        <f t="shared" si="17"/>
        <v>0.33699154117991842</v>
      </c>
      <c r="J37" s="1682">
        <f t="shared" si="17"/>
        <v>0.999999999999998</v>
      </c>
      <c r="K37" s="1706">
        <f t="shared" si="17"/>
        <v>1.4690221500290737</v>
      </c>
      <c r="L37" s="1690">
        <f t="shared" si="17"/>
        <v>0.38428735888048909</v>
      </c>
      <c r="M37" s="1683">
        <f t="shared" si="17"/>
        <v>1.0000000000000009</v>
      </c>
    </row>
    <row r="38" spans="1:30" s="104" customFormat="1"/>
    <row r="40" spans="1:30" ht="12.75" customHeight="1">
      <c r="A40" t="s">
        <v>1563</v>
      </c>
      <c r="B40" s="1621"/>
      <c r="C40" s="1621"/>
      <c r="D40" s="1621"/>
      <c r="E40" s="1621"/>
      <c r="F40" s="1621"/>
      <c r="G40" s="1621"/>
      <c r="H40" s="1621"/>
      <c r="I40" s="1621"/>
    </row>
    <row r="41" spans="1:30">
      <c r="A41" t="s">
        <v>1564</v>
      </c>
    </row>
    <row r="42" spans="1:30">
      <c r="A42" t="s">
        <v>1565</v>
      </c>
      <c r="J42" s="1620"/>
      <c r="K42" s="1620"/>
      <c r="L42" s="1620"/>
      <c r="M42" s="1620"/>
      <c r="N42" s="1620"/>
      <c r="O42" s="1620"/>
      <c r="P42" s="1620"/>
      <c r="Q42" s="1620"/>
      <c r="R42" s="1620"/>
      <c r="S42" s="1620"/>
      <c r="T42" s="1620"/>
      <c r="U42" s="1620"/>
      <c r="V42" s="1620"/>
      <c r="W42" s="1620"/>
      <c r="X42" s="1620"/>
      <c r="Y42" s="1620"/>
      <c r="Z42" s="1620"/>
      <c r="AA42" s="1620"/>
      <c r="AB42" s="1620"/>
      <c r="AC42" s="1620"/>
      <c r="AD42" s="1620"/>
    </row>
  </sheetData>
  <mergeCells count="19">
    <mergeCell ref="H30:J30"/>
    <mergeCell ref="K30:M30"/>
    <mergeCell ref="A17:I17"/>
    <mergeCell ref="A18:A19"/>
    <mergeCell ref="B18:C18"/>
    <mergeCell ref="D18:E18"/>
    <mergeCell ref="F18:G18"/>
    <mergeCell ref="H18:I18"/>
    <mergeCell ref="A28:B28"/>
    <mergeCell ref="A29:M29"/>
    <mergeCell ref="A30:A31"/>
    <mergeCell ref="B30:D30"/>
    <mergeCell ref="E30:G30"/>
    <mergeCell ref="A7:I7"/>
    <mergeCell ref="A8:A9"/>
    <mergeCell ref="B8:C8"/>
    <mergeCell ref="D8:E8"/>
    <mergeCell ref="F8:G8"/>
    <mergeCell ref="H8:I8"/>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
  <sheetViews>
    <sheetView zoomScaleNormal="100" workbookViewId="0"/>
  </sheetViews>
  <sheetFormatPr baseColWidth="10" defaultRowHeight="12.75"/>
  <cols>
    <col min="2" max="2" width="15.5703125" bestFit="1" customWidth="1"/>
    <col min="3" max="3" width="21.28515625" customWidth="1"/>
    <col min="16" max="16" width="15.42578125" style="20" customWidth="1"/>
    <col min="17" max="17" width="13" style="20" customWidth="1"/>
    <col min="18" max="18" width="24" style="20" customWidth="1"/>
    <col min="19" max="21" width="11.42578125" style="20" customWidth="1"/>
    <col min="22" max="22" width="11" style="20" customWidth="1"/>
    <col min="23" max="23" width="11.140625" style="20" customWidth="1"/>
    <col min="24" max="24" width="10.7109375" style="20" customWidth="1"/>
  </cols>
  <sheetData>
    <row r="1" spans="1:25" ht="25.5">
      <c r="A1" s="8" t="s">
        <v>1511</v>
      </c>
      <c r="P1"/>
      <c r="Q1"/>
      <c r="R1"/>
      <c r="S1"/>
      <c r="T1"/>
      <c r="U1"/>
      <c r="V1"/>
      <c r="W1"/>
      <c r="X1"/>
    </row>
    <row r="2" spans="1:25" s="20" customFormat="1"/>
    <row r="3" spans="1:25" s="20" customFormat="1" ht="15.75">
      <c r="A3" s="26" t="s">
        <v>69</v>
      </c>
    </row>
    <row r="6" spans="1:25" ht="13.5" thickBot="1">
      <c r="A6" s="1848" t="s">
        <v>1571</v>
      </c>
      <c r="B6" s="1848"/>
      <c r="C6" s="1848"/>
      <c r="D6" s="1848"/>
      <c r="E6" s="1848"/>
      <c r="F6" s="1848"/>
      <c r="G6" s="1848"/>
      <c r="H6" s="1848"/>
      <c r="I6" s="1848"/>
      <c r="Q6" s="1848" t="s">
        <v>1571</v>
      </c>
      <c r="R6" s="1848"/>
      <c r="S6" s="1848"/>
      <c r="T6" s="1848"/>
      <c r="U6" s="1848"/>
      <c r="V6" s="1848"/>
      <c r="W6" s="1848"/>
      <c r="X6" s="1848"/>
      <c r="Y6" s="1848"/>
    </row>
    <row r="7" spans="1:25">
      <c r="A7" s="1774" t="s">
        <v>71</v>
      </c>
      <c r="B7" s="1774"/>
      <c r="C7" s="1774"/>
      <c r="D7" s="2158" t="s">
        <v>270</v>
      </c>
      <c r="E7" s="2158"/>
      <c r="F7" s="2158"/>
      <c r="G7" s="2158"/>
      <c r="H7" s="2158"/>
      <c r="I7" s="2158"/>
      <c r="Q7" s="1549" t="s">
        <v>71</v>
      </c>
      <c r="R7" s="1549"/>
      <c r="S7" s="1549"/>
      <c r="T7" s="2159" t="s">
        <v>270</v>
      </c>
      <c r="U7" s="2159"/>
      <c r="V7" s="2159"/>
      <c r="W7" s="2159"/>
      <c r="X7" s="2159"/>
      <c r="Y7" s="2159"/>
    </row>
    <row r="8" spans="1:25">
      <c r="A8" s="2124"/>
      <c r="B8" s="2124"/>
      <c r="C8" s="2124"/>
      <c r="D8" s="1196" t="s">
        <v>271</v>
      </c>
      <c r="E8" s="1196" t="s">
        <v>252</v>
      </c>
      <c r="F8" s="1196" t="s">
        <v>253</v>
      </c>
      <c r="G8" s="1196" t="s">
        <v>254</v>
      </c>
      <c r="H8" s="1196" t="s">
        <v>255</v>
      </c>
      <c r="I8" s="1196" t="s">
        <v>1051</v>
      </c>
      <c r="N8" s="20"/>
      <c r="O8" s="1615"/>
      <c r="P8" s="1615"/>
      <c r="Q8" s="1615"/>
      <c r="R8" s="1196" t="s">
        <v>1047</v>
      </c>
      <c r="S8" s="1196" t="s">
        <v>1048</v>
      </c>
      <c r="T8" s="1196" t="s">
        <v>252</v>
      </c>
      <c r="U8" s="1196" t="s">
        <v>1049</v>
      </c>
      <c r="V8" s="1196" t="s">
        <v>1050</v>
      </c>
      <c r="W8" s="1196" t="s">
        <v>254</v>
      </c>
      <c r="X8" s="1196" t="s">
        <v>255</v>
      </c>
      <c r="Y8" s="1196" t="s">
        <v>1051</v>
      </c>
    </row>
    <row r="9" spans="1:25">
      <c r="A9" s="2154" t="s">
        <v>748</v>
      </c>
      <c r="B9" s="2154" t="s">
        <v>589</v>
      </c>
      <c r="C9" s="1562" t="s">
        <v>109</v>
      </c>
      <c r="D9" s="813">
        <v>1.9737987519399467</v>
      </c>
      <c r="E9" s="813">
        <v>1.9590345371848499</v>
      </c>
      <c r="F9" s="813">
        <v>1.8489129316298389</v>
      </c>
      <c r="G9" s="813">
        <v>1.9327579633807568</v>
      </c>
      <c r="H9" s="813">
        <v>2.1336316042049246</v>
      </c>
      <c r="I9" s="813">
        <v>1.464521223319718</v>
      </c>
      <c r="N9" s="20"/>
      <c r="O9" s="2154" t="s">
        <v>748</v>
      </c>
      <c r="P9" s="2154" t="s">
        <v>589</v>
      </c>
      <c r="Q9" s="1562" t="s">
        <v>109</v>
      </c>
      <c r="R9" s="813">
        <v>1.7935300069435816</v>
      </c>
      <c r="S9" s="813">
        <v>2.4719205918647997</v>
      </c>
      <c r="T9" s="813">
        <v>1.9590345371848499</v>
      </c>
      <c r="U9" s="813">
        <v>1.8474624973412748</v>
      </c>
      <c r="V9" s="813">
        <v>1.8502919951714456</v>
      </c>
      <c r="W9" s="813">
        <v>1.9327579633807568</v>
      </c>
      <c r="X9" s="813">
        <v>2.1336316042049246</v>
      </c>
      <c r="Y9" s="813">
        <v>1.464521223319718</v>
      </c>
    </row>
    <row r="10" spans="1:25">
      <c r="A10" s="2155"/>
      <c r="B10" s="2155"/>
      <c r="C10" s="1561" t="s">
        <v>75</v>
      </c>
      <c r="D10" s="15">
        <v>788.93545836434043</v>
      </c>
      <c r="E10" s="15">
        <v>570.91578589168125</v>
      </c>
      <c r="F10" s="15">
        <v>2013.0312808882368</v>
      </c>
      <c r="G10" s="15">
        <v>2089.4194476996518</v>
      </c>
      <c r="H10" s="15">
        <v>1116.8536461921956</v>
      </c>
      <c r="I10" s="15">
        <v>451.04143970839039</v>
      </c>
      <c r="N10" s="20"/>
      <c r="O10" s="2155"/>
      <c r="P10" s="2155"/>
      <c r="Q10" s="1561" t="s">
        <v>75</v>
      </c>
      <c r="R10" s="15">
        <v>579.29162172561723</v>
      </c>
      <c r="S10" s="15">
        <v>209.64383663872317</v>
      </c>
      <c r="T10" s="15">
        <v>570.91578589168125</v>
      </c>
      <c r="U10" s="15">
        <v>981.12747003577795</v>
      </c>
      <c r="V10" s="15">
        <v>1031.9038108524589</v>
      </c>
      <c r="W10" s="15">
        <v>2089.4194476996518</v>
      </c>
      <c r="X10" s="15">
        <v>1116.8536461921956</v>
      </c>
      <c r="Y10" s="15">
        <v>451.04143970839039</v>
      </c>
    </row>
    <row r="11" spans="1:25">
      <c r="A11" s="2155"/>
      <c r="B11" s="2155"/>
      <c r="C11" s="1561" t="s">
        <v>92</v>
      </c>
      <c r="D11" s="15">
        <v>627</v>
      </c>
      <c r="E11" s="15">
        <v>322</v>
      </c>
      <c r="F11" s="15">
        <v>1038</v>
      </c>
      <c r="G11" s="15">
        <v>1430</v>
      </c>
      <c r="H11" s="15">
        <v>845</v>
      </c>
      <c r="I11" s="15">
        <v>222</v>
      </c>
      <c r="N11" s="20"/>
      <c r="O11" s="2155"/>
      <c r="P11" s="2155"/>
      <c r="Q11" s="1561" t="s">
        <v>92</v>
      </c>
      <c r="R11" s="15">
        <v>460</v>
      </c>
      <c r="S11" s="15">
        <v>167</v>
      </c>
      <c r="T11" s="15">
        <v>322</v>
      </c>
      <c r="U11" s="15">
        <v>454</v>
      </c>
      <c r="V11" s="15">
        <v>584</v>
      </c>
      <c r="W11" s="15">
        <v>1430</v>
      </c>
      <c r="X11" s="15">
        <v>845</v>
      </c>
      <c r="Y11" s="15">
        <v>222</v>
      </c>
    </row>
    <row r="12" spans="1:25">
      <c r="A12" s="2155"/>
      <c r="B12" s="2155"/>
      <c r="C12" s="1561" t="s">
        <v>110</v>
      </c>
      <c r="D12" s="45">
        <v>1</v>
      </c>
      <c r="E12" s="45">
        <v>1.2000000000000002</v>
      </c>
      <c r="F12" s="390">
        <v>0.57140000000000002</v>
      </c>
      <c r="G12" s="390">
        <v>0.4</v>
      </c>
      <c r="H12" s="390">
        <v>0.52069926</v>
      </c>
      <c r="I12" s="390">
        <v>0</v>
      </c>
      <c r="N12" s="20"/>
      <c r="O12" s="2155"/>
      <c r="P12" s="2155"/>
      <c r="Q12" s="1561" t="s">
        <v>110</v>
      </c>
      <c r="R12" s="390">
        <v>0.7</v>
      </c>
      <c r="S12" s="390">
        <v>2</v>
      </c>
      <c r="T12" s="390">
        <v>1.2000000000000002</v>
      </c>
      <c r="U12" s="390">
        <v>0.85408692302216149</v>
      </c>
      <c r="V12" s="390">
        <v>0.4</v>
      </c>
      <c r="W12" s="390">
        <v>0.4</v>
      </c>
      <c r="X12" s="390">
        <v>0.52069926</v>
      </c>
      <c r="Y12" s="390">
        <v>0</v>
      </c>
    </row>
    <row r="13" spans="1:25">
      <c r="A13" s="2155"/>
      <c r="B13" s="2155"/>
      <c r="C13" s="1561" t="s">
        <v>121</v>
      </c>
      <c r="D13" s="45">
        <v>2.9148100000000001</v>
      </c>
      <c r="E13" s="45">
        <v>2.5905703930477038</v>
      </c>
      <c r="F13" s="45">
        <v>3.0348199999999999</v>
      </c>
      <c r="G13" s="45">
        <v>3.202461035860054</v>
      </c>
      <c r="H13" s="45">
        <v>3.9539217502362636</v>
      </c>
      <c r="I13" s="45">
        <v>2.5069868769898447</v>
      </c>
      <c r="N13" s="20"/>
      <c r="O13" s="2155"/>
      <c r="P13" s="2155"/>
      <c r="Q13" s="1561" t="s">
        <v>121</v>
      </c>
      <c r="R13" s="45">
        <v>2.9388251866296549</v>
      </c>
      <c r="S13" s="45">
        <v>2.7942298112872366</v>
      </c>
      <c r="T13" s="45">
        <v>2.5905703930477038</v>
      </c>
      <c r="U13" s="45">
        <v>2.8549067017812697</v>
      </c>
      <c r="V13" s="45">
        <v>3.1978964584573202</v>
      </c>
      <c r="W13" s="45">
        <v>3.202461035860054</v>
      </c>
      <c r="X13" s="45">
        <v>3.9539217502362636</v>
      </c>
      <c r="Y13" s="45">
        <v>2.5069868769898447</v>
      </c>
    </row>
    <row r="14" spans="1:25">
      <c r="A14" s="2155"/>
      <c r="B14" s="2156"/>
      <c r="C14" s="1594" t="s">
        <v>112</v>
      </c>
      <c r="D14" s="1619">
        <v>0.21763321602006097</v>
      </c>
      <c r="E14" s="1619">
        <v>0.26990825120367579</v>
      </c>
      <c r="F14" s="1619">
        <v>0.17610957139015293</v>
      </c>
      <c r="G14" s="1619">
        <v>0.15833048243392889</v>
      </c>
      <c r="H14" s="1619">
        <v>0.25430120326000527</v>
      </c>
      <c r="I14" s="1619">
        <v>0.31457504889301297</v>
      </c>
      <c r="N14" s="20"/>
      <c r="O14" s="2155"/>
      <c r="P14" s="2156"/>
      <c r="Q14" s="1594" t="s">
        <v>112</v>
      </c>
      <c r="R14" s="1619">
        <v>0.25617900632743257</v>
      </c>
      <c r="S14" s="1619">
        <v>0.40425238011973147</v>
      </c>
      <c r="T14" s="1619">
        <v>0.26990825120367579</v>
      </c>
      <c r="U14" s="1619">
        <v>0.25050286257187493</v>
      </c>
      <c r="V14" s="1619">
        <v>0.24740397544615075</v>
      </c>
      <c r="W14" s="1619">
        <v>0.15833048243392889</v>
      </c>
      <c r="X14" s="1619">
        <v>0.25430120326000527</v>
      </c>
      <c r="Y14" s="1619">
        <v>0.31457504889301297</v>
      </c>
    </row>
    <row r="15" spans="1:25">
      <c r="A15" s="2155"/>
      <c r="B15" s="2154" t="s">
        <v>590</v>
      </c>
      <c r="C15" s="1561" t="s">
        <v>109</v>
      </c>
      <c r="D15" s="735">
        <v>1.6730641443151271</v>
      </c>
      <c r="E15" s="390">
        <v>1.2350276044952115</v>
      </c>
      <c r="F15" s="735">
        <v>1.5783066162063117</v>
      </c>
      <c r="G15" s="390">
        <v>1.5570018277239421</v>
      </c>
      <c r="H15" s="390">
        <v>0.51894010756484332</v>
      </c>
      <c r="I15" s="397">
        <v>6.2146709540609912E-2</v>
      </c>
      <c r="N15" s="20"/>
      <c r="O15" s="2155"/>
      <c r="P15" s="2154" t="s">
        <v>590</v>
      </c>
      <c r="Q15" s="1561" t="s">
        <v>109</v>
      </c>
      <c r="R15" s="390">
        <v>1.7121041505346659</v>
      </c>
      <c r="S15" s="390">
        <v>1.5651880966444871</v>
      </c>
      <c r="T15" s="390">
        <v>1.2350276044952115</v>
      </c>
      <c r="U15" s="390">
        <v>1.2703826709231412</v>
      </c>
      <c r="V15" s="390">
        <v>1.871078712037159</v>
      </c>
      <c r="W15" s="390">
        <v>1.5570018277239421</v>
      </c>
      <c r="X15" s="390">
        <v>0.51894010756484332</v>
      </c>
      <c r="Y15" s="397">
        <v>6.2146709540609912E-2</v>
      </c>
    </row>
    <row r="16" spans="1:25">
      <c r="A16" s="2155"/>
      <c r="B16" s="2155"/>
      <c r="C16" s="1561" t="s">
        <v>75</v>
      </c>
      <c r="D16" s="15">
        <v>788.93545836434078</v>
      </c>
      <c r="E16" s="15">
        <v>570.91578589168137</v>
      </c>
      <c r="F16" s="15">
        <v>2013.031280888237</v>
      </c>
      <c r="G16" s="15">
        <v>2089.4194476996508</v>
      </c>
      <c r="H16" s="15">
        <v>1116.8536461921976</v>
      </c>
      <c r="I16" s="226">
        <v>451.04143970839016</v>
      </c>
      <c r="L16" s="809"/>
      <c r="M16" s="809"/>
      <c r="N16" s="20"/>
      <c r="O16" s="2155"/>
      <c r="P16" s="2155"/>
      <c r="Q16" s="1561" t="s">
        <v>75</v>
      </c>
      <c r="R16" s="15">
        <v>579.29162172561746</v>
      </c>
      <c r="S16" s="15">
        <v>209.64383663872326</v>
      </c>
      <c r="T16" s="15">
        <v>570.91578589168137</v>
      </c>
      <c r="U16" s="15">
        <v>981.12747003577829</v>
      </c>
      <c r="V16" s="15">
        <v>1031.9038108524587</v>
      </c>
      <c r="W16" s="15">
        <v>2089.4194476996508</v>
      </c>
      <c r="X16" s="15">
        <v>1116.8536461921976</v>
      </c>
      <c r="Y16" s="226">
        <v>451.04143970839016</v>
      </c>
    </row>
    <row r="17" spans="1:25">
      <c r="A17" s="2155"/>
      <c r="B17" s="2155"/>
      <c r="C17" s="1561" t="s">
        <v>92</v>
      </c>
      <c r="D17" s="15">
        <v>627</v>
      </c>
      <c r="E17" s="15">
        <v>322</v>
      </c>
      <c r="F17" s="15">
        <v>1038</v>
      </c>
      <c r="G17" s="15">
        <v>1430</v>
      </c>
      <c r="H17" s="15">
        <v>845</v>
      </c>
      <c r="I17" s="226">
        <v>222</v>
      </c>
      <c r="N17" s="20"/>
      <c r="O17" s="2155"/>
      <c r="P17" s="2155"/>
      <c r="Q17" s="1561" t="s">
        <v>92</v>
      </c>
      <c r="R17" s="15">
        <v>460</v>
      </c>
      <c r="S17" s="15">
        <v>167</v>
      </c>
      <c r="T17" s="15">
        <v>322</v>
      </c>
      <c r="U17" s="15">
        <v>454</v>
      </c>
      <c r="V17" s="15">
        <v>584</v>
      </c>
      <c r="W17" s="15">
        <v>1430</v>
      </c>
      <c r="X17" s="15">
        <v>845</v>
      </c>
      <c r="Y17" s="226">
        <v>222</v>
      </c>
    </row>
    <row r="18" spans="1:25">
      <c r="A18" s="2155"/>
      <c r="B18" s="2155"/>
      <c r="C18" s="1561" t="s">
        <v>110</v>
      </c>
      <c r="D18" s="390">
        <v>0</v>
      </c>
      <c r="E18" s="390">
        <v>0</v>
      </c>
      <c r="F18" s="390">
        <v>0</v>
      </c>
      <c r="G18" s="390">
        <v>0</v>
      </c>
      <c r="H18" s="390">
        <v>0</v>
      </c>
      <c r="I18" s="397">
        <v>0</v>
      </c>
      <c r="N18" s="20"/>
      <c r="O18" s="2155"/>
      <c r="P18" s="2155"/>
      <c r="Q18" s="1561" t="s">
        <v>110</v>
      </c>
      <c r="R18" s="45">
        <v>0</v>
      </c>
      <c r="S18" s="45">
        <v>0</v>
      </c>
      <c r="T18" s="45">
        <v>0</v>
      </c>
      <c r="U18" s="45">
        <v>0</v>
      </c>
      <c r="V18" s="45">
        <v>0</v>
      </c>
      <c r="W18" s="45">
        <v>0</v>
      </c>
      <c r="X18" s="45">
        <v>0</v>
      </c>
      <c r="Y18" s="792">
        <v>0</v>
      </c>
    </row>
    <row r="19" spans="1:25">
      <c r="A19" s="2155"/>
      <c r="B19" s="2155"/>
      <c r="C19" s="1561" t="s">
        <v>121</v>
      </c>
      <c r="D19" s="390">
        <v>4.2034099999999999</v>
      </c>
      <c r="E19" s="390">
        <v>3.5246495680063776</v>
      </c>
      <c r="F19" s="390">
        <v>8.2404799999999998</v>
      </c>
      <c r="G19" s="390">
        <v>6.9508053282474869</v>
      </c>
      <c r="H19" s="390">
        <v>3.6272654472068617</v>
      </c>
      <c r="I19" s="397">
        <v>0.59106968238521573</v>
      </c>
      <c r="N19" s="20"/>
      <c r="O19" s="2155"/>
      <c r="P19" s="2155"/>
      <c r="Q19" s="1561" t="s">
        <v>121</v>
      </c>
      <c r="R19" s="390">
        <v>4.3288680443299921</v>
      </c>
      <c r="S19" s="390">
        <v>3.8432406610372567</v>
      </c>
      <c r="T19" s="390">
        <v>3.5246495680063776</v>
      </c>
      <c r="U19" s="390">
        <v>6.9416112019209306</v>
      </c>
      <c r="V19" s="390">
        <v>9.3028854096804121</v>
      </c>
      <c r="W19" s="390">
        <v>6.9508053282474869</v>
      </c>
      <c r="X19" s="390">
        <v>3.6272654472068617</v>
      </c>
      <c r="Y19" s="397">
        <v>0.59106968238521573</v>
      </c>
    </row>
    <row r="20" spans="1:25">
      <c r="A20" s="2155"/>
      <c r="B20" s="2156"/>
      <c r="C20" s="1594" t="s">
        <v>112</v>
      </c>
      <c r="D20" s="1619">
        <v>0.313846060824165</v>
      </c>
      <c r="E20" s="1619">
        <v>0.36722877848039803</v>
      </c>
      <c r="F20" s="1619">
        <v>0.47819224891398088</v>
      </c>
      <c r="G20" s="1619">
        <v>0.34364957094011633</v>
      </c>
      <c r="H20" s="1619">
        <v>0.23329191269731819</v>
      </c>
      <c r="I20" s="1634">
        <v>7.4167031324376589E-2</v>
      </c>
      <c r="N20" s="20"/>
      <c r="O20" s="2155"/>
      <c r="P20" s="2156"/>
      <c r="Q20" s="1594" t="s">
        <v>112</v>
      </c>
      <c r="R20" s="1619">
        <v>0.37734980602600349</v>
      </c>
      <c r="S20" s="1619">
        <v>0.55601696693713099</v>
      </c>
      <c r="T20" s="1619">
        <v>0.36722877848039803</v>
      </c>
      <c r="U20" s="1619">
        <v>0.60908942343272865</v>
      </c>
      <c r="V20" s="1619">
        <v>0.71971399430024541</v>
      </c>
      <c r="W20" s="1619">
        <v>0.34364957094011633</v>
      </c>
      <c r="X20" s="1619">
        <v>0.23329191269731819</v>
      </c>
      <c r="Y20" s="1634">
        <v>7.4167031324376589E-2</v>
      </c>
    </row>
    <row r="21" spans="1:25">
      <c r="A21" s="2155"/>
      <c r="B21" s="2154" t="s">
        <v>591</v>
      </c>
      <c r="C21" s="1561" t="s">
        <v>109</v>
      </c>
      <c r="D21" s="813">
        <v>18.172639121370583</v>
      </c>
      <c r="E21" s="45">
        <v>28.161138008260618</v>
      </c>
      <c r="F21" s="813">
        <v>30.909260332995217</v>
      </c>
      <c r="G21" s="45">
        <v>27.787943890733256</v>
      </c>
      <c r="H21" s="45">
        <v>19.6345829208319</v>
      </c>
      <c r="I21" s="45">
        <v>6.9050985858320368</v>
      </c>
      <c r="N21" s="20"/>
      <c r="O21" s="2155"/>
      <c r="P21" s="2154" t="s">
        <v>591</v>
      </c>
      <c r="Q21" s="1561" t="s">
        <v>109</v>
      </c>
      <c r="R21" s="45">
        <v>19.878139457425807</v>
      </c>
      <c r="S21" s="45">
        <v>13.459969904056102</v>
      </c>
      <c r="T21" s="45">
        <v>28.161138008260618</v>
      </c>
      <c r="U21" s="45">
        <v>29.811561457730363</v>
      </c>
      <c r="V21" s="45">
        <v>31.952945324777573</v>
      </c>
      <c r="W21" s="45">
        <v>27.787943890733256</v>
      </c>
      <c r="X21" s="45">
        <v>19.6345829208319</v>
      </c>
      <c r="Y21" s="45">
        <v>6.9050985858320368</v>
      </c>
    </row>
    <row r="22" spans="1:25">
      <c r="A22" s="2155"/>
      <c r="B22" s="2155"/>
      <c r="C22" s="1561" t="s">
        <v>75</v>
      </c>
      <c r="D22" s="15">
        <v>788.93545836434043</v>
      </c>
      <c r="E22" s="15">
        <v>570.91578589168148</v>
      </c>
      <c r="F22" s="15">
        <v>2013.0312808882368</v>
      </c>
      <c r="G22" s="15">
        <v>2089.4194476996508</v>
      </c>
      <c r="H22" s="15">
        <v>1116.8536461921958</v>
      </c>
      <c r="I22" s="15">
        <v>451.04143970839021</v>
      </c>
      <c r="N22" s="20"/>
      <c r="O22" s="2155"/>
      <c r="P22" s="2155"/>
      <c r="Q22" s="1561" t="s">
        <v>75</v>
      </c>
      <c r="R22" s="15">
        <v>579.29162172561723</v>
      </c>
      <c r="S22" s="15">
        <v>209.64383663872323</v>
      </c>
      <c r="T22" s="15">
        <v>570.91578589168148</v>
      </c>
      <c r="U22" s="15">
        <v>981.12747003577772</v>
      </c>
      <c r="V22" s="15">
        <v>1031.9038108524589</v>
      </c>
      <c r="W22" s="15">
        <v>2089.4194476996508</v>
      </c>
      <c r="X22" s="15">
        <v>1116.8536461921958</v>
      </c>
      <c r="Y22" s="15">
        <v>451.04143970839021</v>
      </c>
    </row>
    <row r="23" spans="1:25">
      <c r="A23" s="2155"/>
      <c r="B23" s="2155"/>
      <c r="C23" s="1561" t="s">
        <v>92</v>
      </c>
      <c r="D23" s="15">
        <v>627</v>
      </c>
      <c r="E23" s="15">
        <v>322</v>
      </c>
      <c r="F23" s="15">
        <v>1038</v>
      </c>
      <c r="G23" s="15">
        <v>1430</v>
      </c>
      <c r="H23" s="15">
        <v>845</v>
      </c>
      <c r="I23" s="15">
        <v>222</v>
      </c>
      <c r="N23" s="20"/>
      <c r="O23" s="2155"/>
      <c r="P23" s="2155"/>
      <c r="Q23" s="1561" t="s">
        <v>92</v>
      </c>
      <c r="R23" s="15">
        <v>460</v>
      </c>
      <c r="S23" s="15">
        <v>167</v>
      </c>
      <c r="T23" s="15">
        <v>322</v>
      </c>
      <c r="U23" s="15">
        <v>454</v>
      </c>
      <c r="V23" s="15">
        <v>584</v>
      </c>
      <c r="W23" s="15">
        <v>1430</v>
      </c>
      <c r="X23" s="15">
        <v>845</v>
      </c>
      <c r="Y23" s="15">
        <v>222</v>
      </c>
    </row>
    <row r="24" spans="1:25">
      <c r="A24" s="2155"/>
      <c r="B24" s="2155"/>
      <c r="C24" s="1561" t="s">
        <v>110</v>
      </c>
      <c r="D24" s="390">
        <v>0</v>
      </c>
      <c r="E24" s="45">
        <v>4.49</v>
      </c>
      <c r="F24" s="45">
        <v>6.8063000000000002</v>
      </c>
      <c r="G24" s="45">
        <v>6.6258695190380497</v>
      </c>
      <c r="H24" s="390">
        <v>0</v>
      </c>
      <c r="I24" s="390">
        <v>0</v>
      </c>
      <c r="N24" s="20"/>
      <c r="O24" s="2155"/>
      <c r="P24" s="2155"/>
      <c r="Q24" s="1561" t="s">
        <v>110</v>
      </c>
      <c r="R24" s="390">
        <v>0</v>
      </c>
      <c r="S24" s="390">
        <v>0</v>
      </c>
      <c r="T24" s="390">
        <v>4.49</v>
      </c>
      <c r="U24" s="390">
        <v>5.5378487334825435</v>
      </c>
      <c r="V24" s="390">
        <v>8.2200000000000006</v>
      </c>
      <c r="W24" s="390">
        <v>6.6258695190380497</v>
      </c>
      <c r="X24" s="390">
        <v>0</v>
      </c>
      <c r="Y24" s="390">
        <v>0</v>
      </c>
    </row>
    <row r="25" spans="1:25">
      <c r="A25" s="2155"/>
      <c r="B25" s="2155"/>
      <c r="C25" s="1561" t="s">
        <v>121</v>
      </c>
      <c r="D25" s="45">
        <v>53.105800000000002</v>
      </c>
      <c r="E25" s="45">
        <v>52.415904570628364</v>
      </c>
      <c r="F25" s="45">
        <v>55.10942</v>
      </c>
      <c r="G25" s="45">
        <v>52.716055466742326</v>
      </c>
      <c r="H25" s="45">
        <v>43.463550338552352</v>
      </c>
      <c r="I25" s="45">
        <v>24.142574001095234</v>
      </c>
      <c r="N25" s="20"/>
      <c r="O25" s="2155"/>
      <c r="P25" s="2155"/>
      <c r="Q25" s="1561" t="s">
        <v>121</v>
      </c>
      <c r="R25" s="45">
        <v>56.867129647365125</v>
      </c>
      <c r="S25" s="45">
        <v>40.70463846526733</v>
      </c>
      <c r="T25" s="45">
        <v>52.415904570628364</v>
      </c>
      <c r="U25" s="45">
        <v>50.760874988674658</v>
      </c>
      <c r="V25" s="45">
        <v>58.953058656718099</v>
      </c>
      <c r="W25" s="45">
        <v>52.716055466742326</v>
      </c>
      <c r="X25" s="45">
        <v>43.463550338552352</v>
      </c>
      <c r="Y25" s="45">
        <v>24.142574001095234</v>
      </c>
    </row>
    <row r="26" spans="1:25">
      <c r="A26" s="2155"/>
      <c r="B26" s="2156"/>
      <c r="C26" s="1594" t="s">
        <v>112</v>
      </c>
      <c r="D26" s="1612">
        <v>3.9651250144325543</v>
      </c>
      <c r="E26" s="1612">
        <v>5.4611467713383011</v>
      </c>
      <c r="F26" s="1612">
        <v>3.1979808805003009</v>
      </c>
      <c r="G26" s="1612">
        <v>2.6062950963653213</v>
      </c>
      <c r="H26" s="1612">
        <v>2.7954101894872396</v>
      </c>
      <c r="I26" s="1612">
        <v>3.0293941569876353</v>
      </c>
      <c r="N26" s="20"/>
      <c r="O26" s="2155"/>
      <c r="P26" s="2156"/>
      <c r="Q26" s="1594" t="s">
        <v>112</v>
      </c>
      <c r="R26" s="1612">
        <v>4.957138938387331</v>
      </c>
      <c r="S26" s="1612">
        <v>5.8889025215564077</v>
      </c>
      <c r="T26" s="1612">
        <v>5.4611467713383011</v>
      </c>
      <c r="U26" s="1612">
        <v>4.4539965118237737</v>
      </c>
      <c r="V26" s="1612">
        <v>4.5608797113519266</v>
      </c>
      <c r="W26" s="1612">
        <v>2.6062950963653213</v>
      </c>
      <c r="X26" s="1612">
        <v>2.7954101894872396</v>
      </c>
      <c r="Y26" s="1612">
        <v>3.0293941569876353</v>
      </c>
    </row>
    <row r="27" spans="1:25">
      <c r="A27" s="2155"/>
      <c r="B27" s="2154" t="s">
        <v>592</v>
      </c>
      <c r="C27" s="1561" t="s">
        <v>109</v>
      </c>
      <c r="D27" s="792">
        <v>7.810050563201532</v>
      </c>
      <c r="E27" s="45">
        <v>20.623490015569818</v>
      </c>
      <c r="F27" s="45">
        <v>12.238488724544212</v>
      </c>
      <c r="G27" s="45">
        <v>9.3587584385825338</v>
      </c>
      <c r="H27" s="45">
        <v>9.4321692180964369</v>
      </c>
      <c r="I27" s="792">
        <v>6.1348526260331013</v>
      </c>
      <c r="N27" s="20"/>
      <c r="O27" s="2155"/>
      <c r="P27" s="2154" t="s">
        <v>592</v>
      </c>
      <c r="Q27" s="1561" t="s">
        <v>109</v>
      </c>
      <c r="R27" s="792">
        <v>4.357814688899726</v>
      </c>
      <c r="S27" s="45">
        <v>17.349330850510764</v>
      </c>
      <c r="T27" s="45">
        <v>20.623490015569818</v>
      </c>
      <c r="U27" s="45">
        <v>16.112840172376547</v>
      </c>
      <c r="V27" s="45">
        <v>8.5547804233790199</v>
      </c>
      <c r="W27" s="45">
        <v>9.3587584385825338</v>
      </c>
      <c r="X27" s="45">
        <v>9.4321692180964369</v>
      </c>
      <c r="Y27" s="792">
        <v>6.1348526260331013</v>
      </c>
    </row>
    <row r="28" spans="1:25">
      <c r="A28" s="2155"/>
      <c r="B28" s="2155"/>
      <c r="C28" s="1561" t="s">
        <v>75</v>
      </c>
      <c r="D28" s="226">
        <v>788.93545836434055</v>
      </c>
      <c r="E28" s="15">
        <v>570.91578589168114</v>
      </c>
      <c r="F28" s="15">
        <v>2013.0312808882368</v>
      </c>
      <c r="G28" s="15">
        <v>2089.4194476996508</v>
      </c>
      <c r="H28" s="15">
        <v>1116.8536461921965</v>
      </c>
      <c r="I28" s="226">
        <v>451.0414397083901</v>
      </c>
      <c r="N28" s="20"/>
      <c r="O28" s="2155"/>
      <c r="P28" s="2155"/>
      <c r="Q28" s="1561" t="s">
        <v>75</v>
      </c>
      <c r="R28" s="226">
        <v>579.29162172561746</v>
      </c>
      <c r="S28" s="15">
        <v>209.64383663872312</v>
      </c>
      <c r="T28" s="15">
        <v>570.91578589168114</v>
      </c>
      <c r="U28" s="15">
        <v>981.12747003577817</v>
      </c>
      <c r="V28" s="15">
        <v>1031.9038108524587</v>
      </c>
      <c r="W28" s="15">
        <v>2089.4194476996508</v>
      </c>
      <c r="X28" s="15">
        <v>1116.8536461921965</v>
      </c>
      <c r="Y28" s="226">
        <v>451.0414397083901</v>
      </c>
    </row>
    <row r="29" spans="1:25">
      <c r="A29" s="2155"/>
      <c r="B29" s="2155"/>
      <c r="C29" s="1561" t="s">
        <v>92</v>
      </c>
      <c r="D29" s="226">
        <v>627</v>
      </c>
      <c r="E29" s="15">
        <v>322</v>
      </c>
      <c r="F29" s="15">
        <v>1038</v>
      </c>
      <c r="G29" s="15">
        <v>1430</v>
      </c>
      <c r="H29" s="15">
        <v>845</v>
      </c>
      <c r="I29" s="226">
        <v>222</v>
      </c>
      <c r="N29" s="20"/>
      <c r="O29" s="2155"/>
      <c r="P29" s="2155"/>
      <c r="Q29" s="1561" t="s">
        <v>92</v>
      </c>
      <c r="R29" s="226">
        <v>460</v>
      </c>
      <c r="S29" s="15">
        <v>167</v>
      </c>
      <c r="T29" s="15">
        <v>322</v>
      </c>
      <c r="U29" s="15">
        <v>454</v>
      </c>
      <c r="V29" s="15">
        <v>584</v>
      </c>
      <c r="W29" s="15">
        <v>1430</v>
      </c>
      <c r="X29" s="15">
        <v>845</v>
      </c>
      <c r="Y29" s="226">
        <v>222</v>
      </c>
    </row>
    <row r="30" spans="1:25">
      <c r="A30" s="2155"/>
      <c r="B30" s="2155"/>
      <c r="C30" s="1561" t="s">
        <v>110</v>
      </c>
      <c r="D30" s="397">
        <v>0</v>
      </c>
      <c r="E30" s="390">
        <v>0</v>
      </c>
      <c r="F30" s="390">
        <v>0</v>
      </c>
      <c r="G30" s="390">
        <v>0</v>
      </c>
      <c r="H30" s="390">
        <v>0</v>
      </c>
      <c r="I30" s="397">
        <v>0</v>
      </c>
      <c r="N30" s="20"/>
      <c r="O30" s="2155"/>
      <c r="P30" s="2155"/>
      <c r="Q30" s="1561" t="s">
        <v>110</v>
      </c>
      <c r="R30" s="397">
        <v>0</v>
      </c>
      <c r="S30" s="390">
        <v>3.972</v>
      </c>
      <c r="T30" s="390">
        <v>0</v>
      </c>
      <c r="U30" s="390">
        <v>0</v>
      </c>
      <c r="V30" s="390">
        <v>0</v>
      </c>
      <c r="W30" s="390">
        <v>0</v>
      </c>
      <c r="X30" s="390">
        <v>0</v>
      </c>
      <c r="Y30" s="397">
        <v>0</v>
      </c>
    </row>
    <row r="31" spans="1:25">
      <c r="A31" s="2155"/>
      <c r="B31" s="2155"/>
      <c r="C31" s="1561" t="s">
        <v>121</v>
      </c>
      <c r="D31" s="792">
        <v>28.91535</v>
      </c>
      <c r="E31" s="45">
        <v>47.847656307340507</v>
      </c>
      <c r="F31" s="45">
        <v>38.337069999999997</v>
      </c>
      <c r="G31" s="45">
        <v>38.077984307662213</v>
      </c>
      <c r="H31" s="45">
        <v>47.308867617753116</v>
      </c>
      <c r="I31" s="792">
        <v>42.796291252923389</v>
      </c>
      <c r="N31" s="20"/>
      <c r="O31" s="2155"/>
      <c r="P31" s="2155"/>
      <c r="Q31" s="1561" t="s">
        <v>121</v>
      </c>
      <c r="R31" s="792">
        <v>27.340594511576079</v>
      </c>
      <c r="S31" s="45">
        <v>31.001969007293223</v>
      </c>
      <c r="T31" s="45">
        <v>47.847656307340507</v>
      </c>
      <c r="U31" s="45">
        <v>44.464642383520093</v>
      </c>
      <c r="V31" s="45">
        <v>30.998460716163951</v>
      </c>
      <c r="W31" s="45">
        <v>38.077984307662213</v>
      </c>
      <c r="X31" s="45">
        <v>47.308867617753116</v>
      </c>
      <c r="Y31" s="792">
        <v>42.796291252923389</v>
      </c>
    </row>
    <row r="32" spans="1:25">
      <c r="A32" s="2155"/>
      <c r="B32" s="2156"/>
      <c r="C32" s="1594" t="s">
        <v>112</v>
      </c>
      <c r="D32" s="1623">
        <v>2.1589539671010014</v>
      </c>
      <c r="E32" s="1612">
        <v>4.9851867653422204</v>
      </c>
      <c r="F32" s="1612"/>
      <c r="G32" s="1612">
        <v>1.8825851612351021</v>
      </c>
      <c r="H32" s="1612">
        <v>3.0427263663839654</v>
      </c>
      <c r="I32" s="1623">
        <v>5.3700502132235659</v>
      </c>
      <c r="N32" s="20"/>
      <c r="O32" s="2155"/>
      <c r="P32" s="2156"/>
      <c r="Q32" s="1594" t="s">
        <v>112</v>
      </c>
      <c r="R32" s="1623">
        <v>2.3832946465282414</v>
      </c>
      <c r="S32" s="1612">
        <v>4.4851786023365587</v>
      </c>
      <c r="T32" s="1612">
        <v>4.9851867653422204</v>
      </c>
      <c r="U32" s="1612">
        <v>3.9015356240387162</v>
      </c>
      <c r="V32" s="1612">
        <v>2.3981834663871275</v>
      </c>
      <c r="W32" s="1612">
        <v>1.8825851612351021</v>
      </c>
      <c r="X32" s="1612">
        <v>3.0427263663839654</v>
      </c>
      <c r="Y32" s="1623">
        <v>5.3700502132235659</v>
      </c>
    </row>
    <row r="33" spans="1:25">
      <c r="A33" s="2155"/>
      <c r="B33" s="2154" t="s">
        <v>538</v>
      </c>
      <c r="C33" s="1561" t="s">
        <v>109</v>
      </c>
      <c r="D33" s="397">
        <v>0.6872251700617189</v>
      </c>
      <c r="E33" s="397">
        <v>0.84042203657787706</v>
      </c>
      <c r="F33" s="397">
        <v>0.60891910709716179</v>
      </c>
      <c r="G33" s="397">
        <v>0.80253194173179265</v>
      </c>
      <c r="H33" s="397">
        <v>0.47168009201872002</v>
      </c>
      <c r="I33" s="397">
        <v>0.16567095942407306</v>
      </c>
      <c r="N33" s="20"/>
      <c r="O33" s="2155"/>
      <c r="P33" s="2154" t="s">
        <v>538</v>
      </c>
      <c r="Q33" s="1561" t="s">
        <v>109</v>
      </c>
      <c r="R33" s="397">
        <v>0.70265680097956862</v>
      </c>
      <c r="S33" s="397">
        <v>0.64458420983316989</v>
      </c>
      <c r="T33" s="397">
        <v>0.84042203657787706</v>
      </c>
      <c r="U33" s="397">
        <v>1.0513677080129353</v>
      </c>
      <c r="V33" s="397">
        <v>0.18824183866188712</v>
      </c>
      <c r="W33" s="397">
        <v>0.80253194173179265</v>
      </c>
      <c r="X33" s="397">
        <v>0.47168009201872002</v>
      </c>
      <c r="Y33" s="397">
        <v>0.16567095942407306</v>
      </c>
    </row>
    <row r="34" spans="1:25">
      <c r="A34" s="2155"/>
      <c r="B34" s="2155"/>
      <c r="C34" s="1561" t="s">
        <v>75</v>
      </c>
      <c r="D34" s="226">
        <v>788.935458364341</v>
      </c>
      <c r="E34" s="226">
        <v>570.91578589168091</v>
      </c>
      <c r="F34" s="226">
        <v>2013.0312808882372</v>
      </c>
      <c r="G34" s="226">
        <v>2089.4194476996508</v>
      </c>
      <c r="H34" s="226">
        <v>1116.8536461921963</v>
      </c>
      <c r="I34" s="226">
        <v>451.04143970839021</v>
      </c>
      <c r="N34" s="20"/>
      <c r="O34" s="2155"/>
      <c r="P34" s="2155"/>
      <c r="Q34" s="1561" t="s">
        <v>75</v>
      </c>
      <c r="R34" s="226">
        <v>579.29162172561769</v>
      </c>
      <c r="S34" s="226">
        <v>209.64383663872326</v>
      </c>
      <c r="T34" s="226">
        <v>570.91578589168091</v>
      </c>
      <c r="U34" s="226">
        <v>981.12747003577829</v>
      </c>
      <c r="V34" s="226">
        <v>1031.9038108524589</v>
      </c>
      <c r="W34" s="226">
        <v>2089.4194476996508</v>
      </c>
      <c r="X34" s="226">
        <v>1116.8536461921963</v>
      </c>
      <c r="Y34" s="226">
        <v>451.04143970839021</v>
      </c>
    </row>
    <row r="35" spans="1:25">
      <c r="A35" s="2155"/>
      <c r="B35" s="2155"/>
      <c r="C35" s="1561" t="s">
        <v>92</v>
      </c>
      <c r="D35" s="226">
        <v>627</v>
      </c>
      <c r="E35" s="226">
        <v>322</v>
      </c>
      <c r="F35" s="226">
        <v>1038</v>
      </c>
      <c r="G35" s="226">
        <v>1430</v>
      </c>
      <c r="H35" s="226">
        <v>845</v>
      </c>
      <c r="I35" s="226">
        <v>222</v>
      </c>
      <c r="N35" s="20"/>
      <c r="O35" s="2155"/>
      <c r="P35" s="2155"/>
      <c r="Q35" s="1561" t="s">
        <v>92</v>
      </c>
      <c r="R35" s="226">
        <v>460</v>
      </c>
      <c r="S35" s="226">
        <v>167</v>
      </c>
      <c r="T35" s="226">
        <v>322</v>
      </c>
      <c r="U35" s="226">
        <v>454</v>
      </c>
      <c r="V35" s="226">
        <v>584</v>
      </c>
      <c r="W35" s="226">
        <v>1430</v>
      </c>
      <c r="X35" s="226">
        <v>845</v>
      </c>
      <c r="Y35" s="226">
        <v>222</v>
      </c>
    </row>
    <row r="36" spans="1:25">
      <c r="A36" s="2155"/>
      <c r="B36" s="2155"/>
      <c r="C36" s="1561" t="s">
        <v>110</v>
      </c>
      <c r="D36" s="397">
        <v>0</v>
      </c>
      <c r="E36" s="397">
        <v>0</v>
      </c>
      <c r="F36" s="397">
        <v>0</v>
      </c>
      <c r="G36" s="397">
        <v>0</v>
      </c>
      <c r="H36" s="397">
        <v>0</v>
      </c>
      <c r="I36" s="397">
        <v>0</v>
      </c>
      <c r="N36" s="20"/>
      <c r="O36" s="2155"/>
      <c r="P36" s="2155"/>
      <c r="Q36" s="1561" t="s">
        <v>110</v>
      </c>
      <c r="R36" s="397">
        <v>0</v>
      </c>
      <c r="S36" s="397">
        <v>0</v>
      </c>
      <c r="T36" s="397">
        <v>0</v>
      </c>
      <c r="U36" s="397">
        <v>0</v>
      </c>
      <c r="V36" s="397">
        <v>0</v>
      </c>
      <c r="W36" s="397">
        <v>0</v>
      </c>
      <c r="X36" s="397">
        <v>0</v>
      </c>
      <c r="Y36" s="397">
        <v>0</v>
      </c>
    </row>
    <row r="37" spans="1:25">
      <c r="A37" s="2155"/>
      <c r="B37" s="2155"/>
      <c r="C37" s="1561" t="s">
        <v>121</v>
      </c>
      <c r="D37" s="792">
        <v>6.0613099999999998</v>
      </c>
      <c r="E37" s="792">
        <v>11.17429331377401</v>
      </c>
      <c r="F37" s="792">
        <v>8.0325600000000001</v>
      </c>
      <c r="G37" s="792">
        <v>15.116805044672313</v>
      </c>
      <c r="H37" s="792">
        <v>6.815947277581154</v>
      </c>
      <c r="I37" s="792">
        <v>5.2195826080743375</v>
      </c>
      <c r="N37" s="20"/>
      <c r="O37" s="2155"/>
      <c r="P37" s="2155"/>
      <c r="Q37" s="1561" t="s">
        <v>121</v>
      </c>
      <c r="R37" s="792">
        <v>6.0004294819759432</v>
      </c>
      <c r="S37" s="792">
        <v>6.2408681841257874</v>
      </c>
      <c r="T37" s="792">
        <v>11.17429331377401</v>
      </c>
      <c r="U37" s="792">
        <v>11.238798765310651</v>
      </c>
      <c r="V37" s="792">
        <v>2.340038989009487</v>
      </c>
      <c r="W37" s="792">
        <v>15.116805044672313</v>
      </c>
      <c r="X37" s="792">
        <v>6.815947277581154</v>
      </c>
      <c r="Y37" s="792">
        <v>5.2195826080743375</v>
      </c>
    </row>
    <row r="38" spans="1:25">
      <c r="A38" s="2155"/>
      <c r="B38" s="2156"/>
      <c r="C38" s="1594" t="s">
        <v>112</v>
      </c>
      <c r="D38" s="1634">
        <v>0.4525654806298029</v>
      </c>
      <c r="E38" s="1634">
        <v>1.1642354806693462</v>
      </c>
      <c r="F38" s="1634">
        <v>0.46612672210071338</v>
      </c>
      <c r="G38" s="1634">
        <v>0.74737865934404146</v>
      </c>
      <c r="H38" s="1634">
        <v>0.43837579586446601</v>
      </c>
      <c r="I38" s="1634">
        <v>0.65494976029057039</v>
      </c>
      <c r="N38" s="20"/>
      <c r="O38" s="2155"/>
      <c r="P38" s="2156"/>
      <c r="Q38" s="1594" t="s">
        <v>112</v>
      </c>
      <c r="R38" s="1634">
        <v>0.52306073502565942</v>
      </c>
      <c r="S38" s="1634">
        <v>0.90289131096347486</v>
      </c>
      <c r="T38" s="1634">
        <v>1.1642354806693462</v>
      </c>
      <c r="U38" s="1634">
        <v>0.98614475240924049</v>
      </c>
      <c r="V38" s="1634">
        <v>0.18103617678078904</v>
      </c>
      <c r="W38" s="1634">
        <v>0.74737865934404146</v>
      </c>
      <c r="X38" s="1634">
        <v>0.43837579586446601</v>
      </c>
      <c r="Y38" s="1634">
        <v>0.65494976029057039</v>
      </c>
    </row>
    <row r="39" spans="1:25">
      <c r="A39" s="2155"/>
      <c r="B39" s="2154" t="s">
        <v>593</v>
      </c>
      <c r="C39" s="1561" t="s">
        <v>109</v>
      </c>
      <c r="D39" s="813">
        <v>30.316777750888924</v>
      </c>
      <c r="E39" s="45">
        <v>52.819112202088377</v>
      </c>
      <c r="F39" s="45">
        <v>47.183887712472739</v>
      </c>
      <c r="G39" s="45">
        <v>41.438994062152275</v>
      </c>
      <c r="H39" s="45">
        <v>32.191003942716826</v>
      </c>
      <c r="I39" s="45">
        <v>14.732290104149545</v>
      </c>
      <c r="N39" s="20"/>
      <c r="O39" s="2155"/>
      <c r="P39" s="2154" t="s">
        <v>593</v>
      </c>
      <c r="Q39" s="1561" t="s">
        <v>109</v>
      </c>
      <c r="R39" s="45">
        <v>28.444245104783374</v>
      </c>
      <c r="S39" s="45">
        <v>35.49099365290931</v>
      </c>
      <c r="T39" s="45">
        <v>52.819112202088377</v>
      </c>
      <c r="U39" s="45">
        <v>50.09361450638427</v>
      </c>
      <c r="V39" s="45">
        <v>44.417338294027076</v>
      </c>
      <c r="W39" s="45">
        <v>41.438994062152275</v>
      </c>
      <c r="X39" s="45">
        <v>32.191003942716826</v>
      </c>
      <c r="Y39" s="45">
        <v>14.732290104149545</v>
      </c>
    </row>
    <row r="40" spans="1:25">
      <c r="A40" s="2155"/>
      <c r="B40" s="2155"/>
      <c r="C40" s="1561" t="s">
        <v>75</v>
      </c>
      <c r="D40" s="15">
        <v>788.93545836434021</v>
      </c>
      <c r="E40" s="15">
        <v>570.91578589168114</v>
      </c>
      <c r="F40" s="15">
        <v>2013.0312808882372</v>
      </c>
      <c r="G40" s="15">
        <v>2089.4194476996518</v>
      </c>
      <c r="H40" s="15">
        <v>1116.8536461921954</v>
      </c>
      <c r="I40" s="15">
        <v>451.0414397083901</v>
      </c>
      <c r="J40" s="809"/>
      <c r="M40" s="809"/>
      <c r="N40" s="20"/>
      <c r="O40" s="2155"/>
      <c r="P40" s="2155"/>
      <c r="Q40" s="1561" t="s">
        <v>75</v>
      </c>
      <c r="R40" s="15">
        <v>579.29162172561701</v>
      </c>
      <c r="S40" s="15">
        <v>209.64383663872317</v>
      </c>
      <c r="T40" s="15">
        <v>570.91578589168114</v>
      </c>
      <c r="U40" s="15">
        <v>981.12747003577795</v>
      </c>
      <c r="V40" s="15">
        <v>1031.9038108524594</v>
      </c>
      <c r="W40" s="15">
        <v>2089.4194476996518</v>
      </c>
      <c r="X40" s="15">
        <v>1116.8536461921954</v>
      </c>
      <c r="Y40" s="15">
        <v>451.0414397083901</v>
      </c>
    </row>
    <row r="41" spans="1:25">
      <c r="A41" s="2155"/>
      <c r="B41" s="2155"/>
      <c r="C41" s="1561" t="s">
        <v>92</v>
      </c>
      <c r="D41" s="15">
        <v>627</v>
      </c>
      <c r="E41" s="15">
        <v>322</v>
      </c>
      <c r="F41" s="15">
        <v>1038</v>
      </c>
      <c r="G41" s="15">
        <v>1430</v>
      </c>
      <c r="H41" s="15">
        <v>845</v>
      </c>
      <c r="I41" s="15">
        <v>222</v>
      </c>
      <c r="N41" s="20"/>
      <c r="O41" s="2155"/>
      <c r="P41" s="2155"/>
      <c r="Q41" s="1561" t="s">
        <v>92</v>
      </c>
      <c r="R41" s="15">
        <v>460</v>
      </c>
      <c r="S41" s="15">
        <v>167</v>
      </c>
      <c r="T41" s="15">
        <v>322</v>
      </c>
      <c r="U41" s="15">
        <v>454</v>
      </c>
      <c r="V41" s="15">
        <v>584</v>
      </c>
      <c r="W41" s="15">
        <v>1430</v>
      </c>
      <c r="X41" s="15">
        <v>845</v>
      </c>
      <c r="Y41" s="15">
        <v>222</v>
      </c>
    </row>
    <row r="42" spans="1:25">
      <c r="A42" s="2155"/>
      <c r="B42" s="2155"/>
      <c r="C42" s="1561" t="s">
        <v>110</v>
      </c>
      <c r="D42" s="45">
        <v>10.6737</v>
      </c>
      <c r="E42" s="45">
        <v>28.576000000000001</v>
      </c>
      <c r="F42" s="45">
        <v>23.045999999999999</v>
      </c>
      <c r="G42" s="45">
        <v>17.226999999999997</v>
      </c>
      <c r="H42" s="45">
        <v>8.0451506949912854</v>
      </c>
      <c r="I42" s="45">
        <v>3</v>
      </c>
      <c r="N42" s="20"/>
      <c r="O42" s="2155"/>
      <c r="P42" s="2155"/>
      <c r="Q42" s="1561" t="s">
        <v>110</v>
      </c>
      <c r="R42" s="45">
        <v>8.1642763000000009</v>
      </c>
      <c r="S42" s="45">
        <v>17.723707816979623</v>
      </c>
      <c r="T42" s="45">
        <v>28.576000000000001</v>
      </c>
      <c r="U42" s="45">
        <v>26.00128147781308</v>
      </c>
      <c r="V42" s="45">
        <v>21.472904331136153</v>
      </c>
      <c r="W42" s="45">
        <v>17.226999999999997</v>
      </c>
      <c r="X42" s="45">
        <v>8.0451506949912854</v>
      </c>
      <c r="Y42" s="45">
        <v>3</v>
      </c>
    </row>
    <row r="43" spans="1:25">
      <c r="A43" s="2155"/>
      <c r="B43" s="2155"/>
      <c r="C43" s="1561" t="s">
        <v>121</v>
      </c>
      <c r="D43" s="45">
        <v>58.375210000000003</v>
      </c>
      <c r="E43" s="45">
        <v>64.92515768076376</v>
      </c>
      <c r="F43" s="45">
        <v>63.067520000000002</v>
      </c>
      <c r="G43" s="45">
        <v>63.47779420169126</v>
      </c>
      <c r="H43" s="45">
        <v>63.202815702882397</v>
      </c>
      <c r="I43" s="45">
        <v>48.851443736039755</v>
      </c>
      <c r="N43" s="20"/>
      <c r="O43" s="2155"/>
      <c r="P43" s="2155"/>
      <c r="Q43" s="1561" t="s">
        <v>121</v>
      </c>
      <c r="R43" s="45">
        <v>61.449431560380532</v>
      </c>
      <c r="S43" s="45">
        <v>48.645344584361695</v>
      </c>
      <c r="T43" s="45">
        <v>64.92515768076376</v>
      </c>
      <c r="U43" s="45">
        <v>63.068242969599261</v>
      </c>
      <c r="V43" s="45">
        <v>62.972728018949773</v>
      </c>
      <c r="W43" s="45">
        <v>63.47779420169126</v>
      </c>
      <c r="X43" s="45">
        <v>63.202815702882397</v>
      </c>
      <c r="Y43" s="45">
        <v>48.851443736039755</v>
      </c>
    </row>
    <row r="44" spans="1:25" ht="13.5" thickBot="1">
      <c r="A44" s="2157"/>
      <c r="B44" s="2157"/>
      <c r="C44" s="1563" t="s">
        <v>112</v>
      </c>
      <c r="D44" s="1612">
        <v>4.3585635729760854</v>
      </c>
      <c r="E44" s="766">
        <v>6.7644700239632352</v>
      </c>
      <c r="F44" s="766">
        <v>3.6597867141510534</v>
      </c>
      <c r="G44" s="766">
        <v>3.1383581774309626</v>
      </c>
      <c r="H44" s="766">
        <v>4.0649646345942338</v>
      </c>
      <c r="I44" s="766">
        <v>6.1298467266852095</v>
      </c>
      <c r="N44" s="20"/>
      <c r="O44" s="2157"/>
      <c r="P44" s="2157"/>
      <c r="Q44" s="1563" t="s">
        <v>112</v>
      </c>
      <c r="R44" s="766">
        <v>5.3565807140020407</v>
      </c>
      <c r="S44" s="766">
        <v>7.037716171567685</v>
      </c>
      <c r="T44" s="766">
        <v>6.7644700239632352</v>
      </c>
      <c r="U44" s="766">
        <v>5.533902523471526</v>
      </c>
      <c r="V44" s="766">
        <v>4.8718598175292707</v>
      </c>
      <c r="W44" s="766">
        <v>3.1383581774309626</v>
      </c>
      <c r="X44" s="766">
        <v>4.0649646345942338</v>
      </c>
      <c r="Y44" s="766">
        <v>6.1298467266852095</v>
      </c>
    </row>
    <row r="45" spans="1:25" ht="52.5" customHeight="1">
      <c r="A45" s="2150" t="s">
        <v>1053</v>
      </c>
      <c r="B45" s="2151"/>
      <c r="C45" s="2151"/>
      <c r="D45" s="2151"/>
      <c r="E45" s="2151"/>
      <c r="F45" s="790"/>
      <c r="G45" s="790"/>
      <c r="H45" s="790"/>
      <c r="I45" s="790"/>
      <c r="J45" s="790"/>
      <c r="K45" s="790"/>
    </row>
    <row r="46" spans="1:25">
      <c r="A46" s="504" t="s">
        <v>347</v>
      </c>
      <c r="O46" s="504" t="s">
        <v>347</v>
      </c>
    </row>
    <row r="47" spans="1:25">
      <c r="A47" s="505" t="s">
        <v>348</v>
      </c>
      <c r="O47" s="505" t="s">
        <v>348</v>
      </c>
    </row>
    <row r="49" spans="1:13">
      <c r="M49" s="739"/>
    </row>
    <row r="50" spans="1:13">
      <c r="A50" s="1826" t="s">
        <v>1572</v>
      </c>
      <c r="B50" s="1826"/>
      <c r="C50" s="1827"/>
      <c r="D50" s="1827"/>
      <c r="E50" s="1827"/>
      <c r="F50" s="1827"/>
      <c r="G50" s="1827"/>
      <c r="H50" s="1827"/>
      <c r="I50" s="1827"/>
    </row>
    <row r="51" spans="1:13" ht="13.5" thickBot="1">
      <c r="A51" s="1960"/>
      <c r="B51" s="1960"/>
      <c r="C51" s="1960"/>
      <c r="D51" s="44" t="s">
        <v>1573</v>
      </c>
      <c r="E51" s="44" t="s">
        <v>252</v>
      </c>
      <c r="F51" s="44" t="s">
        <v>253</v>
      </c>
      <c r="G51" s="44" t="s">
        <v>254</v>
      </c>
      <c r="H51" s="44" t="s">
        <v>255</v>
      </c>
      <c r="I51" s="44" t="s">
        <v>1051</v>
      </c>
    </row>
    <row r="52" spans="1:13">
      <c r="A52" s="2152" t="s">
        <v>748</v>
      </c>
      <c r="B52" s="2152" t="s">
        <v>590</v>
      </c>
      <c r="C52" s="1624" t="s">
        <v>109</v>
      </c>
      <c r="D52" s="1635">
        <v>1.4265002577405286</v>
      </c>
      <c r="E52" s="1635">
        <v>1.1062655130918659</v>
      </c>
      <c r="F52" s="1635">
        <v>1.480827774895334</v>
      </c>
      <c r="G52" s="1635">
        <v>1.4048211396467158</v>
      </c>
      <c r="H52" s="1635">
        <v>0.52194967448931351</v>
      </c>
      <c r="I52" s="1635">
        <v>0.14864960548438128</v>
      </c>
    </row>
    <row r="53" spans="1:13">
      <c r="A53" s="1784"/>
      <c r="B53" s="1784"/>
      <c r="C53" s="1550" t="s">
        <v>1527</v>
      </c>
      <c r="D53" s="164">
        <v>4.3734047721114548E-2</v>
      </c>
      <c r="E53" s="164">
        <v>2.0237660303398065E-2</v>
      </c>
      <c r="F53" s="164">
        <v>3.0837305212611091E-2</v>
      </c>
      <c r="G53" s="164">
        <v>3.2217499702916104E-2</v>
      </c>
      <c r="H53" s="164">
        <v>1.7038671912080448E-2</v>
      </c>
      <c r="I53" s="164">
        <v>1.0134527007331652E-2</v>
      </c>
    </row>
    <row r="54" spans="1:13">
      <c r="A54" s="1784"/>
      <c r="B54" s="1771"/>
      <c r="C54" s="1550" t="s">
        <v>75</v>
      </c>
      <c r="D54" s="1625">
        <v>1013</v>
      </c>
      <c r="E54" s="1625">
        <v>667</v>
      </c>
      <c r="F54" s="1625">
        <v>2185</v>
      </c>
      <c r="G54" s="1625">
        <v>2405</v>
      </c>
      <c r="H54" s="1625">
        <v>1085</v>
      </c>
      <c r="I54" s="1625">
        <v>482</v>
      </c>
    </row>
    <row r="55" spans="1:13">
      <c r="A55" s="1784"/>
      <c r="B55" s="1771"/>
      <c r="C55" s="1550" t="s">
        <v>92</v>
      </c>
      <c r="D55" s="1626"/>
      <c r="E55" s="1626"/>
      <c r="F55" s="1626"/>
      <c r="G55" s="1626"/>
      <c r="H55" s="1626"/>
      <c r="I55" s="1626"/>
    </row>
    <row r="56" spans="1:13">
      <c r="A56" s="1784"/>
      <c r="B56" s="1771"/>
      <c r="C56" s="1550" t="s">
        <v>110</v>
      </c>
      <c r="D56" s="395">
        <v>0</v>
      </c>
      <c r="E56" s="395">
        <v>0</v>
      </c>
      <c r="F56" s="395">
        <v>0</v>
      </c>
      <c r="G56" s="395">
        <v>0</v>
      </c>
      <c r="H56" s="395">
        <v>0</v>
      </c>
      <c r="I56" s="395">
        <v>0</v>
      </c>
    </row>
    <row r="57" spans="1:13">
      <c r="A57" s="1784"/>
      <c r="B57" s="1771"/>
      <c r="C57" s="1550" t="s">
        <v>121</v>
      </c>
      <c r="D57" s="1627">
        <v>3.8028099352080802</v>
      </c>
      <c r="E57" s="1627">
        <v>4.3658310897550887</v>
      </c>
      <c r="F57" s="1627">
        <v>7.0428387664071748</v>
      </c>
      <c r="G57" s="1627">
        <v>6.5531057862803479</v>
      </c>
      <c r="H57" s="1627">
        <v>3.6749387463084702</v>
      </c>
      <c r="I57" s="1627">
        <v>2.1357837181245718</v>
      </c>
    </row>
    <row r="58" spans="1:13" ht="36">
      <c r="A58" s="1784"/>
      <c r="B58" s="1771"/>
      <c r="C58" s="1628" t="s">
        <v>1546</v>
      </c>
      <c r="D58" s="395">
        <v>1.1919920402842299</v>
      </c>
      <c r="E58" s="395">
        <v>0.77425015284372267</v>
      </c>
      <c r="F58" s="395">
        <v>1.1853880269294743</v>
      </c>
      <c r="G58" s="395">
        <v>1.1427978148426732</v>
      </c>
      <c r="H58" s="395">
        <v>0.3030452109049494</v>
      </c>
      <c r="I58" s="395">
        <v>-4.241328293637138E-2</v>
      </c>
    </row>
    <row r="59" spans="1:13" ht="36">
      <c r="A59" s="1784"/>
      <c r="B59" s="2153"/>
      <c r="C59" s="1629" t="s">
        <v>1547</v>
      </c>
      <c r="D59" s="1636">
        <v>1.6610084751968273</v>
      </c>
      <c r="E59" s="1636">
        <v>1.4382808733400092</v>
      </c>
      <c r="F59" s="1636">
        <v>1.7762675228611937</v>
      </c>
      <c r="G59" s="1636">
        <v>1.6668444644507585</v>
      </c>
      <c r="H59" s="1636">
        <v>0.74085413807367761</v>
      </c>
      <c r="I59" s="1636">
        <v>0.33971249390513392</v>
      </c>
    </row>
    <row r="60" spans="1:13">
      <c r="A60" s="1784"/>
      <c r="B60" s="2090" t="s">
        <v>593</v>
      </c>
      <c r="C60" s="1559" t="s">
        <v>109</v>
      </c>
      <c r="D60" s="1630">
        <v>32.617613325825829</v>
      </c>
      <c r="E60" s="1630">
        <v>54.66370600687052</v>
      </c>
      <c r="F60" s="1630">
        <v>48.020660841977239</v>
      </c>
      <c r="G60" s="1630">
        <v>43.604288122940872</v>
      </c>
      <c r="H60" s="1630">
        <v>30.633236978948478</v>
      </c>
      <c r="I60" s="1630">
        <v>14.667641161431929</v>
      </c>
    </row>
    <row r="61" spans="1:13">
      <c r="A61" s="1784"/>
      <c r="B61" s="1784"/>
      <c r="C61" s="1550" t="s">
        <v>75</v>
      </c>
      <c r="D61" s="1625">
        <v>1013</v>
      </c>
      <c r="E61" s="1625">
        <v>667</v>
      </c>
      <c r="F61" s="1625">
        <v>2185</v>
      </c>
      <c r="G61" s="1625">
        <v>2405</v>
      </c>
      <c r="H61" s="1625">
        <v>1085</v>
      </c>
      <c r="I61" s="1625">
        <v>482</v>
      </c>
    </row>
    <row r="62" spans="1:13">
      <c r="A62" s="1784"/>
      <c r="B62" s="1784"/>
      <c r="C62" s="1550" t="s">
        <v>92</v>
      </c>
      <c r="D62" s="736">
        <v>678</v>
      </c>
      <c r="E62" s="736">
        <v>454</v>
      </c>
      <c r="F62" s="736">
        <v>777</v>
      </c>
      <c r="G62" s="736">
        <v>2754</v>
      </c>
      <c r="H62" s="736">
        <v>1682</v>
      </c>
      <c r="I62" s="736">
        <v>602</v>
      </c>
    </row>
    <row r="63" spans="1:13">
      <c r="A63" s="1784"/>
      <c r="B63" s="1784"/>
      <c r="C63" s="1550" t="s">
        <v>110</v>
      </c>
      <c r="D63" s="79">
        <v>6.6</v>
      </c>
      <c r="E63" s="79">
        <v>33.348000000000006</v>
      </c>
      <c r="F63" s="79">
        <v>24.304400000000001</v>
      </c>
      <c r="G63" s="79">
        <v>19.585999999999999</v>
      </c>
      <c r="H63" s="79">
        <v>8.0150000000000006</v>
      </c>
      <c r="I63" s="79">
        <v>2</v>
      </c>
    </row>
    <row r="64" spans="1:13">
      <c r="A64" s="1784"/>
      <c r="B64" s="1784"/>
      <c r="C64" s="1550" t="s">
        <v>121</v>
      </c>
      <c r="D64" s="79">
        <v>46.10742620102198</v>
      </c>
      <c r="E64" s="79">
        <v>65.754560292474423</v>
      </c>
      <c r="F64" s="79">
        <v>72.60171399408209</v>
      </c>
      <c r="G64" s="79">
        <v>63.18719112497287</v>
      </c>
      <c r="H64" s="79">
        <v>61.522433708805657</v>
      </c>
      <c r="I64" s="79">
        <v>48.316767988674975</v>
      </c>
    </row>
    <row r="65" spans="1:9" ht="13.5" thickBot="1">
      <c r="A65" s="1819"/>
      <c r="B65" s="1819"/>
      <c r="C65" s="1551" t="s">
        <v>112</v>
      </c>
      <c r="D65" s="1631">
        <v>3.1902394230832081</v>
      </c>
      <c r="E65" s="1631">
        <v>4.7613197405357548</v>
      </c>
      <c r="F65" s="1631">
        <v>4.3133829927007428</v>
      </c>
      <c r="G65" s="1631">
        <v>2.4088166128637818</v>
      </c>
      <c r="H65" s="1631">
        <v>3.4918330879762869</v>
      </c>
      <c r="I65" s="1631">
        <v>4.1126749836909111</v>
      </c>
    </row>
    <row r="66" spans="1:9">
      <c r="A66" s="20"/>
      <c r="B66" s="20"/>
      <c r="C66" s="20"/>
      <c r="D66" s="20"/>
      <c r="E66" s="20"/>
      <c r="F66" s="20"/>
      <c r="G66" s="20"/>
      <c r="H66" s="20"/>
      <c r="I66" s="20"/>
    </row>
    <row r="67" spans="1:9">
      <c r="A67" s="20"/>
      <c r="B67" s="20"/>
      <c r="C67" s="20"/>
      <c r="D67" s="20"/>
      <c r="E67" s="20"/>
      <c r="F67" s="20"/>
      <c r="G67" s="20"/>
      <c r="H67" s="20"/>
      <c r="I67" s="20"/>
    </row>
    <row r="68" spans="1:9" ht="13.5" customHeight="1" thickBot="1">
      <c r="A68" s="1822" t="s">
        <v>1574</v>
      </c>
      <c r="B68" s="1822"/>
      <c r="C68" s="1822"/>
      <c r="D68" s="1822"/>
      <c r="E68" s="1822"/>
      <c r="F68" s="1822"/>
      <c r="G68" s="1822"/>
      <c r="H68" s="1822"/>
      <c r="I68" s="1822"/>
    </row>
    <row r="69" spans="1:9" ht="13.5" thickBot="1">
      <c r="A69" s="1975"/>
      <c r="B69" s="1975"/>
      <c r="C69" s="1975"/>
      <c r="D69" s="44" t="s">
        <v>1573</v>
      </c>
      <c r="E69" s="44" t="s">
        <v>252</v>
      </c>
      <c r="F69" s="44" t="s">
        <v>253</v>
      </c>
      <c r="G69" s="44" t="s">
        <v>254</v>
      </c>
      <c r="H69" s="44" t="s">
        <v>255</v>
      </c>
      <c r="I69" s="44" t="s">
        <v>1051</v>
      </c>
    </row>
    <row r="70" spans="1:9">
      <c r="A70" s="2140" t="s">
        <v>748</v>
      </c>
      <c r="B70" s="1824" t="s">
        <v>590</v>
      </c>
      <c r="C70" s="1553" t="s">
        <v>109</v>
      </c>
      <c r="D70" s="1588">
        <v>1.9221312121609526</v>
      </c>
      <c r="E70" s="1588">
        <v>0.85737429416014066</v>
      </c>
      <c r="F70" s="1588">
        <v>1.1444830810198143</v>
      </c>
      <c r="G70" s="1588">
        <v>1.1025355646754185</v>
      </c>
      <c r="H70" s="1588">
        <v>0.55763731989861021</v>
      </c>
      <c r="I70" s="961"/>
    </row>
    <row r="71" spans="1:9">
      <c r="A71" s="1773"/>
      <c r="B71" s="1773"/>
      <c r="C71" s="1548" t="s">
        <v>1527</v>
      </c>
      <c r="D71" s="186">
        <v>7.2045844330240263E-2</v>
      </c>
      <c r="E71" s="186">
        <v>1.4743475804981384E-2</v>
      </c>
      <c r="F71" s="186">
        <v>2.4421750317813858E-2</v>
      </c>
      <c r="G71" s="186">
        <v>2.7971796964618781E-2</v>
      </c>
      <c r="H71" s="186">
        <v>2.1823120504739547E-2</v>
      </c>
      <c r="I71" s="186">
        <v>0</v>
      </c>
    </row>
    <row r="72" spans="1:9">
      <c r="A72" s="1773"/>
      <c r="B72" s="1774"/>
      <c r="C72" s="1548" t="s">
        <v>75</v>
      </c>
      <c r="D72" s="1613">
        <v>547</v>
      </c>
      <c r="E72" s="1613">
        <v>332</v>
      </c>
      <c r="F72" s="1613">
        <v>1189</v>
      </c>
      <c r="G72" s="1613">
        <v>1089</v>
      </c>
      <c r="H72" s="1613">
        <v>525</v>
      </c>
      <c r="I72" s="1613">
        <v>162</v>
      </c>
    </row>
    <row r="73" spans="1:9">
      <c r="A73" s="1773"/>
      <c r="B73" s="1774"/>
      <c r="C73" s="1548" t="s">
        <v>92</v>
      </c>
      <c r="D73" s="1585"/>
      <c r="E73" s="1585"/>
      <c r="F73" s="1585"/>
      <c r="G73" s="1585"/>
      <c r="H73" s="1585"/>
      <c r="I73" s="70"/>
    </row>
    <row r="74" spans="1:9">
      <c r="A74" s="1773"/>
      <c r="B74" s="1774"/>
      <c r="C74" s="1548" t="s">
        <v>110</v>
      </c>
      <c r="D74" s="42">
        <v>0</v>
      </c>
      <c r="E74" s="42">
        <v>0</v>
      </c>
      <c r="F74" s="42">
        <v>0</v>
      </c>
      <c r="G74" s="42">
        <v>0</v>
      </c>
      <c r="H74" s="42">
        <v>0</v>
      </c>
      <c r="I74" s="1637"/>
    </row>
    <row r="75" spans="1:9">
      <c r="A75" s="1773"/>
      <c r="B75" s="1774"/>
      <c r="C75" s="1548" t="s">
        <v>121</v>
      </c>
      <c r="D75" s="42">
        <v>6.1165726711820172</v>
      </c>
      <c r="E75" s="42">
        <v>3.1036658856057557</v>
      </c>
      <c r="F75" s="42">
        <v>4.6725203975476139</v>
      </c>
      <c r="G75" s="42">
        <v>5.4270797658195642</v>
      </c>
      <c r="H75" s="42">
        <v>3.2828069234164325</v>
      </c>
      <c r="I75" s="1637"/>
    </row>
    <row r="76" spans="1:9" ht="36">
      <c r="A76" s="1773"/>
      <c r="B76" s="1774"/>
      <c r="C76" s="1556" t="s">
        <v>1546</v>
      </c>
      <c r="D76" s="42">
        <v>1.4427053755271271</v>
      </c>
      <c r="E76" s="42">
        <v>0.53206280635841807</v>
      </c>
      <c r="F76" s="42">
        <v>0.89315017372690664</v>
      </c>
      <c r="G76" s="42">
        <v>0.79813057780553343</v>
      </c>
      <c r="H76" s="42">
        <v>0.29822801873364746</v>
      </c>
      <c r="I76" s="1637"/>
    </row>
    <row r="77" spans="1:9" ht="36">
      <c r="A77" s="1773"/>
      <c r="B77" s="1774"/>
      <c r="C77" s="1556" t="s">
        <v>1547</v>
      </c>
      <c r="D77" s="42">
        <v>2.4015570487947779</v>
      </c>
      <c r="E77" s="42">
        <v>1.1826857819618632</v>
      </c>
      <c r="F77" s="42">
        <v>1.3958159883127219</v>
      </c>
      <c r="G77" s="42">
        <v>1.4069405515453035</v>
      </c>
      <c r="H77" s="42">
        <v>0.81704662106357295</v>
      </c>
      <c r="I77" s="1637"/>
    </row>
    <row r="78" spans="1:9">
      <c r="A78" s="1773"/>
      <c r="B78" s="1930" t="s">
        <v>166</v>
      </c>
      <c r="C78" s="1553" t="s">
        <v>109</v>
      </c>
      <c r="D78" s="1588">
        <v>26.679279423118153</v>
      </c>
      <c r="E78" s="1588">
        <v>58.152792835354283</v>
      </c>
      <c r="F78" s="1588">
        <v>46.863270082038255</v>
      </c>
      <c r="G78" s="1588">
        <v>39.415971954537049</v>
      </c>
      <c r="H78" s="1588">
        <v>25.552593167301737</v>
      </c>
      <c r="I78" s="1588">
        <v>12.462165369227149</v>
      </c>
    </row>
    <row r="79" spans="1:9">
      <c r="A79" s="1773"/>
      <c r="B79" s="1799"/>
      <c r="C79" s="1548" t="s">
        <v>1527</v>
      </c>
      <c r="D79" s="1585"/>
      <c r="E79" s="1585"/>
      <c r="F79" s="1585"/>
      <c r="G79" s="1585"/>
      <c r="H79" s="1585"/>
      <c r="I79" s="1585"/>
    </row>
    <row r="80" spans="1:9" ht="13.5" thickBot="1">
      <c r="A80" s="1967"/>
      <c r="B80" s="1799"/>
      <c r="C80" s="1548" t="s">
        <v>75</v>
      </c>
      <c r="D80" s="1613">
        <v>547</v>
      </c>
      <c r="E80" s="1613">
        <v>332</v>
      </c>
      <c r="F80" s="1613">
        <v>1189</v>
      </c>
      <c r="G80" s="1613">
        <v>1089</v>
      </c>
      <c r="H80" s="1613">
        <v>525</v>
      </c>
      <c r="I80" s="1613">
        <v>162</v>
      </c>
    </row>
    <row r="81" spans="1:9">
      <c r="A81" s="1640" t="s">
        <v>71</v>
      </c>
      <c r="B81" s="1640"/>
      <c r="C81" s="1640"/>
      <c r="D81" s="1641"/>
      <c r="E81" s="1641"/>
      <c r="F81" s="1641"/>
      <c r="G81" s="1641"/>
      <c r="H81" s="1641"/>
      <c r="I81" s="1641"/>
    </row>
    <row r="82" spans="1:9">
      <c r="A82" s="1558"/>
      <c r="B82" s="1558"/>
      <c r="C82" s="1558"/>
      <c r="D82" s="1622"/>
      <c r="E82" s="1622"/>
      <c r="F82" s="1622"/>
      <c r="G82" s="1622"/>
      <c r="H82" s="1622"/>
      <c r="I82" s="1622"/>
    </row>
    <row r="83" spans="1:9">
      <c r="A83" s="20"/>
      <c r="B83" s="20"/>
      <c r="C83" s="20"/>
      <c r="D83" s="20"/>
      <c r="E83" s="20"/>
      <c r="F83" s="20"/>
      <c r="G83" s="20"/>
      <c r="H83" s="20"/>
      <c r="I83" s="20"/>
    </row>
    <row r="84" spans="1:9" ht="13.5" customHeight="1" thickBot="1">
      <c r="A84" s="1822" t="s">
        <v>1575</v>
      </c>
      <c r="B84" s="1822"/>
      <c r="C84" s="1822"/>
      <c r="D84" s="1822"/>
      <c r="E84" s="1822"/>
      <c r="F84" s="1822"/>
      <c r="G84" s="1822"/>
      <c r="H84" s="1822"/>
      <c r="I84" s="1822"/>
    </row>
    <row r="85" spans="1:9" ht="13.5" thickBot="1">
      <c r="A85" s="1975"/>
      <c r="B85" s="1975"/>
      <c r="C85" s="1975"/>
      <c r="D85" s="44" t="s">
        <v>1573</v>
      </c>
      <c r="E85" s="44" t="s">
        <v>252</v>
      </c>
      <c r="F85" s="44" t="s">
        <v>253</v>
      </c>
      <c r="G85" s="44" t="s">
        <v>254</v>
      </c>
      <c r="H85" s="44" t="s">
        <v>255</v>
      </c>
      <c r="I85" s="44" t="s">
        <v>1051</v>
      </c>
    </row>
    <row r="86" spans="1:9">
      <c r="A86" s="2140" t="s">
        <v>748</v>
      </c>
      <c r="B86" s="2140" t="s">
        <v>590</v>
      </c>
      <c r="C86" s="1520" t="s">
        <v>109</v>
      </c>
      <c r="D86" s="1638">
        <v>3.0509730270898361</v>
      </c>
      <c r="E86" s="1638">
        <v>1.3187790967291202</v>
      </c>
      <c r="F86" s="1638">
        <v>1.218512381540356</v>
      </c>
      <c r="G86" s="1638">
        <v>1.1741943715469318</v>
      </c>
      <c r="H86" s="1638">
        <v>0.41325990627386244</v>
      </c>
      <c r="I86" s="1632"/>
    </row>
    <row r="87" spans="1:9">
      <c r="A87" s="1773"/>
      <c r="B87" s="1773"/>
      <c r="C87" s="1548" t="s">
        <v>1527</v>
      </c>
      <c r="D87" s="186">
        <v>0.10653518029105302</v>
      </c>
      <c r="E87" s="186">
        <v>2.6395355520511248E-2</v>
      </c>
      <c r="F87" s="186">
        <v>2.6218827984311313E-2</v>
      </c>
      <c r="G87" s="186">
        <v>2.9489399920037102E-2</v>
      </c>
      <c r="H87" s="186">
        <v>1.6742806601828475E-2</v>
      </c>
      <c r="I87" s="186">
        <v>0</v>
      </c>
    </row>
    <row r="88" spans="1:9">
      <c r="A88" s="1773"/>
      <c r="B88" s="1773"/>
      <c r="C88" s="1548" t="s">
        <v>75</v>
      </c>
      <c r="D88" s="1613">
        <v>547</v>
      </c>
      <c r="E88" s="1613">
        <v>332</v>
      </c>
      <c r="F88" s="1613">
        <v>1189</v>
      </c>
      <c r="G88" s="1613">
        <v>1089</v>
      </c>
      <c r="H88" s="1613">
        <v>525</v>
      </c>
      <c r="I88" s="1613">
        <v>162</v>
      </c>
    </row>
    <row r="89" spans="1:9">
      <c r="A89" s="1773"/>
      <c r="B89" s="1773"/>
      <c r="C89" s="1548" t="s">
        <v>92</v>
      </c>
      <c r="D89" s="1585"/>
      <c r="E89" s="1585"/>
      <c r="F89" s="1585"/>
      <c r="G89" s="1585"/>
      <c r="H89" s="1585"/>
      <c r="I89" s="70"/>
    </row>
    <row r="90" spans="1:9">
      <c r="A90" s="1773"/>
      <c r="B90" s="1773"/>
      <c r="C90" s="1548" t="s">
        <v>110</v>
      </c>
      <c r="D90" s="42">
        <v>0</v>
      </c>
      <c r="E90" s="42">
        <v>0</v>
      </c>
      <c r="F90" s="42">
        <v>0</v>
      </c>
      <c r="G90" s="42">
        <v>0</v>
      </c>
      <c r="H90" s="42">
        <v>0</v>
      </c>
      <c r="I90" s="1637"/>
    </row>
    <row r="91" spans="1:9" ht="24" customHeight="1">
      <c r="A91" s="1773"/>
      <c r="B91" s="1773"/>
      <c r="C91" s="1548" t="s">
        <v>121</v>
      </c>
      <c r="D91" s="42">
        <v>10.578189686383208</v>
      </c>
      <c r="E91" s="42">
        <v>3.9618106050438748</v>
      </c>
      <c r="F91" s="42">
        <v>6.2720811546790474</v>
      </c>
      <c r="G91" s="42">
        <v>5.9355285931292761</v>
      </c>
      <c r="H91" s="42">
        <v>3.2655016130795733</v>
      </c>
      <c r="I91" s="1637"/>
    </row>
    <row r="92" spans="1:9" ht="36">
      <c r="A92" s="1773"/>
      <c r="B92" s="1773"/>
      <c r="C92" s="1556" t="s">
        <v>1546</v>
      </c>
      <c r="D92" s="42">
        <v>2.1628268470965608</v>
      </c>
      <c r="E92" s="42">
        <v>0.89110827030568684</v>
      </c>
      <c r="F92" s="42">
        <v>0.8616271793899215</v>
      </c>
      <c r="G92" s="42">
        <v>0.82134346779505507</v>
      </c>
      <c r="H92" s="42">
        <v>0.13332210657130106</v>
      </c>
      <c r="I92" s="1637"/>
    </row>
    <row r="93" spans="1:9" ht="36">
      <c r="A93" s="1773"/>
      <c r="B93" s="2148"/>
      <c r="C93" s="1609" t="s">
        <v>1547</v>
      </c>
      <c r="D93" s="1618">
        <v>3.9391192070831114</v>
      </c>
      <c r="E93" s="1618">
        <v>1.7464499231525537</v>
      </c>
      <c r="F93" s="1618">
        <v>1.5753975836907905</v>
      </c>
      <c r="G93" s="1618">
        <v>1.5270452752988086</v>
      </c>
      <c r="H93" s="1618">
        <v>0.69319770597642383</v>
      </c>
      <c r="I93" s="1639"/>
    </row>
    <row r="94" spans="1:9">
      <c r="A94" s="1773"/>
      <c r="B94" s="1930" t="s">
        <v>166</v>
      </c>
      <c r="C94" s="1553" t="s">
        <v>109</v>
      </c>
      <c r="D94" s="1588">
        <v>28.638173969899981</v>
      </c>
      <c r="E94" s="1588">
        <v>49.962543437019669</v>
      </c>
      <c r="F94" s="1588">
        <v>46.474708261920902</v>
      </c>
      <c r="G94" s="1588">
        <v>39.817506450821483</v>
      </c>
      <c r="H94" s="1588">
        <v>24.682833416276249</v>
      </c>
      <c r="I94" s="1588">
        <v>21.837004747106217</v>
      </c>
    </row>
    <row r="95" spans="1:9" ht="13.5" thickBot="1">
      <c r="A95" s="1821"/>
      <c r="B95" s="2149"/>
      <c r="C95" s="1552" t="s">
        <v>75</v>
      </c>
      <c r="D95" s="1633">
        <v>547</v>
      </c>
      <c r="E95" s="1633">
        <v>332</v>
      </c>
      <c r="F95" s="1633">
        <v>1189</v>
      </c>
      <c r="G95" s="1633">
        <v>1089</v>
      </c>
      <c r="H95" s="1633">
        <v>525</v>
      </c>
      <c r="I95" s="1633">
        <v>162</v>
      </c>
    </row>
    <row r="98" spans="1:1">
      <c r="A98" t="s">
        <v>1569</v>
      </c>
    </row>
    <row r="99" spans="1:1">
      <c r="A99" t="s">
        <v>1570</v>
      </c>
    </row>
  </sheetData>
  <mergeCells count="35">
    <mergeCell ref="A6:I6"/>
    <mergeCell ref="Q6:Y6"/>
    <mergeCell ref="A7:C8"/>
    <mergeCell ref="D7:I7"/>
    <mergeCell ref="T7:Y7"/>
    <mergeCell ref="B33:B38"/>
    <mergeCell ref="P33:P38"/>
    <mergeCell ref="A9:A44"/>
    <mergeCell ref="B9:B14"/>
    <mergeCell ref="O9:O44"/>
    <mergeCell ref="P9:P14"/>
    <mergeCell ref="B15:B20"/>
    <mergeCell ref="B39:B44"/>
    <mergeCell ref="P15:P20"/>
    <mergeCell ref="B21:B26"/>
    <mergeCell ref="P21:P26"/>
    <mergeCell ref="B27:B32"/>
    <mergeCell ref="P27:P32"/>
    <mergeCell ref="P39:P44"/>
    <mergeCell ref="A45:E45"/>
    <mergeCell ref="A50:I50"/>
    <mergeCell ref="A51:C51"/>
    <mergeCell ref="A68:I68"/>
    <mergeCell ref="A52:A65"/>
    <mergeCell ref="B52:B59"/>
    <mergeCell ref="B60:B65"/>
    <mergeCell ref="A85:C85"/>
    <mergeCell ref="A86:A95"/>
    <mergeCell ref="B86:B93"/>
    <mergeCell ref="B94:B95"/>
    <mergeCell ref="A69:C69"/>
    <mergeCell ref="A70:A80"/>
    <mergeCell ref="B70:B77"/>
    <mergeCell ref="B78:B80"/>
    <mergeCell ref="A84:I84"/>
  </mergeCells>
  <hyperlinks>
    <hyperlink ref="A3" location="Übersicht!A1" display="&lt;&lt; Zurück zur Übersicht"/>
  </hyperlinks>
  <pageMargins left="0.7" right="0.7" top="0.78740157499999996" bottom="0.78740157499999996"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topLeftCell="A22" workbookViewId="0"/>
  </sheetViews>
  <sheetFormatPr baseColWidth="10" defaultRowHeight="12.75"/>
  <cols>
    <col min="1" max="1" width="46" customWidth="1"/>
  </cols>
  <sheetData>
    <row r="1" spans="1:13" ht="25.5">
      <c r="A1" s="8" t="s">
        <v>1585</v>
      </c>
    </row>
    <row r="2" spans="1:13" s="20" customFormat="1"/>
    <row r="3" spans="1:13" s="20" customFormat="1" ht="15.75">
      <c r="A3" s="26" t="s">
        <v>69</v>
      </c>
    </row>
    <row r="6" spans="1:13">
      <c r="A6" s="2164" t="s">
        <v>1586</v>
      </c>
      <c r="B6" s="2164"/>
      <c r="C6" s="2164"/>
      <c r="D6" s="2164"/>
      <c r="E6" s="2164"/>
      <c r="F6" s="2164"/>
      <c r="G6" s="2164"/>
      <c r="H6" s="2164"/>
      <c r="I6" s="2164"/>
      <c r="J6" s="2164"/>
      <c r="K6" s="2164"/>
      <c r="L6" s="2164"/>
      <c r="M6" s="2164"/>
    </row>
    <row r="7" spans="1:13">
      <c r="A7" s="1717" t="s">
        <v>1587</v>
      </c>
      <c r="B7" s="2167" t="s">
        <v>113</v>
      </c>
      <c r="C7" s="2168"/>
      <c r="D7" s="2167" t="s">
        <v>114</v>
      </c>
      <c r="E7" s="2168"/>
      <c r="F7" s="2167" t="s">
        <v>115</v>
      </c>
      <c r="G7" s="2168"/>
      <c r="H7" s="2167" t="s">
        <v>1588</v>
      </c>
      <c r="I7" s="2168"/>
      <c r="J7" s="2167" t="s">
        <v>117</v>
      </c>
      <c r="K7" s="2168"/>
      <c r="L7" s="2167" t="s">
        <v>1589</v>
      </c>
      <c r="M7" s="2168"/>
    </row>
    <row r="8" spans="1:13">
      <c r="A8" s="1717" t="s">
        <v>1587</v>
      </c>
      <c r="B8" s="1718" t="s">
        <v>809</v>
      </c>
      <c r="C8" s="1718" t="s">
        <v>772</v>
      </c>
      <c r="D8" s="1718" t="s">
        <v>809</v>
      </c>
      <c r="E8" s="1718" t="s">
        <v>772</v>
      </c>
      <c r="F8" s="1718" t="s">
        <v>809</v>
      </c>
      <c r="G8" s="1718" t="s">
        <v>772</v>
      </c>
      <c r="H8" s="1718" t="s">
        <v>809</v>
      </c>
      <c r="I8" s="1718" t="s">
        <v>772</v>
      </c>
      <c r="J8" s="1718" t="s">
        <v>809</v>
      </c>
      <c r="K8" s="1718" t="s">
        <v>772</v>
      </c>
      <c r="L8" s="1718" t="s">
        <v>809</v>
      </c>
      <c r="M8" s="1718" t="s">
        <v>772</v>
      </c>
    </row>
    <row r="9" spans="1:13">
      <c r="A9" s="1719" t="s">
        <v>166</v>
      </c>
      <c r="B9" s="1720">
        <v>0.88316636010000005</v>
      </c>
      <c r="C9" s="1720">
        <v>4.3327299999999999E-2</v>
      </c>
      <c r="D9" s="1720">
        <v>0.1126545464</v>
      </c>
      <c r="E9" s="1720">
        <v>1.8932500000000001E-2</v>
      </c>
      <c r="F9" s="1720">
        <v>3.0315742900000001E-2</v>
      </c>
      <c r="G9" s="1720">
        <v>9.0851000000000005E-3</v>
      </c>
      <c r="H9" s="1720">
        <v>2.78430372E-2</v>
      </c>
      <c r="I9" s="1720">
        <v>9.2657E-3</v>
      </c>
      <c r="J9" s="1720">
        <v>1.6873256998999999</v>
      </c>
      <c r="K9" s="1720">
        <v>8.8442599999999996E-2</v>
      </c>
      <c r="L9" s="1720">
        <v>0.11295271950000001</v>
      </c>
      <c r="M9" s="1720">
        <v>1.9995599999999999E-2</v>
      </c>
    </row>
    <row r="10" spans="1:13">
      <c r="A10" s="2160" t="s">
        <v>1194</v>
      </c>
      <c r="B10" s="2160" t="s">
        <v>71</v>
      </c>
      <c r="C10" s="2160" t="s">
        <v>71</v>
      </c>
      <c r="D10" s="2160" t="s">
        <v>71</v>
      </c>
      <c r="E10" s="2160" t="s">
        <v>71</v>
      </c>
      <c r="F10" s="2160" t="s">
        <v>71</v>
      </c>
      <c r="G10" s="2160" t="s">
        <v>71</v>
      </c>
      <c r="H10" s="2160" t="s">
        <v>71</v>
      </c>
      <c r="I10" s="2160" t="s">
        <v>71</v>
      </c>
      <c r="J10" s="2160" t="s">
        <v>71</v>
      </c>
      <c r="K10" s="2160" t="s">
        <v>71</v>
      </c>
      <c r="L10" s="2160" t="s">
        <v>71</v>
      </c>
      <c r="M10" s="2160" t="s">
        <v>71</v>
      </c>
    </row>
    <row r="11" spans="1:13">
      <c r="A11" s="1721" t="s">
        <v>1590</v>
      </c>
      <c r="B11" s="1722">
        <v>0.47162226689999998</v>
      </c>
      <c r="C11" s="1722">
        <v>0.1230345</v>
      </c>
      <c r="D11" s="1722">
        <v>6.2544608599999996E-2</v>
      </c>
      <c r="E11" s="1722">
        <v>4.06667E-2</v>
      </c>
      <c r="F11" s="1723">
        <v>9.1560808000000007E-3</v>
      </c>
      <c r="G11" s="1722">
        <v>1.59965E-2</v>
      </c>
      <c r="H11" s="1723">
        <v>2.0014295099999999E-2</v>
      </c>
      <c r="I11" s="1722">
        <v>2.3520599999999999E-2</v>
      </c>
      <c r="J11" s="1722">
        <v>0.60182372250000005</v>
      </c>
      <c r="K11" s="1722">
        <v>0.12987370000000001</v>
      </c>
      <c r="L11" s="1722">
        <v>7.9250324499999997E-2</v>
      </c>
      <c r="M11" s="1722">
        <v>5.3390100000000003E-2</v>
      </c>
    </row>
    <row r="12" spans="1:13">
      <c r="A12" s="1721" t="s">
        <v>1591</v>
      </c>
      <c r="B12" s="1722">
        <v>0.74110758970000001</v>
      </c>
      <c r="C12" s="1722">
        <v>6.6831000000000002E-2</v>
      </c>
      <c r="D12" s="1722">
        <v>9.0434315500000001E-2</v>
      </c>
      <c r="E12" s="1722">
        <v>2.9259899999999998E-2</v>
      </c>
      <c r="F12" s="1722">
        <v>2.68545429E-2</v>
      </c>
      <c r="G12" s="1722">
        <v>1.5499199999999999E-2</v>
      </c>
      <c r="H12" s="1722">
        <v>2.9673483399999999E-2</v>
      </c>
      <c r="I12" s="1722">
        <v>1.6846699999999999E-2</v>
      </c>
      <c r="J12" s="1722">
        <v>1.3228996609000001</v>
      </c>
      <c r="K12" s="1722">
        <v>0.13745370000000001</v>
      </c>
      <c r="L12" s="1722">
        <v>0.10285953809999999</v>
      </c>
      <c r="M12" s="1722">
        <v>3.3361700000000001E-2</v>
      </c>
    </row>
    <row r="13" spans="1:13">
      <c r="A13" s="1721" t="s">
        <v>1592</v>
      </c>
      <c r="B13" s="1722">
        <v>1.0491340685999999</v>
      </c>
      <c r="C13" s="1722">
        <v>9.1804200000000002E-2</v>
      </c>
      <c r="D13" s="1722">
        <v>0.1196698878</v>
      </c>
      <c r="E13" s="1722">
        <v>3.9437300000000002E-2</v>
      </c>
      <c r="F13" s="1722">
        <v>2.18470887E-2</v>
      </c>
      <c r="G13" s="1722">
        <v>1.6545899999999999E-2</v>
      </c>
      <c r="H13" s="1723">
        <v>1.0204946100000001E-2</v>
      </c>
      <c r="I13" s="1722">
        <v>1.13755E-2</v>
      </c>
      <c r="J13" s="1722">
        <v>2.0593801000999998</v>
      </c>
      <c r="K13" s="1722">
        <v>0.18063419999999999</v>
      </c>
      <c r="L13" s="1722">
        <v>0.1592002928</v>
      </c>
      <c r="M13" s="1722">
        <v>5.5439799999999997E-2</v>
      </c>
    </row>
    <row r="14" spans="1:13">
      <c r="A14" s="1721" t="s">
        <v>1593</v>
      </c>
      <c r="B14" s="1722">
        <v>1.3843497074</v>
      </c>
      <c r="C14" s="1722">
        <v>0.1414871</v>
      </c>
      <c r="D14" s="1722">
        <v>0.23234914709999999</v>
      </c>
      <c r="E14" s="1722">
        <v>8.0650399999999997E-2</v>
      </c>
      <c r="F14" s="1722">
        <v>3.2978368100000002E-2</v>
      </c>
      <c r="G14" s="1722">
        <v>2.5283799999999999E-2</v>
      </c>
      <c r="H14" s="1723">
        <v>2.3595689699999998E-2</v>
      </c>
      <c r="I14" s="1722">
        <v>2.8358000000000001E-2</v>
      </c>
      <c r="J14" s="1722">
        <v>2.5899397841999998</v>
      </c>
      <c r="K14" s="1722">
        <v>0.28178199999999998</v>
      </c>
      <c r="L14" s="1722">
        <v>0.14080880069999999</v>
      </c>
      <c r="M14" s="1722">
        <v>5.9388700000000003E-2</v>
      </c>
    </row>
    <row r="15" spans="1:13">
      <c r="A15" s="1721" t="s">
        <v>1594</v>
      </c>
      <c r="B15" s="1722">
        <v>0.96742707250000004</v>
      </c>
      <c r="C15" s="1722">
        <v>8.3780099999999996E-2</v>
      </c>
      <c r="D15" s="1722">
        <v>0.10918502469999999</v>
      </c>
      <c r="E15" s="1722">
        <v>3.8412399999999999E-2</v>
      </c>
      <c r="F15" s="1722">
        <v>6.2601425000000002E-2</v>
      </c>
      <c r="G15" s="1722">
        <v>2.5833999999999999E-2</v>
      </c>
      <c r="H15" s="1722">
        <v>5.44546791E-2</v>
      </c>
      <c r="I15" s="1722">
        <v>2.5315399999999998E-2</v>
      </c>
      <c r="J15" s="1722">
        <v>2.2410738718999998</v>
      </c>
      <c r="K15" s="1722">
        <v>0.19919619999999999</v>
      </c>
      <c r="L15" s="1722">
        <v>8.70813067E-2</v>
      </c>
      <c r="M15" s="1722">
        <v>3.3149600000000001E-2</v>
      </c>
    </row>
    <row r="16" spans="1:13">
      <c r="A16" s="2160" t="s">
        <v>1595</v>
      </c>
      <c r="B16" s="2160" t="s">
        <v>71</v>
      </c>
      <c r="C16" s="2160" t="s">
        <v>71</v>
      </c>
      <c r="D16" s="2160" t="s">
        <v>71</v>
      </c>
      <c r="E16" s="2160" t="s">
        <v>71</v>
      </c>
      <c r="F16" s="2160" t="s">
        <v>71</v>
      </c>
      <c r="G16" s="2160" t="s">
        <v>71</v>
      </c>
      <c r="H16" s="2160" t="s">
        <v>71</v>
      </c>
      <c r="I16" s="2160" t="s">
        <v>71</v>
      </c>
      <c r="J16" s="2160" t="s">
        <v>71</v>
      </c>
      <c r="K16" s="2160" t="s">
        <v>71</v>
      </c>
      <c r="L16" s="2160" t="s">
        <v>71</v>
      </c>
      <c r="M16" s="2160" t="s">
        <v>71</v>
      </c>
    </row>
    <row r="17" spans="1:13">
      <c r="A17" s="1721" t="s">
        <v>1596</v>
      </c>
      <c r="B17" s="1722">
        <v>0.51178544410000004</v>
      </c>
      <c r="C17" s="1722">
        <v>6.1206799999999999E-2</v>
      </c>
      <c r="D17" s="1722">
        <v>8.4894751599999999E-2</v>
      </c>
      <c r="E17" s="1722">
        <v>3.0636099999999999E-2</v>
      </c>
      <c r="F17" s="1722">
        <v>1.46352236E-2</v>
      </c>
      <c r="G17" s="1722">
        <v>1.0994200000000001E-2</v>
      </c>
      <c r="H17" s="1723">
        <v>9.2437777000000006E-3</v>
      </c>
      <c r="I17" s="1722">
        <v>9.5683000000000001E-3</v>
      </c>
      <c r="J17" s="1722">
        <v>1.6491161661</v>
      </c>
      <c r="K17" s="1722">
        <v>0.15676109999999999</v>
      </c>
      <c r="L17" s="1722">
        <v>7.4382830400000002E-2</v>
      </c>
      <c r="M17" s="1722">
        <v>3.0171799999999999E-2</v>
      </c>
    </row>
    <row r="18" spans="1:13">
      <c r="A18" s="1721" t="s">
        <v>1597</v>
      </c>
      <c r="B18" s="1722">
        <v>1.1089264008999999</v>
      </c>
      <c r="C18" s="1722">
        <v>5.3252000000000001E-2</v>
      </c>
      <c r="D18" s="1722">
        <v>0.12947526879999999</v>
      </c>
      <c r="E18" s="1722">
        <v>2.4004899999999999E-2</v>
      </c>
      <c r="F18" s="1722">
        <v>3.9826307800000002E-2</v>
      </c>
      <c r="G18" s="1722">
        <v>1.26442E-2</v>
      </c>
      <c r="H18" s="1722">
        <v>3.91238795E-2</v>
      </c>
      <c r="I18" s="1722">
        <v>1.3258600000000001E-2</v>
      </c>
      <c r="J18" s="1722">
        <v>1.7105189891999999</v>
      </c>
      <c r="K18" s="1722">
        <v>0.1070236</v>
      </c>
      <c r="L18" s="1722">
        <v>0.13636474539999999</v>
      </c>
      <c r="M18" s="1722">
        <v>2.6074799999999999E-2</v>
      </c>
    </row>
    <row r="19" spans="1:13">
      <c r="A19" s="2160" t="s">
        <v>203</v>
      </c>
      <c r="B19" s="2160" t="s">
        <v>71</v>
      </c>
      <c r="C19" s="2160" t="s">
        <v>71</v>
      </c>
      <c r="D19" s="2160" t="s">
        <v>71</v>
      </c>
      <c r="E19" s="2160" t="s">
        <v>71</v>
      </c>
      <c r="F19" s="2160" t="s">
        <v>71</v>
      </c>
      <c r="G19" s="2160" t="s">
        <v>71</v>
      </c>
      <c r="H19" s="2160" t="s">
        <v>71</v>
      </c>
      <c r="I19" s="2160" t="s">
        <v>71</v>
      </c>
      <c r="J19" s="2160" t="s">
        <v>71</v>
      </c>
      <c r="K19" s="2160" t="s">
        <v>71</v>
      </c>
      <c r="L19" s="2160" t="s">
        <v>71</v>
      </c>
      <c r="M19" s="2160" t="s">
        <v>71</v>
      </c>
    </row>
    <row r="20" spans="1:13">
      <c r="A20" s="1721" t="s">
        <v>204</v>
      </c>
      <c r="B20" s="1722">
        <v>0.48413324200000002</v>
      </c>
      <c r="C20" s="1722">
        <v>7.8432399999999999E-2</v>
      </c>
      <c r="D20" s="1722">
        <v>7.23467681E-2</v>
      </c>
      <c r="E20" s="1722">
        <v>3.59849E-2</v>
      </c>
      <c r="F20" s="1722">
        <v>2.24792612E-2</v>
      </c>
      <c r="G20" s="1722">
        <v>1.8420099999999998E-2</v>
      </c>
      <c r="H20" s="1722">
        <v>1.73038059E-2</v>
      </c>
      <c r="I20" s="1722">
        <v>1.6203800000000001E-2</v>
      </c>
      <c r="J20" s="1722">
        <v>0.7365872242</v>
      </c>
      <c r="K20" s="1722">
        <v>0.1102771</v>
      </c>
      <c r="L20" s="1722">
        <v>6.9959152100000005E-2</v>
      </c>
      <c r="M20" s="1722">
        <v>3.5231699999999998E-2</v>
      </c>
    </row>
    <row r="21" spans="1:13">
      <c r="A21" s="1721" t="s">
        <v>205</v>
      </c>
      <c r="B21" s="1722">
        <v>0.98188166290000001</v>
      </c>
      <c r="C21" s="1722">
        <v>6.4826700000000001E-2</v>
      </c>
      <c r="D21" s="1722">
        <v>0.1204142357</v>
      </c>
      <c r="E21" s="1722">
        <v>3.1081299999999999E-2</v>
      </c>
      <c r="F21" s="1722">
        <v>1.4899832599999999E-2</v>
      </c>
      <c r="G21" s="1722">
        <v>1.00556E-2</v>
      </c>
      <c r="H21" s="1722">
        <v>2.0399985400000001E-2</v>
      </c>
      <c r="I21" s="1722">
        <v>1.1733199999999999E-2</v>
      </c>
      <c r="J21" s="1722">
        <v>1.6150267646000001</v>
      </c>
      <c r="K21" s="1722">
        <v>0.1219681</v>
      </c>
      <c r="L21" s="1722">
        <v>0.1411629854</v>
      </c>
      <c r="M21" s="1722">
        <v>3.6248200000000001E-2</v>
      </c>
    </row>
    <row r="22" spans="1:13">
      <c r="A22" s="1721" t="s">
        <v>206</v>
      </c>
      <c r="B22" s="1722">
        <v>1.1545212681000001</v>
      </c>
      <c r="C22" s="1722">
        <v>0.11642</v>
      </c>
      <c r="D22" s="1722">
        <v>9.6075472600000003E-2</v>
      </c>
      <c r="E22" s="1722">
        <v>4.3954699999999999E-2</v>
      </c>
      <c r="F22" s="1722">
        <v>4.2358406299999998E-2</v>
      </c>
      <c r="G22" s="1722">
        <v>2.6813199999999999E-2</v>
      </c>
      <c r="H22" s="1722">
        <v>2.2532368600000002E-2</v>
      </c>
      <c r="I22" s="1722">
        <v>1.9757500000000001E-2</v>
      </c>
      <c r="J22" s="1722">
        <v>2.4037783232000001</v>
      </c>
      <c r="K22" s="1722">
        <v>0.2273445</v>
      </c>
      <c r="L22" s="1722">
        <v>9.9915871500000003E-2</v>
      </c>
      <c r="M22" s="1722">
        <v>4.3615800000000003E-2</v>
      </c>
    </row>
    <row r="23" spans="1:13">
      <c r="A23" s="1721" t="s">
        <v>207</v>
      </c>
      <c r="B23" s="1722">
        <v>1.2956017942</v>
      </c>
      <c r="C23" s="1722">
        <v>0.10455100000000001</v>
      </c>
      <c r="D23" s="1722">
        <v>0.2151418729</v>
      </c>
      <c r="E23" s="1722">
        <v>5.8483199999999999E-2</v>
      </c>
      <c r="F23" s="1722">
        <v>6.18637956E-2</v>
      </c>
      <c r="G23" s="1722">
        <v>2.8917600000000002E-2</v>
      </c>
      <c r="H23" s="1722">
        <v>6.3420312199999995E-2</v>
      </c>
      <c r="I23" s="1722">
        <v>3.3878999999999999E-2</v>
      </c>
      <c r="J23" s="1722">
        <v>3.4503504708000001</v>
      </c>
      <c r="K23" s="1722">
        <v>0.2103786</v>
      </c>
      <c r="L23" s="1722">
        <v>0.13654956730000001</v>
      </c>
      <c r="M23" s="1722">
        <v>5.1780300000000001E-2</v>
      </c>
    </row>
    <row r="24" spans="1:13">
      <c r="A24" s="1721" t="s">
        <v>1598</v>
      </c>
      <c r="B24" s="1722">
        <v>1.5584906832000001</v>
      </c>
      <c r="C24" s="1722">
        <v>0.18514410000000001</v>
      </c>
      <c r="D24" s="1722">
        <v>0.191323614</v>
      </c>
      <c r="E24" s="1722">
        <v>8.7800199999999995E-2</v>
      </c>
      <c r="F24" s="1722">
        <v>0.13077868979999999</v>
      </c>
      <c r="G24" s="1722">
        <v>6.5134800000000007E-2</v>
      </c>
      <c r="H24" s="1722">
        <v>0.1222694196</v>
      </c>
      <c r="I24" s="1722">
        <v>7.2214500000000001E-2</v>
      </c>
      <c r="J24" s="1722">
        <v>4.0366039101000002</v>
      </c>
      <c r="K24" s="1722">
        <v>0.39360210000000001</v>
      </c>
      <c r="L24" s="1722">
        <v>0.2076709833</v>
      </c>
      <c r="M24" s="1722">
        <v>0.10114579999999999</v>
      </c>
    </row>
    <row r="25" spans="1:13">
      <c r="A25" s="2161" t="s">
        <v>1603</v>
      </c>
      <c r="B25" s="2161"/>
      <c r="C25" s="2161"/>
      <c r="D25" s="2161"/>
      <c r="E25" s="2161"/>
      <c r="F25" s="2161"/>
      <c r="G25" s="2161"/>
      <c r="H25" s="2161"/>
      <c r="I25" s="2161"/>
      <c r="J25" s="2161"/>
      <c r="K25" s="2161"/>
      <c r="L25" s="2161"/>
      <c r="M25" s="2161"/>
    </row>
    <row r="26" spans="1:13">
      <c r="A26" s="2162" t="s">
        <v>1599</v>
      </c>
      <c r="B26" s="2162"/>
      <c r="C26" s="2162"/>
      <c r="D26" s="2162"/>
      <c r="E26" s="2162"/>
      <c r="F26" s="2162"/>
      <c r="G26" s="2162"/>
      <c r="H26" s="2162"/>
      <c r="I26" s="2162"/>
      <c r="J26" s="2162"/>
      <c r="K26" s="2162"/>
      <c r="L26" s="2162"/>
      <c r="M26" s="2162"/>
    </row>
    <row r="27" spans="1:13">
      <c r="A27" s="2163" t="s">
        <v>1600</v>
      </c>
      <c r="B27" s="2163"/>
      <c r="C27" s="2163"/>
      <c r="D27" s="2163"/>
      <c r="E27" s="2163"/>
      <c r="F27" s="2163"/>
      <c r="G27" s="2163"/>
      <c r="H27" s="2163"/>
      <c r="I27" s="2163"/>
      <c r="J27" s="2163"/>
      <c r="K27" s="2163"/>
      <c r="L27" s="2163"/>
      <c r="M27" s="2163"/>
    </row>
    <row r="28" spans="1:13">
      <c r="A28" s="2163" t="s">
        <v>1601</v>
      </c>
      <c r="B28" s="2163"/>
      <c r="C28" s="2163"/>
      <c r="D28" s="2163"/>
      <c r="E28" s="2163"/>
      <c r="F28" s="2163"/>
      <c r="G28" s="2163"/>
      <c r="H28" s="2163"/>
      <c r="I28" s="2163"/>
      <c r="J28" s="2163"/>
      <c r="K28" s="2163"/>
      <c r="L28" s="2163"/>
      <c r="M28" s="2163"/>
    </row>
    <row r="29" spans="1:13">
      <c r="A29" s="2163" t="s">
        <v>1602</v>
      </c>
      <c r="B29" s="2163"/>
      <c r="C29" s="2163"/>
      <c r="D29" s="2163"/>
      <c r="E29" s="2163"/>
      <c r="F29" s="2163"/>
      <c r="G29" s="2163"/>
      <c r="H29" s="2163"/>
      <c r="I29" s="2163"/>
      <c r="J29" s="2163"/>
      <c r="K29" s="2163"/>
      <c r="L29" s="2163"/>
      <c r="M29" s="2163"/>
    </row>
    <row r="34" spans="1:13">
      <c r="A34" s="2164" t="s">
        <v>1604</v>
      </c>
      <c r="B34" s="2164"/>
      <c r="C34" s="2164"/>
      <c r="D34" s="2164"/>
      <c r="E34" s="2164"/>
      <c r="F34" s="2164"/>
      <c r="G34" s="2164"/>
      <c r="H34" s="2164"/>
      <c r="I34" s="2164"/>
      <c r="J34" s="2164"/>
      <c r="K34" s="2164"/>
      <c r="L34" s="2164"/>
      <c r="M34" s="2164"/>
    </row>
    <row r="35" spans="1:13">
      <c r="A35" s="1724" t="s">
        <v>1587</v>
      </c>
      <c r="B35" s="2165" t="s">
        <v>113</v>
      </c>
      <c r="C35" s="2166"/>
      <c r="D35" s="2165" t="s">
        <v>114</v>
      </c>
      <c r="E35" s="2166"/>
      <c r="F35" s="2165" t="s">
        <v>115</v>
      </c>
      <c r="G35" s="2166"/>
      <c r="H35" s="2165" t="s">
        <v>1588</v>
      </c>
      <c r="I35" s="2166"/>
      <c r="J35" s="2165" t="s">
        <v>117</v>
      </c>
      <c r="K35" s="2166"/>
      <c r="L35" s="2165" t="s">
        <v>1589</v>
      </c>
      <c r="M35" s="2166"/>
    </row>
    <row r="36" spans="1:13">
      <c r="A36" s="1724" t="s">
        <v>1587</v>
      </c>
      <c r="B36" s="1725" t="s">
        <v>809</v>
      </c>
      <c r="C36" s="1725" t="s">
        <v>772</v>
      </c>
      <c r="D36" s="1725" t="s">
        <v>809</v>
      </c>
      <c r="E36" s="1725" t="s">
        <v>772</v>
      </c>
      <c r="F36" s="1725" t="s">
        <v>809</v>
      </c>
      <c r="G36" s="1725" t="s">
        <v>772</v>
      </c>
      <c r="H36" s="1725" t="s">
        <v>809</v>
      </c>
      <c r="I36" s="1725" t="s">
        <v>772</v>
      </c>
      <c r="J36" s="1725" t="s">
        <v>809</v>
      </c>
      <c r="K36" s="1725" t="s">
        <v>772</v>
      </c>
      <c r="L36" s="1725" t="s">
        <v>809</v>
      </c>
      <c r="M36" s="1725" t="s">
        <v>772</v>
      </c>
    </row>
    <row r="37" spans="1:13">
      <c r="A37" s="1719" t="s">
        <v>166</v>
      </c>
      <c r="B37" s="1720">
        <v>1.0764008893000001</v>
      </c>
      <c r="C37" s="1720">
        <v>2.42034E-2</v>
      </c>
      <c r="D37" s="1720">
        <v>0.12955688030000001</v>
      </c>
      <c r="E37" s="1720">
        <v>1.15073E-2</v>
      </c>
      <c r="F37" s="1720">
        <v>3.5320032299999998E-2</v>
      </c>
      <c r="G37" s="1720">
        <v>5.7035000000000002E-3</v>
      </c>
      <c r="H37" s="1720">
        <v>4.78615903E-2</v>
      </c>
      <c r="I37" s="1720">
        <v>6.8872999999999998E-3</v>
      </c>
      <c r="J37" s="1720">
        <v>1.7427855251</v>
      </c>
      <c r="K37" s="1720">
        <v>5.1051100000000002E-2</v>
      </c>
      <c r="L37" s="1720">
        <v>0.10303377349999999</v>
      </c>
      <c r="M37" s="1720">
        <v>1.05012E-2</v>
      </c>
    </row>
    <row r="38" spans="1:13">
      <c r="A38" s="2160" t="s">
        <v>1194</v>
      </c>
      <c r="B38" s="2160" t="s">
        <v>71</v>
      </c>
      <c r="C38" s="2160" t="s">
        <v>71</v>
      </c>
      <c r="D38" s="2160" t="s">
        <v>71</v>
      </c>
      <c r="E38" s="2160" t="s">
        <v>71</v>
      </c>
      <c r="F38" s="2160" t="s">
        <v>71</v>
      </c>
      <c r="G38" s="2160" t="s">
        <v>71</v>
      </c>
      <c r="H38" s="2160" t="s">
        <v>71</v>
      </c>
      <c r="I38" s="2160" t="s">
        <v>71</v>
      </c>
      <c r="J38" s="2160" t="s">
        <v>71</v>
      </c>
      <c r="K38" s="2160" t="s">
        <v>71</v>
      </c>
      <c r="L38" s="2160" t="s">
        <v>71</v>
      </c>
      <c r="M38" s="2160" t="s">
        <v>71</v>
      </c>
    </row>
    <row r="39" spans="1:13">
      <c r="A39" s="1721" t="s">
        <v>1590</v>
      </c>
      <c r="B39" s="1722">
        <v>0.59775691269999998</v>
      </c>
      <c r="C39" s="1722">
        <v>5.3671299999999998E-2</v>
      </c>
      <c r="D39" s="1722">
        <v>5.5097672299999997E-2</v>
      </c>
      <c r="E39" s="1722">
        <v>1.8621200000000001E-2</v>
      </c>
      <c r="F39" s="1722">
        <v>1.0036969E-2</v>
      </c>
      <c r="G39" s="1722">
        <v>8.0100999999999992E-3</v>
      </c>
      <c r="H39" s="1722">
        <v>2.9717127499999999E-2</v>
      </c>
      <c r="I39" s="1722">
        <v>1.36328E-2</v>
      </c>
      <c r="J39" s="1722">
        <v>0.71665639560000005</v>
      </c>
      <c r="K39" s="1722">
        <v>8.0829899999999996E-2</v>
      </c>
      <c r="L39" s="1722">
        <v>4.9589940899999997E-2</v>
      </c>
      <c r="M39" s="1722">
        <v>2.0375999999999998E-2</v>
      </c>
    </row>
    <row r="40" spans="1:13">
      <c r="A40" s="1721" t="s">
        <v>1591</v>
      </c>
      <c r="B40" s="1722">
        <v>0.96361405160000002</v>
      </c>
      <c r="C40" s="1722">
        <v>3.6629399999999999E-2</v>
      </c>
      <c r="D40" s="1722">
        <v>0.10259579570000001</v>
      </c>
      <c r="E40" s="1722">
        <v>1.6841399999999999E-2</v>
      </c>
      <c r="F40" s="1722">
        <v>3.2333196600000003E-2</v>
      </c>
      <c r="G40" s="1722">
        <v>1.0345E-2</v>
      </c>
      <c r="H40" s="1722">
        <v>4.1364410400000003E-2</v>
      </c>
      <c r="I40" s="1722">
        <v>1.1771999999999999E-2</v>
      </c>
      <c r="J40" s="1722">
        <v>1.4268642576999999</v>
      </c>
      <c r="K40" s="1722">
        <v>7.4398800000000001E-2</v>
      </c>
      <c r="L40" s="1722">
        <v>9.7553743400000004E-2</v>
      </c>
      <c r="M40" s="1722">
        <v>1.7642600000000001E-2</v>
      </c>
    </row>
    <row r="41" spans="1:13">
      <c r="A41" s="1721" t="s">
        <v>1592</v>
      </c>
      <c r="B41" s="1722">
        <v>1.3698383940000001</v>
      </c>
      <c r="C41" s="1722">
        <v>5.6861700000000001E-2</v>
      </c>
      <c r="D41" s="1722">
        <v>0.1903364773</v>
      </c>
      <c r="E41" s="1722">
        <v>2.99244E-2</v>
      </c>
      <c r="F41" s="1722">
        <v>3.6144566900000001E-2</v>
      </c>
      <c r="G41" s="1722">
        <v>1.2265399999999999E-2</v>
      </c>
      <c r="H41" s="1722">
        <v>3.4740768599999999E-2</v>
      </c>
      <c r="I41" s="1722">
        <v>1.29421E-2</v>
      </c>
      <c r="J41" s="1722">
        <v>2.2164807112</v>
      </c>
      <c r="K41" s="1722">
        <v>0.11228050000000001</v>
      </c>
      <c r="L41" s="1722">
        <v>0.13685719460000001</v>
      </c>
      <c r="M41" s="1722">
        <v>2.8994900000000001E-2</v>
      </c>
    </row>
    <row r="42" spans="1:13">
      <c r="A42" s="1721" t="s">
        <v>1593</v>
      </c>
      <c r="B42" s="1722">
        <v>1.6953183013999999</v>
      </c>
      <c r="C42" s="1722">
        <v>8.5843000000000003E-2</v>
      </c>
      <c r="D42" s="1722">
        <v>0.25153084120000002</v>
      </c>
      <c r="E42" s="1722">
        <v>4.6500899999999998E-2</v>
      </c>
      <c r="F42" s="1722">
        <v>5.56961453E-2</v>
      </c>
      <c r="G42" s="1722">
        <v>2.17626E-2</v>
      </c>
      <c r="H42" s="1722">
        <v>5.6369852300000002E-2</v>
      </c>
      <c r="I42" s="1722">
        <v>2.2731999999999999E-2</v>
      </c>
      <c r="J42" s="1722">
        <v>2.9116379602000002</v>
      </c>
      <c r="K42" s="1722">
        <v>0.18259069999999999</v>
      </c>
      <c r="L42" s="1722">
        <v>0.17446797189999999</v>
      </c>
      <c r="M42" s="1722">
        <v>4.1595699999999999E-2</v>
      </c>
    </row>
    <row r="43" spans="1:13">
      <c r="A43" s="1721" t="s">
        <v>1594</v>
      </c>
      <c r="B43" s="1722">
        <v>1.1778302128</v>
      </c>
      <c r="C43" s="1722">
        <v>4.5777900000000003E-2</v>
      </c>
      <c r="D43" s="1722">
        <v>0.1355888374</v>
      </c>
      <c r="E43" s="1722">
        <v>2.71589E-2</v>
      </c>
      <c r="F43" s="1722">
        <v>5.4939718999999998E-2</v>
      </c>
      <c r="G43" s="1722">
        <v>1.34006E-2</v>
      </c>
      <c r="H43" s="1722">
        <v>8.5522684500000001E-2</v>
      </c>
      <c r="I43" s="1722">
        <v>1.8055499999999999E-2</v>
      </c>
      <c r="J43" s="1722">
        <v>2.3173543803999999</v>
      </c>
      <c r="K43" s="1722">
        <v>0.1173071</v>
      </c>
      <c r="L43" s="1722">
        <v>9.9207658599999998E-2</v>
      </c>
      <c r="M43" s="1722">
        <v>1.96531E-2</v>
      </c>
    </row>
    <row r="44" spans="1:13">
      <c r="A44" s="2160" t="s">
        <v>1605</v>
      </c>
      <c r="B44" s="2160" t="s">
        <v>71</v>
      </c>
      <c r="C44" s="2160" t="s">
        <v>71</v>
      </c>
      <c r="D44" s="2160" t="s">
        <v>71</v>
      </c>
      <c r="E44" s="2160" t="s">
        <v>71</v>
      </c>
      <c r="F44" s="2160" t="s">
        <v>71</v>
      </c>
      <c r="G44" s="2160" t="s">
        <v>71</v>
      </c>
      <c r="H44" s="2160" t="s">
        <v>71</v>
      </c>
      <c r="I44" s="2160" t="s">
        <v>71</v>
      </c>
      <c r="J44" s="2160" t="s">
        <v>71</v>
      </c>
      <c r="K44" s="2160" t="s">
        <v>71</v>
      </c>
      <c r="L44" s="2160" t="s">
        <v>71</v>
      </c>
      <c r="M44" s="2160" t="s">
        <v>71</v>
      </c>
    </row>
    <row r="45" spans="1:13">
      <c r="A45" s="1721" t="s">
        <v>1606</v>
      </c>
      <c r="B45" s="1722">
        <v>0.89092177530000005</v>
      </c>
      <c r="C45" s="1722">
        <v>3.0373899999999999E-2</v>
      </c>
      <c r="D45" s="1722">
        <v>0.1162602303</v>
      </c>
      <c r="E45" s="1722">
        <v>1.41327E-2</v>
      </c>
      <c r="F45" s="1722">
        <v>2.57093457E-2</v>
      </c>
      <c r="G45" s="1722">
        <v>6.7771000000000003E-3</v>
      </c>
      <c r="H45" s="1722">
        <v>2.06835153E-2</v>
      </c>
      <c r="I45" s="1722">
        <v>5.6445999999999996E-3</v>
      </c>
      <c r="J45" s="1722">
        <v>1.7050303966</v>
      </c>
      <c r="K45" s="1722">
        <v>6.6311899999999993E-2</v>
      </c>
      <c r="L45" s="1722">
        <v>9.8224790500000006E-2</v>
      </c>
      <c r="M45" s="1722">
        <v>1.3511199999999999E-2</v>
      </c>
    </row>
    <row r="46" spans="1:13">
      <c r="A46" s="1721" t="s">
        <v>1607</v>
      </c>
      <c r="B46" s="1722">
        <v>1.3153459288</v>
      </c>
      <c r="C46" s="1722">
        <v>4.8924299999999997E-2</v>
      </c>
      <c r="D46" s="1722">
        <v>0.15597538320000001</v>
      </c>
      <c r="E46" s="1722">
        <v>2.4457300000000001E-2</v>
      </c>
      <c r="F46" s="1722">
        <v>5.3753552000000003E-2</v>
      </c>
      <c r="G46" s="1722">
        <v>1.3897700000000001E-2</v>
      </c>
      <c r="H46" s="1722">
        <v>7.3380763799999998E-2</v>
      </c>
      <c r="I46" s="1722">
        <v>1.7945099999999999E-2</v>
      </c>
      <c r="J46" s="1722">
        <v>1.9151447115</v>
      </c>
      <c r="K46" s="1722">
        <v>0.10630539999999999</v>
      </c>
      <c r="L46" s="1722">
        <v>0.1232024551</v>
      </c>
      <c r="M46" s="1722">
        <v>2.40743E-2</v>
      </c>
    </row>
    <row r="47" spans="1:13">
      <c r="A47" s="1721" t="s">
        <v>1608</v>
      </c>
      <c r="B47" s="1722">
        <v>1.2758495715</v>
      </c>
      <c r="C47" s="1722">
        <v>5.5202899999999999E-2</v>
      </c>
      <c r="D47" s="1722">
        <v>0.13558346199999999</v>
      </c>
      <c r="E47" s="1722">
        <v>2.8673199999999999E-2</v>
      </c>
      <c r="F47" s="1722">
        <v>4.0261300299999997E-2</v>
      </c>
      <c r="G47" s="1722">
        <v>1.32023E-2</v>
      </c>
      <c r="H47" s="1722">
        <v>8.5460475999999994E-2</v>
      </c>
      <c r="I47" s="1722">
        <v>2.0280300000000001E-2</v>
      </c>
      <c r="J47" s="1722">
        <v>1.6736012561</v>
      </c>
      <c r="K47" s="1722">
        <v>0.1176258</v>
      </c>
      <c r="L47" s="1722">
        <v>9.5811782299999995E-2</v>
      </c>
      <c r="M47" s="1722">
        <v>2.2605400000000001E-2</v>
      </c>
    </row>
    <row r="48" spans="1:13">
      <c r="A48" s="2160" t="s">
        <v>203</v>
      </c>
      <c r="B48" s="2160" t="s">
        <v>71</v>
      </c>
      <c r="C48" s="2160" t="s">
        <v>71</v>
      </c>
      <c r="D48" s="2160" t="s">
        <v>71</v>
      </c>
      <c r="E48" s="2160" t="s">
        <v>71</v>
      </c>
      <c r="F48" s="2160" t="s">
        <v>71</v>
      </c>
      <c r="G48" s="2160" t="s">
        <v>71</v>
      </c>
      <c r="H48" s="2160" t="s">
        <v>71</v>
      </c>
      <c r="I48" s="2160" t="s">
        <v>71</v>
      </c>
      <c r="J48" s="2160" t="s">
        <v>71</v>
      </c>
      <c r="K48" s="2160" t="s">
        <v>71</v>
      </c>
      <c r="L48" s="2160" t="s">
        <v>71</v>
      </c>
      <c r="M48" s="2160" t="s">
        <v>71</v>
      </c>
    </row>
    <row r="49" spans="1:13">
      <c r="A49" s="1721" t="s">
        <v>204</v>
      </c>
      <c r="B49" s="1722">
        <v>0.60430091850000001</v>
      </c>
      <c r="C49" s="1722">
        <v>4.34965E-2</v>
      </c>
      <c r="D49" s="1722">
        <v>6.4243525900000001E-2</v>
      </c>
      <c r="E49" s="1722">
        <v>1.7734900000000001E-2</v>
      </c>
      <c r="F49" s="1722">
        <v>1.4513035800000001E-2</v>
      </c>
      <c r="G49" s="1722">
        <v>8.2459999999999999E-3</v>
      </c>
      <c r="H49" s="1722">
        <v>1.45147682E-2</v>
      </c>
      <c r="I49" s="1722">
        <v>8.2465000000000004E-3</v>
      </c>
      <c r="J49" s="1722">
        <v>0.73591188360000004</v>
      </c>
      <c r="K49" s="1722">
        <v>6.3947000000000004E-2</v>
      </c>
      <c r="L49" s="1722">
        <v>4.4761603900000002E-2</v>
      </c>
      <c r="M49" s="1722">
        <v>1.5151100000000001E-2</v>
      </c>
    </row>
    <row r="50" spans="1:13">
      <c r="A50" s="1721" t="s">
        <v>205</v>
      </c>
      <c r="B50" s="1722">
        <v>1.1863098526</v>
      </c>
      <c r="C50" s="1722">
        <v>3.54866E-2</v>
      </c>
      <c r="D50" s="1722">
        <v>0.1409873717</v>
      </c>
      <c r="E50" s="1722">
        <v>1.8702099999999999E-2</v>
      </c>
      <c r="F50" s="1722">
        <v>2.7460790400000001E-2</v>
      </c>
      <c r="G50" s="1722">
        <v>8.5666000000000006E-3</v>
      </c>
      <c r="H50" s="1722">
        <v>3.6441682599999997E-2</v>
      </c>
      <c r="I50" s="1722">
        <v>8.8991000000000001E-3</v>
      </c>
      <c r="J50" s="1722">
        <v>1.5521912302</v>
      </c>
      <c r="K50" s="1722">
        <v>6.6057400000000002E-2</v>
      </c>
      <c r="L50" s="1722">
        <v>0.13929187849999999</v>
      </c>
      <c r="M50" s="1722">
        <v>2.0567200000000001E-2</v>
      </c>
    </row>
    <row r="51" spans="1:13">
      <c r="A51" s="1721" t="s">
        <v>206</v>
      </c>
      <c r="B51" s="1722">
        <v>1.4435688706000001</v>
      </c>
      <c r="C51" s="1722">
        <v>6.5557799999999999E-2</v>
      </c>
      <c r="D51" s="1722">
        <v>0.156437249</v>
      </c>
      <c r="E51" s="1722">
        <v>3.2585799999999998E-2</v>
      </c>
      <c r="F51" s="1722">
        <v>3.7031202800000003E-2</v>
      </c>
      <c r="G51" s="1722">
        <v>1.4464400000000001E-2</v>
      </c>
      <c r="H51" s="1722">
        <v>4.8240017900000001E-2</v>
      </c>
      <c r="I51" s="1722">
        <v>1.7645000000000001E-2</v>
      </c>
      <c r="J51" s="1722">
        <v>2.4978175394000002</v>
      </c>
      <c r="K51" s="1722">
        <v>0.1244194</v>
      </c>
      <c r="L51" s="1722">
        <v>0.11068812829999999</v>
      </c>
      <c r="M51" s="1722">
        <v>2.7530700000000002E-2</v>
      </c>
    </row>
    <row r="52" spans="1:13">
      <c r="A52" s="1721" t="s">
        <v>207</v>
      </c>
      <c r="B52" s="1722">
        <v>1.5489440746000001</v>
      </c>
      <c r="C52" s="1722">
        <v>5.8351199999999999E-2</v>
      </c>
      <c r="D52" s="1722">
        <v>0.21730570560000001</v>
      </c>
      <c r="E52" s="1722">
        <v>3.2638100000000003E-2</v>
      </c>
      <c r="F52" s="1722">
        <v>8.7607825200000003E-2</v>
      </c>
      <c r="G52" s="1722">
        <v>1.9376899999999999E-2</v>
      </c>
      <c r="H52" s="1722">
        <v>0.1306433488</v>
      </c>
      <c r="I52" s="1722">
        <v>2.5814400000000001E-2</v>
      </c>
      <c r="J52" s="1722">
        <v>3.6251250598999998</v>
      </c>
      <c r="K52" s="1722">
        <v>0.1221578</v>
      </c>
      <c r="L52" s="1722">
        <v>0.13115762249999999</v>
      </c>
      <c r="M52" s="1722">
        <v>2.6040799999999999E-2</v>
      </c>
    </row>
    <row r="53" spans="1:13">
      <c r="A53" s="1721" t="s">
        <v>1598</v>
      </c>
      <c r="B53" s="1722">
        <v>1.7491257937</v>
      </c>
      <c r="C53" s="1722">
        <v>8.4495700000000007E-2</v>
      </c>
      <c r="D53" s="1722">
        <v>0.26061894559999998</v>
      </c>
      <c r="E53" s="1722">
        <v>6.2223599999999997E-2</v>
      </c>
      <c r="F53" s="1722">
        <v>0.1280745761</v>
      </c>
      <c r="G53" s="1722">
        <v>3.25569E-2</v>
      </c>
      <c r="H53" s="1722">
        <v>0.1953295575</v>
      </c>
      <c r="I53" s="1722">
        <v>4.3863600000000003E-2</v>
      </c>
      <c r="J53" s="1722">
        <v>4.5411504718</v>
      </c>
      <c r="K53" s="1722">
        <v>0.20329340000000001</v>
      </c>
      <c r="L53" s="1722">
        <v>0.17279644429999999</v>
      </c>
      <c r="M53" s="1722">
        <v>4.1344400000000003E-2</v>
      </c>
    </row>
    <row r="54" spans="1:13">
      <c r="A54" s="2161" t="s">
        <v>1609</v>
      </c>
      <c r="B54" s="2161"/>
      <c r="C54" s="2161"/>
      <c r="D54" s="2161"/>
      <c r="E54" s="2161"/>
      <c r="F54" s="2161"/>
      <c r="G54" s="2161"/>
      <c r="H54" s="2161"/>
      <c r="I54" s="2161"/>
      <c r="J54" s="2161"/>
      <c r="K54" s="2161"/>
      <c r="L54" s="2161"/>
      <c r="M54" s="2161"/>
    </row>
    <row r="55" spans="1:13">
      <c r="A55" s="2162" t="s">
        <v>1600</v>
      </c>
      <c r="B55" s="2162"/>
      <c r="C55" s="2162"/>
      <c r="D55" s="2162"/>
      <c r="E55" s="2162"/>
      <c r="F55" s="2162"/>
      <c r="G55" s="2162"/>
      <c r="H55" s="2162"/>
      <c r="I55" s="2162"/>
      <c r="J55" s="2162"/>
      <c r="K55" s="2162"/>
      <c r="L55" s="2162"/>
      <c r="M55" s="2162"/>
    </row>
    <row r="56" spans="1:13">
      <c r="A56" s="2163" t="s">
        <v>1601</v>
      </c>
      <c r="B56" s="2163"/>
      <c r="C56" s="2163"/>
      <c r="D56" s="2163"/>
      <c r="E56" s="2163"/>
      <c r="F56" s="2163"/>
      <c r="G56" s="2163"/>
      <c r="H56" s="2163"/>
      <c r="I56" s="2163"/>
      <c r="J56" s="2163"/>
      <c r="K56" s="2163"/>
      <c r="L56" s="2163"/>
      <c r="M56" s="2163"/>
    </row>
    <row r="57" spans="1:13">
      <c r="A57" s="2163" t="s">
        <v>1602</v>
      </c>
      <c r="B57" s="2163"/>
      <c r="C57" s="2163"/>
      <c r="D57" s="2163"/>
      <c r="E57" s="2163"/>
      <c r="F57" s="2163"/>
      <c r="G57" s="2163"/>
      <c r="H57" s="2163"/>
      <c r="I57" s="2163"/>
      <c r="J57" s="2163"/>
      <c r="K57" s="2163"/>
      <c r="L57" s="2163"/>
      <c r="M57" s="2163"/>
    </row>
    <row r="58" spans="1:13" ht="8.25" customHeight="1"/>
  </sheetData>
  <mergeCells count="29">
    <mergeCell ref="A6:M6"/>
    <mergeCell ref="A29:M29"/>
    <mergeCell ref="A19:M19"/>
    <mergeCell ref="A10:M10"/>
    <mergeCell ref="A16:M16"/>
    <mergeCell ref="B7:C7"/>
    <mergeCell ref="D7:E7"/>
    <mergeCell ref="F7:G7"/>
    <mergeCell ref="H7:I7"/>
    <mergeCell ref="J7:K7"/>
    <mergeCell ref="L7:M7"/>
    <mergeCell ref="A25:M25"/>
    <mergeCell ref="A26:M26"/>
    <mergeCell ref="A27:M27"/>
    <mergeCell ref="A28:M28"/>
    <mergeCell ref="A34:M34"/>
    <mergeCell ref="B35:C35"/>
    <mergeCell ref="D35:E35"/>
    <mergeCell ref="F35:G35"/>
    <mergeCell ref="H35:I35"/>
    <mergeCell ref="J35:K35"/>
    <mergeCell ref="L35:M35"/>
    <mergeCell ref="A38:M38"/>
    <mergeCell ref="A54:M54"/>
    <mergeCell ref="A55:M55"/>
    <mergeCell ref="A56:M56"/>
    <mergeCell ref="A57:M57"/>
    <mergeCell ref="A48:M48"/>
    <mergeCell ref="A44:M44"/>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5"/>
  <sheetViews>
    <sheetView topLeftCell="A13" zoomScaleNormal="100" workbookViewId="0">
      <selection activeCell="A3" sqref="A3"/>
    </sheetView>
  </sheetViews>
  <sheetFormatPr baseColWidth="10" defaultRowHeight="12.75"/>
  <cols>
    <col min="1" max="1" width="16.42578125" style="790" customWidth="1"/>
    <col min="2" max="2" width="22.28515625" style="790" bestFit="1" customWidth="1"/>
    <col min="3" max="3" width="15.140625" style="790" customWidth="1"/>
    <col min="4" max="4" width="15.85546875" style="790" customWidth="1"/>
    <col min="5" max="5" width="15" style="790" customWidth="1"/>
    <col min="6" max="6" width="14.85546875" style="790" customWidth="1"/>
    <col min="7" max="7" width="13.7109375" style="790" customWidth="1"/>
    <col min="8" max="8" width="16.140625" style="790" customWidth="1"/>
    <col min="9" max="16384" width="11.42578125" style="790"/>
  </cols>
  <sheetData>
    <row r="1" spans="1:8" customFormat="1" ht="25.5">
      <c r="A1" s="577" t="s">
        <v>1157</v>
      </c>
      <c r="D1" s="577" t="s">
        <v>1212</v>
      </c>
    </row>
    <row r="2" spans="1:8" customFormat="1">
      <c r="A2" s="9"/>
    </row>
    <row r="3" spans="1:8" customFormat="1" ht="15.75">
      <c r="A3" s="26" t="s">
        <v>69</v>
      </c>
    </row>
    <row r="4" spans="1:8" customFormat="1" ht="15.75">
      <c r="A4" s="26"/>
    </row>
    <row r="5" spans="1:8" ht="13.5" customHeight="1" thickBot="1">
      <c r="A5" s="2047" t="s">
        <v>898</v>
      </c>
      <c r="B5" s="2047"/>
      <c r="C5" s="2047"/>
      <c r="D5" s="2047"/>
      <c r="E5" s="2047"/>
      <c r="F5" s="2047"/>
      <c r="G5" s="2047"/>
      <c r="H5" s="2047"/>
    </row>
    <row r="6" spans="1:8" ht="28.5" customHeight="1" thickBot="1">
      <c r="A6" s="1960"/>
      <c r="B6" s="1960"/>
      <c r="C6" s="1450" t="s">
        <v>109</v>
      </c>
      <c r="D6" s="1450" t="s">
        <v>75</v>
      </c>
      <c r="E6" s="1450" t="s">
        <v>92</v>
      </c>
      <c r="F6" s="1450" t="s">
        <v>110</v>
      </c>
      <c r="G6" s="1450" t="s">
        <v>111</v>
      </c>
      <c r="H6" s="1450" t="s">
        <v>112</v>
      </c>
    </row>
    <row r="7" spans="1:8">
      <c r="A7" s="2175" t="s">
        <v>899</v>
      </c>
      <c r="B7" s="761" t="s">
        <v>810</v>
      </c>
      <c r="C7" s="45">
        <v>8.6879487631854371</v>
      </c>
      <c r="D7" s="15">
        <v>7030.1970587444757</v>
      </c>
      <c r="E7" s="15">
        <v>4484</v>
      </c>
      <c r="F7" s="390">
        <v>0</v>
      </c>
      <c r="G7" s="45">
        <v>25.954182592632929</v>
      </c>
      <c r="H7" s="390">
        <f t="shared" ref="H7:H30" si="0">1.14*1.64*G7/SQRT(E7)</f>
        <v>0.72464158468183903</v>
      </c>
    </row>
    <row r="8" spans="1:8">
      <c r="A8" s="2176"/>
      <c r="B8" s="762" t="s">
        <v>583</v>
      </c>
      <c r="C8" s="45">
        <v>1.8239285273061019</v>
      </c>
      <c r="D8" s="15">
        <v>7030.1970587444757</v>
      </c>
      <c r="E8" s="15">
        <v>4484</v>
      </c>
      <c r="F8" s="390">
        <v>0</v>
      </c>
      <c r="G8" s="45">
        <v>12.759276524258651</v>
      </c>
      <c r="H8" s="390">
        <f t="shared" si="0"/>
        <v>0.35623939713505048</v>
      </c>
    </row>
    <row r="9" spans="1:8">
      <c r="A9" s="2176"/>
      <c r="B9" s="762" t="s">
        <v>897</v>
      </c>
      <c r="C9" s="45">
        <v>5.2013103689284375</v>
      </c>
      <c r="D9" s="15">
        <v>7030.1970587444757</v>
      </c>
      <c r="E9" s="15">
        <v>4484</v>
      </c>
      <c r="F9" s="390">
        <v>0</v>
      </c>
      <c r="G9" s="45">
        <v>19.051745491174277</v>
      </c>
      <c r="H9" s="390">
        <f t="shared" si="0"/>
        <v>0.53192532627085476</v>
      </c>
    </row>
    <row r="10" spans="1:8">
      <c r="A10" s="2176"/>
      <c r="B10" s="762" t="s">
        <v>900</v>
      </c>
      <c r="C10" s="45">
        <v>2.3818127276695846</v>
      </c>
      <c r="D10" s="15">
        <v>7030.1970587444757</v>
      </c>
      <c r="E10" s="15">
        <v>4484</v>
      </c>
      <c r="F10" s="390">
        <v>0</v>
      </c>
      <c r="G10" s="45">
        <v>19.901505935568064</v>
      </c>
      <c r="H10" s="390">
        <f>1.14*1.64*G10/SQRT(E10)</f>
        <v>0.55565066429017829</v>
      </c>
    </row>
    <row r="11" spans="1:8">
      <c r="A11" s="2176"/>
      <c r="B11" s="762" t="s">
        <v>585</v>
      </c>
      <c r="C11" s="45">
        <v>19.07774966351581</v>
      </c>
      <c r="D11" s="15">
        <v>7030.1970587444757</v>
      </c>
      <c r="E11" s="15">
        <v>4484</v>
      </c>
      <c r="F11" s="390">
        <v>1.7170000000000001</v>
      </c>
      <c r="G11" s="45">
        <v>48.344115555279537</v>
      </c>
      <c r="H11" s="390">
        <v>1.3497692089121527</v>
      </c>
    </row>
    <row r="12" spans="1:8">
      <c r="A12" s="2176"/>
      <c r="B12" s="762" t="s">
        <v>682</v>
      </c>
      <c r="C12" s="45">
        <v>1.6416186151237502</v>
      </c>
      <c r="D12" s="15">
        <v>7030.1970587444757</v>
      </c>
      <c r="E12" s="15">
        <v>4484</v>
      </c>
      <c r="F12" s="390">
        <v>0</v>
      </c>
      <c r="G12" s="45">
        <v>11.815608411128434</v>
      </c>
      <c r="H12" s="390">
        <f t="shared" si="0"/>
        <v>0.32989215408581252</v>
      </c>
    </row>
    <row r="13" spans="1:8">
      <c r="A13" s="2176"/>
      <c r="B13" s="762" t="s">
        <v>538</v>
      </c>
      <c r="C13" s="390">
        <v>0.76300000000000001</v>
      </c>
      <c r="D13" s="15">
        <v>7030.1970587444757</v>
      </c>
      <c r="E13" s="15">
        <v>4484</v>
      </c>
      <c r="F13" s="390">
        <v>0</v>
      </c>
      <c r="G13" s="45">
        <v>11.56611</v>
      </c>
      <c r="H13" s="390">
        <v>0.32292615069231601</v>
      </c>
    </row>
    <row r="14" spans="1:8">
      <c r="A14" s="2177"/>
      <c r="B14" s="970" t="s">
        <v>166</v>
      </c>
      <c r="C14" s="79">
        <v>39.577388663719525</v>
      </c>
      <c r="D14" s="736">
        <v>7030.1970587444757</v>
      </c>
      <c r="E14" s="736">
        <v>4484</v>
      </c>
      <c r="F14" s="79">
        <v>15.241949965134744</v>
      </c>
      <c r="G14" s="79">
        <v>62.738335199349372</v>
      </c>
      <c r="H14" s="971">
        <f t="shared" si="0"/>
        <v>1.7516562687688537</v>
      </c>
    </row>
    <row r="15" spans="1:8">
      <c r="A15" s="2178" t="s">
        <v>901</v>
      </c>
      <c r="B15" s="972" t="s">
        <v>810</v>
      </c>
      <c r="C15" s="813">
        <v>15.126856595385011</v>
      </c>
      <c r="D15" s="968">
        <v>7030.1970587444757</v>
      </c>
      <c r="E15" s="968">
        <v>4484</v>
      </c>
      <c r="F15" s="735">
        <v>0</v>
      </c>
      <c r="G15" s="813">
        <v>35.392159974942025</v>
      </c>
      <c r="H15" s="735">
        <f t="shared" si="0"/>
        <v>0.98815020654262187</v>
      </c>
    </row>
    <row r="16" spans="1:8">
      <c r="A16" s="2179"/>
      <c r="B16" s="762" t="s">
        <v>583</v>
      </c>
      <c r="C16" s="45">
        <v>4.3162109784726974</v>
      </c>
      <c r="D16" s="15">
        <v>7030.1970587444757</v>
      </c>
      <c r="E16" s="15">
        <v>4484</v>
      </c>
      <c r="F16" s="390">
        <v>0</v>
      </c>
      <c r="G16" s="45">
        <v>17.815925569026028</v>
      </c>
      <c r="H16" s="390">
        <f t="shared" si="0"/>
        <v>0.49742119563331011</v>
      </c>
    </row>
    <row r="17" spans="1:14">
      <c r="A17" s="2179"/>
      <c r="B17" s="762" t="s">
        <v>897</v>
      </c>
      <c r="C17" s="45">
        <v>12.550301527552465</v>
      </c>
      <c r="D17" s="15">
        <v>7030.1970587444757</v>
      </c>
      <c r="E17" s="15">
        <v>4484</v>
      </c>
      <c r="F17" s="390">
        <v>0</v>
      </c>
      <c r="G17" s="45">
        <v>31.079047702452989</v>
      </c>
      <c r="H17" s="390">
        <f t="shared" si="0"/>
        <v>0.86772797783662881</v>
      </c>
    </row>
    <row r="18" spans="1:14">
      <c r="A18" s="2179"/>
      <c r="B18" s="762" t="s">
        <v>900</v>
      </c>
      <c r="C18" s="45">
        <v>3.5211543055343202</v>
      </c>
      <c r="D18" s="15">
        <v>7030.1970587444757</v>
      </c>
      <c r="E18" s="15">
        <v>4484</v>
      </c>
      <c r="F18" s="390">
        <v>0</v>
      </c>
      <c r="G18" s="45">
        <v>26.925495253354409</v>
      </c>
      <c r="H18" s="390">
        <f t="shared" si="0"/>
        <v>0.75176066435905975</v>
      </c>
    </row>
    <row r="19" spans="1:14">
      <c r="A19" s="2179"/>
      <c r="B19" s="762" t="s">
        <v>585</v>
      </c>
      <c r="C19" s="45">
        <v>45.124017223167151</v>
      </c>
      <c r="D19" s="15">
        <v>7030.1970587444757</v>
      </c>
      <c r="E19" s="15">
        <v>4484</v>
      </c>
      <c r="F19" s="390">
        <v>12</v>
      </c>
      <c r="G19" s="45">
        <v>72.002758902996945</v>
      </c>
      <c r="H19" s="390">
        <f t="shared" si="0"/>
        <v>2.0103192665270941</v>
      </c>
    </row>
    <row r="20" spans="1:14">
      <c r="A20" s="2179"/>
      <c r="B20" s="762" t="s">
        <v>682</v>
      </c>
      <c r="C20" s="45">
        <v>2.8828287662946197</v>
      </c>
      <c r="D20" s="15">
        <v>7030.1970587444757</v>
      </c>
      <c r="E20" s="15">
        <v>4484</v>
      </c>
      <c r="F20" s="390">
        <v>0</v>
      </c>
      <c r="G20" s="45">
        <v>13.749834324238583</v>
      </c>
      <c r="H20" s="390">
        <f t="shared" si="0"/>
        <v>0.38389580169853538</v>
      </c>
    </row>
    <row r="21" spans="1:14">
      <c r="A21" s="2179"/>
      <c r="B21" s="762" t="s">
        <v>538</v>
      </c>
      <c r="C21" s="45">
        <v>1.1403855081264225</v>
      </c>
      <c r="D21" s="15">
        <v>7030.1970587444757</v>
      </c>
      <c r="E21" s="15">
        <v>4484</v>
      </c>
      <c r="F21" s="390">
        <v>0</v>
      </c>
      <c r="G21" s="45">
        <v>11.439099896614065</v>
      </c>
      <c r="H21" s="390">
        <f t="shared" si="0"/>
        <v>0.31938002465811322</v>
      </c>
    </row>
    <row r="22" spans="1:14">
      <c r="A22" s="2180"/>
      <c r="B22" s="970" t="s">
        <v>166</v>
      </c>
      <c r="C22" s="728">
        <v>84.661754904532657</v>
      </c>
      <c r="D22" s="200">
        <v>7030.1970587444757</v>
      </c>
      <c r="E22" s="200">
        <v>4484</v>
      </c>
      <c r="F22" s="741">
        <v>64</v>
      </c>
      <c r="G22" s="741">
        <v>83.234080340292422</v>
      </c>
      <c r="H22" s="741">
        <f t="shared" si="0"/>
        <v>2.3238981101429612</v>
      </c>
    </row>
    <row r="23" spans="1:14">
      <c r="A23" s="2179" t="s">
        <v>902</v>
      </c>
      <c r="B23" s="762" t="s">
        <v>810</v>
      </c>
      <c r="C23" s="390">
        <v>0.6959862816296587</v>
      </c>
      <c r="D23" s="15">
        <v>7030.1970587444757</v>
      </c>
      <c r="E23" s="15">
        <v>4484</v>
      </c>
      <c r="F23" s="390">
        <v>0</v>
      </c>
      <c r="G23" s="45">
        <v>1.1720680867101871</v>
      </c>
      <c r="H23" s="390">
        <f t="shared" si="0"/>
        <v>3.2724177410609824E-2</v>
      </c>
    </row>
    <row r="24" spans="1:14">
      <c r="A24" s="2181"/>
      <c r="B24" s="762" t="s">
        <v>583</v>
      </c>
      <c r="C24" s="390">
        <v>0.22125068447929147</v>
      </c>
      <c r="D24" s="15">
        <v>7030.1970587444757</v>
      </c>
      <c r="E24" s="15">
        <v>4484</v>
      </c>
      <c r="F24" s="390">
        <v>0</v>
      </c>
      <c r="G24" s="390">
        <v>0.77083955555971928</v>
      </c>
      <c r="H24" s="390">
        <f t="shared" si="0"/>
        <v>2.1521864350094871E-2</v>
      </c>
    </row>
    <row r="25" spans="1:14">
      <c r="A25" s="2181"/>
      <c r="B25" s="762" t="s">
        <v>897</v>
      </c>
      <c r="C25" s="390">
        <v>0.76532043203030187</v>
      </c>
      <c r="D25" s="15">
        <v>7030.1970587444757</v>
      </c>
      <c r="E25" s="15">
        <v>4484</v>
      </c>
      <c r="F25" s="390">
        <v>0</v>
      </c>
      <c r="G25" s="390">
        <v>1.1480291262382181</v>
      </c>
      <c r="H25" s="390">
        <f t="shared" si="0"/>
        <v>3.2053008887064936E-2</v>
      </c>
    </row>
    <row r="26" spans="1:14">
      <c r="A26" s="2181"/>
      <c r="B26" s="762" t="s">
        <v>900</v>
      </c>
      <c r="C26" s="390">
        <v>0.10821621057426582</v>
      </c>
      <c r="D26" s="15">
        <v>7030.1970587444757</v>
      </c>
      <c r="E26" s="15">
        <v>4484</v>
      </c>
      <c r="F26" s="390">
        <v>0</v>
      </c>
      <c r="G26" s="390">
        <v>0.54734328497411144</v>
      </c>
      <c r="H26" s="390">
        <f>1.14*1.64*G26/SQRT(E26)</f>
        <v>1.5281841528740186E-2</v>
      </c>
    </row>
    <row r="27" spans="1:14">
      <c r="A27" s="2181"/>
      <c r="B27" s="762" t="s">
        <v>585</v>
      </c>
      <c r="C27" s="390">
        <v>1.3088983959690106</v>
      </c>
      <c r="D27" s="15">
        <v>7030.1970587444757</v>
      </c>
      <c r="E27" s="15">
        <v>4484</v>
      </c>
      <c r="F27" s="390">
        <v>1</v>
      </c>
      <c r="G27" s="390">
        <v>1.4358840882718038</v>
      </c>
      <c r="H27" s="390">
        <v>4.0089928374013331E-2</v>
      </c>
      <c r="I27" s="45"/>
      <c r="J27" s="15"/>
      <c r="K27" s="15"/>
      <c r="L27" s="45"/>
      <c r="M27" s="45"/>
      <c r="N27" s="45"/>
    </row>
    <row r="28" spans="1:14">
      <c r="A28" s="2181"/>
      <c r="B28" s="762" t="s">
        <v>682</v>
      </c>
      <c r="C28" s="390">
        <v>0.17977432641803159</v>
      </c>
      <c r="D28" s="15">
        <v>7030.1970587444757</v>
      </c>
      <c r="E28" s="15">
        <v>4484</v>
      </c>
      <c r="F28" s="390">
        <v>0</v>
      </c>
      <c r="G28" s="390">
        <v>0.71224290802990464</v>
      </c>
      <c r="H28" s="390">
        <f t="shared" si="0"/>
        <v>1.9885844129789387E-2</v>
      </c>
      <c r="K28" s="973"/>
    </row>
    <row r="29" spans="1:14">
      <c r="A29" s="2181"/>
      <c r="B29" s="762" t="s">
        <v>538</v>
      </c>
      <c r="C29" s="390">
        <v>3.7620776606402166E-2</v>
      </c>
      <c r="D29" s="15">
        <v>7030.1970587444757</v>
      </c>
      <c r="E29" s="15">
        <v>4484</v>
      </c>
      <c r="F29" s="390">
        <v>0</v>
      </c>
      <c r="G29" s="390">
        <v>0.29034492558914687</v>
      </c>
      <c r="H29" s="390">
        <f t="shared" si="0"/>
        <v>8.1064393468115135E-3</v>
      </c>
    </row>
    <row r="30" spans="1:14" ht="13.5" thickBot="1">
      <c r="A30" s="2182"/>
      <c r="B30" s="763" t="s">
        <v>166</v>
      </c>
      <c r="C30" s="459">
        <v>3.3170671077069604</v>
      </c>
      <c r="D30" s="340">
        <v>7030.1970587444757</v>
      </c>
      <c r="E30" s="340">
        <v>4484</v>
      </c>
      <c r="F30" s="459">
        <v>3</v>
      </c>
      <c r="G30" s="459">
        <v>2.206449287526191</v>
      </c>
      <c r="H30" s="458">
        <f t="shared" si="0"/>
        <v>6.1604132687535909E-2</v>
      </c>
    </row>
    <row r="31" spans="1:14" ht="54" customHeight="1">
      <c r="A31" s="1951" t="s">
        <v>903</v>
      </c>
      <c r="B31" s="2183"/>
      <c r="C31" s="2183"/>
      <c r="D31" s="2183"/>
      <c r="E31" s="2183"/>
      <c r="F31" s="2183"/>
      <c r="G31" s="2183"/>
      <c r="H31" s="2183"/>
    </row>
    <row r="33" spans="1:8" ht="13.5" customHeight="1" thickBot="1">
      <c r="A33" s="2047" t="s">
        <v>904</v>
      </c>
      <c r="B33" s="2047"/>
      <c r="C33" s="2047"/>
      <c r="D33" s="2047"/>
      <c r="E33" s="2047"/>
      <c r="F33" s="2047"/>
      <c r="G33" s="2047"/>
      <c r="H33" s="2047"/>
    </row>
    <row r="34" spans="1:8" ht="28.5" customHeight="1" thickBot="1">
      <c r="A34" s="1960"/>
      <c r="B34" s="1960"/>
      <c r="C34" s="1450" t="s">
        <v>109</v>
      </c>
      <c r="D34" s="1450" t="s">
        <v>75</v>
      </c>
      <c r="E34" s="1450" t="s">
        <v>92</v>
      </c>
      <c r="F34" s="1450" t="s">
        <v>110</v>
      </c>
      <c r="G34" s="1450" t="s">
        <v>111</v>
      </c>
      <c r="H34" s="1450" t="s">
        <v>112</v>
      </c>
    </row>
    <row r="35" spans="1:8" ht="13.5" customHeight="1">
      <c r="A35" s="2184" t="s">
        <v>899</v>
      </c>
      <c r="B35" s="761" t="s">
        <v>810</v>
      </c>
      <c r="C35" s="185">
        <v>9.2873447640889903</v>
      </c>
      <c r="D35" s="198">
        <v>7837.3388026065459</v>
      </c>
      <c r="E35" s="198">
        <v>8336</v>
      </c>
      <c r="F35" s="716">
        <v>0</v>
      </c>
      <c r="G35" s="185">
        <v>25.348930290124454</v>
      </c>
      <c r="H35" s="716">
        <v>0.53533301227534646</v>
      </c>
    </row>
    <row r="36" spans="1:8">
      <c r="A36" s="2179"/>
      <c r="B36" s="762" t="s">
        <v>583</v>
      </c>
      <c r="C36" s="45">
        <v>2.1802259940896587</v>
      </c>
      <c r="D36" s="15">
        <v>7837.3388026065459</v>
      </c>
      <c r="E36" s="15">
        <v>8336</v>
      </c>
      <c r="F36" s="390">
        <v>0</v>
      </c>
      <c r="G36" s="45">
        <v>15.433830797689785</v>
      </c>
      <c r="H36" s="390">
        <v>0.32594034688296591</v>
      </c>
    </row>
    <row r="37" spans="1:8">
      <c r="A37" s="2179"/>
      <c r="B37" s="762" t="s">
        <v>897</v>
      </c>
      <c r="C37" s="45">
        <v>5.0835013498759007</v>
      </c>
      <c r="D37" s="15">
        <v>7837.3388026065459</v>
      </c>
      <c r="E37" s="15">
        <v>8336</v>
      </c>
      <c r="F37" s="390">
        <v>0</v>
      </c>
      <c r="G37" s="45">
        <v>17.048566429641458</v>
      </c>
      <c r="H37" s="390">
        <v>0.36004124502689228</v>
      </c>
    </row>
    <row r="38" spans="1:8">
      <c r="A38" s="2179"/>
      <c r="B38" s="762" t="s">
        <v>900</v>
      </c>
      <c r="C38" s="45">
        <v>2.4867399702638386</v>
      </c>
      <c r="D38" s="15">
        <v>7837.3388026065459</v>
      </c>
      <c r="E38" s="15">
        <v>8336</v>
      </c>
      <c r="F38" s="390">
        <v>0</v>
      </c>
      <c r="G38" s="45">
        <v>19.867133746074852</v>
      </c>
      <c r="H38" s="390">
        <v>0.41956533991128114</v>
      </c>
    </row>
    <row r="39" spans="1:8">
      <c r="A39" s="2179"/>
      <c r="B39" s="762" t="s">
        <v>585</v>
      </c>
      <c r="C39" s="45">
        <v>16.973268502903</v>
      </c>
      <c r="D39" s="15">
        <v>7837.3388026065459</v>
      </c>
      <c r="E39" s="15">
        <v>8336</v>
      </c>
      <c r="F39" s="390">
        <v>1</v>
      </c>
      <c r="G39" s="45">
        <v>45.167963514081215</v>
      </c>
      <c r="H39" s="390">
        <v>0.95388253822119462</v>
      </c>
    </row>
    <row r="40" spans="1:8">
      <c r="A40" s="2179"/>
      <c r="B40" s="762" t="s">
        <v>682</v>
      </c>
      <c r="C40" s="45">
        <v>1.6533376171788103</v>
      </c>
      <c r="D40" s="15">
        <v>7837.3388026065459</v>
      </c>
      <c r="E40" s="15">
        <v>8336</v>
      </c>
      <c r="F40" s="390">
        <v>0</v>
      </c>
      <c r="G40" s="45">
        <v>12.104671691675511</v>
      </c>
      <c r="H40" s="390">
        <v>0.25563328649940242</v>
      </c>
    </row>
    <row r="41" spans="1:8" ht="12.75" customHeight="1">
      <c r="A41" s="2179"/>
      <c r="B41" s="762" t="s">
        <v>538</v>
      </c>
      <c r="C41" s="45">
        <v>2.4453259971538821</v>
      </c>
      <c r="D41" s="15">
        <v>7837.3388026065459</v>
      </c>
      <c r="E41" s="15">
        <v>8336</v>
      </c>
      <c r="F41" s="390">
        <v>0</v>
      </c>
      <c r="G41" s="45">
        <v>20.190982225945842</v>
      </c>
      <c r="H41" s="390">
        <v>0.42640455483143386</v>
      </c>
    </row>
    <row r="42" spans="1:8">
      <c r="A42" s="2180"/>
      <c r="B42" s="970" t="s">
        <v>166</v>
      </c>
      <c r="C42" s="741">
        <v>40.109744195554086</v>
      </c>
      <c r="D42" s="200">
        <v>7837.3388026065459</v>
      </c>
      <c r="E42" s="200">
        <v>8336</v>
      </c>
      <c r="F42" s="741">
        <v>15.873000000000001</v>
      </c>
      <c r="G42" s="741">
        <v>62.757501498414392</v>
      </c>
      <c r="H42" s="728">
        <v>1.3253483257677854</v>
      </c>
    </row>
    <row r="43" spans="1:8" ht="13.5" customHeight="1">
      <c r="A43" s="2178" t="s">
        <v>901</v>
      </c>
      <c r="B43" s="972" t="s">
        <v>810</v>
      </c>
      <c r="C43" s="813">
        <v>15.317355907750894</v>
      </c>
      <c r="D43" s="968">
        <v>7837.3388026065459</v>
      </c>
      <c r="E43" s="968">
        <v>8336</v>
      </c>
      <c r="F43" s="735">
        <v>0</v>
      </c>
      <c r="G43" s="813">
        <v>32.952978136563857</v>
      </c>
      <c r="H43" s="735">
        <v>0.69591958506284379</v>
      </c>
    </row>
    <row r="44" spans="1:8">
      <c r="A44" s="2179"/>
      <c r="B44" s="762" t="s">
        <v>583</v>
      </c>
      <c r="C44" s="45">
        <v>4.8858433335181823</v>
      </c>
      <c r="D44" s="15">
        <v>7837.3388026065459</v>
      </c>
      <c r="E44" s="15">
        <v>8336</v>
      </c>
      <c r="F44" s="390">
        <v>0</v>
      </c>
      <c r="G44" s="45">
        <v>20.569807740675977</v>
      </c>
      <c r="H44" s="390">
        <v>0.43440480579296059</v>
      </c>
    </row>
    <row r="45" spans="1:8" ht="13.5" customHeight="1">
      <c r="A45" s="2179"/>
      <c r="B45" s="762" t="s">
        <v>897</v>
      </c>
      <c r="C45" s="45">
        <v>12.369617198866926</v>
      </c>
      <c r="D45" s="15">
        <v>7837.3388026065459</v>
      </c>
      <c r="E45" s="15">
        <v>8336</v>
      </c>
      <c r="F45" s="390">
        <v>0</v>
      </c>
      <c r="G45" s="45">
        <v>28.122390183911147</v>
      </c>
      <c r="H45" s="390">
        <v>0.59390450315771004</v>
      </c>
    </row>
    <row r="46" spans="1:8">
      <c r="A46" s="2179"/>
      <c r="B46" s="762" t="s">
        <v>900</v>
      </c>
      <c r="C46" s="45">
        <v>3.7328375394387638</v>
      </c>
      <c r="D46" s="15">
        <v>7837.3388026065459</v>
      </c>
      <c r="E46" s="15">
        <v>8336</v>
      </c>
      <c r="F46" s="390">
        <v>0</v>
      </c>
      <c r="G46" s="45">
        <v>25.694508932668278</v>
      </c>
      <c r="H46" s="390">
        <v>0.5426311370314465</v>
      </c>
    </row>
    <row r="47" spans="1:8">
      <c r="A47" s="2179"/>
      <c r="B47" s="762" t="s">
        <v>585</v>
      </c>
      <c r="C47" s="45">
        <v>43.255946067862602</v>
      </c>
      <c r="D47" s="15">
        <v>7837.3388026065459</v>
      </c>
      <c r="E47" s="15">
        <v>8336</v>
      </c>
      <c r="F47" s="390">
        <v>10</v>
      </c>
      <c r="G47" s="45">
        <v>78.456296620568423</v>
      </c>
      <c r="H47" s="390">
        <v>1.6568843387533247</v>
      </c>
    </row>
    <row r="48" spans="1:8">
      <c r="A48" s="2179"/>
      <c r="B48" s="762" t="s">
        <v>682</v>
      </c>
      <c r="C48" s="45">
        <v>2.8896379223467181</v>
      </c>
      <c r="D48" s="15">
        <v>7837.3388026065459</v>
      </c>
      <c r="E48" s="15">
        <v>8336</v>
      </c>
      <c r="F48" s="390">
        <v>0</v>
      </c>
      <c r="G48" s="45">
        <v>15.177271382201138</v>
      </c>
      <c r="H48" s="390">
        <v>0.32052218039036851</v>
      </c>
    </row>
    <row r="49" spans="1:8">
      <c r="A49" s="2179"/>
      <c r="B49" s="762" t="s">
        <v>538</v>
      </c>
      <c r="C49" s="45">
        <v>3.883873692244348</v>
      </c>
      <c r="D49" s="15">
        <v>7837.3388026065459</v>
      </c>
      <c r="E49" s="15">
        <v>8336</v>
      </c>
      <c r="F49" s="390">
        <v>0</v>
      </c>
      <c r="G49" s="45">
        <v>30.11514599580407</v>
      </c>
      <c r="H49" s="390">
        <v>0.63598864474870431</v>
      </c>
    </row>
    <row r="50" spans="1:8">
      <c r="A50" s="2180"/>
      <c r="B50" s="970" t="s">
        <v>166</v>
      </c>
      <c r="C50" s="741">
        <v>86.335111662028339</v>
      </c>
      <c r="D50" s="200">
        <v>7837.3388026065459</v>
      </c>
      <c r="E50" s="200">
        <v>8336</v>
      </c>
      <c r="F50" s="741">
        <v>63</v>
      </c>
      <c r="G50" s="741">
        <v>90.249744630875853</v>
      </c>
      <c r="H50" s="741">
        <v>1.9059450279505403</v>
      </c>
    </row>
    <row r="51" spans="1:8" ht="13.5" customHeight="1">
      <c r="A51" s="2179" t="s">
        <v>902</v>
      </c>
      <c r="B51" s="762" t="s">
        <v>810</v>
      </c>
      <c r="C51" s="390">
        <v>0.75882865950285028</v>
      </c>
      <c r="D51" s="15">
        <v>7837.3388026065495</v>
      </c>
      <c r="E51" s="15">
        <v>8336</v>
      </c>
      <c r="F51" s="390">
        <v>0</v>
      </c>
      <c r="G51" s="45">
        <v>1.3028782828011873</v>
      </c>
      <c r="H51" s="390">
        <f t="shared" ref="H51:H58" si="1">1.14*1.64*G51/SQRT(E51)</f>
        <v>2.6679254595603465E-2</v>
      </c>
    </row>
    <row r="52" spans="1:8">
      <c r="A52" s="2181"/>
      <c r="B52" s="762" t="s">
        <v>583</v>
      </c>
      <c r="C52" s="390">
        <v>0.25292133560158758</v>
      </c>
      <c r="D52" s="15">
        <v>7837.3388026065541</v>
      </c>
      <c r="E52" s="15">
        <v>8336</v>
      </c>
      <c r="F52" s="390">
        <v>0</v>
      </c>
      <c r="G52" s="390">
        <v>0.8491783727466673</v>
      </c>
      <c r="H52" s="390">
        <f t="shared" si="1"/>
        <v>1.738876632042665E-2</v>
      </c>
    </row>
    <row r="53" spans="1:8" ht="13.5" customHeight="1">
      <c r="A53" s="2181"/>
      <c r="B53" s="762" t="s">
        <v>897</v>
      </c>
      <c r="C53" s="390">
        <v>0.7707114073450968</v>
      </c>
      <c r="D53" s="15">
        <v>7837.3388026065331</v>
      </c>
      <c r="E53" s="15">
        <v>8336</v>
      </c>
      <c r="F53" s="390">
        <v>0</v>
      </c>
      <c r="G53" s="390">
        <v>1.136818653415427</v>
      </c>
      <c r="H53" s="390">
        <f t="shared" si="1"/>
        <v>2.3278824034347188E-2</v>
      </c>
    </row>
    <row r="54" spans="1:8">
      <c r="A54" s="2181"/>
      <c r="B54" s="762" t="s">
        <v>900</v>
      </c>
      <c r="C54" s="390">
        <v>0.11297178976699464</v>
      </c>
      <c r="D54" s="15">
        <v>7837.3388026065522</v>
      </c>
      <c r="E54" s="15">
        <v>8336</v>
      </c>
      <c r="F54" s="390">
        <v>0</v>
      </c>
      <c r="G54" s="390">
        <v>0.56735529220371417</v>
      </c>
      <c r="H54" s="390">
        <f t="shared" si="1"/>
        <v>1.1617828377891274E-2</v>
      </c>
    </row>
    <row r="55" spans="1:8">
      <c r="A55" s="2181"/>
      <c r="B55" s="762" t="s">
        <v>585</v>
      </c>
      <c r="C55" s="390">
        <v>1.2455095322253691</v>
      </c>
      <c r="D55" s="15">
        <v>7837.3388026065195</v>
      </c>
      <c r="E55" s="15">
        <v>8336</v>
      </c>
      <c r="F55" s="390">
        <v>1</v>
      </c>
      <c r="G55" s="390">
        <v>1.416061018815953</v>
      </c>
      <c r="H55" s="390">
        <f t="shared" si="1"/>
        <v>2.899691624506523E-2</v>
      </c>
    </row>
    <row r="56" spans="1:8">
      <c r="A56" s="2181"/>
      <c r="B56" s="762" t="s">
        <v>682</v>
      </c>
      <c r="C56" s="390">
        <v>0.1630519649263108</v>
      </c>
      <c r="D56" s="15">
        <v>7837.3388026065541</v>
      </c>
      <c r="E56" s="15">
        <v>8336</v>
      </c>
      <c r="F56" s="390">
        <v>0</v>
      </c>
      <c r="G56" s="390">
        <v>0.66636204890791728</v>
      </c>
      <c r="H56" s="390">
        <f t="shared" si="1"/>
        <v>1.3645206148834957E-2</v>
      </c>
    </row>
    <row r="57" spans="1:8">
      <c r="A57" s="2181"/>
      <c r="B57" s="762" t="s">
        <v>538</v>
      </c>
      <c r="C57" s="390">
        <v>5.7010632659075224E-2</v>
      </c>
      <c r="D57" s="15">
        <v>7837.3388026065522</v>
      </c>
      <c r="E57" s="15">
        <v>8336</v>
      </c>
      <c r="F57" s="390">
        <v>0</v>
      </c>
      <c r="G57" s="390">
        <v>0.28943598984803848</v>
      </c>
      <c r="H57" s="390">
        <f t="shared" si="1"/>
        <v>5.9268287484876645E-3</v>
      </c>
    </row>
    <row r="58" spans="1:8" ht="13.5" thickBot="1">
      <c r="A58" s="2182"/>
      <c r="B58" s="763" t="s">
        <v>166</v>
      </c>
      <c r="C58" s="459">
        <v>3.3625062590046384</v>
      </c>
      <c r="D58" s="340">
        <v>7837.3388026065295</v>
      </c>
      <c r="E58" s="340">
        <v>8336</v>
      </c>
      <c r="F58" s="459">
        <v>3</v>
      </c>
      <c r="G58" s="459">
        <v>2.2128022598849371</v>
      </c>
      <c r="H58" s="458">
        <f t="shared" si="1"/>
        <v>4.5311918726797532E-2</v>
      </c>
    </row>
    <row r="59" spans="1:8" ht="57" customHeight="1">
      <c r="A59" s="1951" t="s">
        <v>745</v>
      </c>
      <c r="B59" s="2174"/>
      <c r="C59" s="2174"/>
      <c r="D59" s="2174"/>
      <c r="E59" s="2174"/>
      <c r="F59" s="2174"/>
      <c r="G59" s="2174"/>
      <c r="H59" s="2174"/>
    </row>
    <row r="60" spans="1:8">
      <c r="A60" s="974"/>
      <c r="B60" s="759"/>
      <c r="C60" s="759"/>
      <c r="D60" s="759"/>
      <c r="E60" s="759"/>
      <c r="F60" s="759"/>
      <c r="G60" s="759"/>
      <c r="H60" s="759"/>
    </row>
    <row r="61" spans="1:8" ht="13.5" customHeight="1" thickBot="1">
      <c r="A61" s="2047" t="s">
        <v>905</v>
      </c>
      <c r="B61" s="2047"/>
      <c r="C61" s="2047"/>
      <c r="D61" s="2047"/>
      <c r="E61" s="2047"/>
      <c r="F61" s="2047"/>
      <c r="G61" s="2047"/>
      <c r="H61" s="2047"/>
    </row>
    <row r="62" spans="1:8" ht="28.5" customHeight="1" thickBot="1">
      <c r="A62" s="1960"/>
      <c r="B62" s="1960"/>
      <c r="C62" s="1450" t="s">
        <v>109</v>
      </c>
      <c r="D62" s="1450" t="s">
        <v>75</v>
      </c>
      <c r="E62" s="1450" t="s">
        <v>92</v>
      </c>
      <c r="F62" s="1450" t="s">
        <v>110</v>
      </c>
      <c r="G62" s="1450" t="s">
        <v>111</v>
      </c>
      <c r="H62" s="1450" t="s">
        <v>112</v>
      </c>
    </row>
    <row r="63" spans="1:8">
      <c r="A63" s="2169" t="s">
        <v>899</v>
      </c>
      <c r="B63" s="761" t="s">
        <v>810</v>
      </c>
      <c r="C63" s="185">
        <v>7.5841935423075322</v>
      </c>
      <c r="D63" s="198">
        <v>4297.524321377804</v>
      </c>
      <c r="E63" s="198">
        <v>4606</v>
      </c>
      <c r="F63" s="716">
        <v>0</v>
      </c>
      <c r="G63" s="185">
        <v>22.457356743494177</v>
      </c>
      <c r="H63" s="716">
        <v>0.64046907654237484</v>
      </c>
    </row>
    <row r="64" spans="1:8">
      <c r="A64" s="1910"/>
      <c r="B64" s="762" t="s">
        <v>583</v>
      </c>
      <c r="C64" s="45">
        <v>1.2423621462378682</v>
      </c>
      <c r="D64" s="15">
        <v>4297.524321377804</v>
      </c>
      <c r="E64" s="15">
        <v>4606</v>
      </c>
      <c r="F64" s="390">
        <v>0</v>
      </c>
      <c r="G64" s="45">
        <v>8.20098112440885</v>
      </c>
      <c r="H64" s="390">
        <v>0.23388659972252557</v>
      </c>
    </row>
    <row r="65" spans="1:8">
      <c r="A65" s="1910"/>
      <c r="B65" s="762" t="s">
        <v>897</v>
      </c>
      <c r="C65" s="45">
        <v>4.1765478177840896</v>
      </c>
      <c r="D65" s="15">
        <v>4297.524321377804</v>
      </c>
      <c r="E65" s="15">
        <v>4606</v>
      </c>
      <c r="F65" s="390">
        <v>0</v>
      </c>
      <c r="G65" s="45">
        <v>15.398618818950306</v>
      </c>
      <c r="H65" s="390">
        <v>0.4391585032756905</v>
      </c>
    </row>
    <row r="66" spans="1:8">
      <c r="A66" s="1910"/>
      <c r="B66" s="762" t="s">
        <v>900</v>
      </c>
      <c r="C66" s="45">
        <v>3.6105606167941469</v>
      </c>
      <c r="D66" s="15">
        <v>4297.524321377804</v>
      </c>
      <c r="E66" s="15">
        <v>4606</v>
      </c>
      <c r="F66" s="390">
        <v>0</v>
      </c>
      <c r="G66" s="45">
        <v>26.791366898640135</v>
      </c>
      <c r="H66" s="390">
        <v>0.76407220194562375</v>
      </c>
    </row>
    <row r="67" spans="1:8">
      <c r="A67" s="1910"/>
      <c r="B67" s="762" t="s">
        <v>585</v>
      </c>
      <c r="C67" s="45">
        <v>19.210587661440293</v>
      </c>
      <c r="D67" s="15">
        <v>4297.524321377804</v>
      </c>
      <c r="E67" s="15">
        <v>4606</v>
      </c>
      <c r="F67" s="390">
        <v>1.67</v>
      </c>
      <c r="G67" s="45">
        <v>50.232028561592628</v>
      </c>
      <c r="H67" s="390">
        <v>1.432584489490891</v>
      </c>
    </row>
    <row r="68" spans="1:8">
      <c r="A68" s="1910"/>
      <c r="B68" s="762" t="s">
        <v>682</v>
      </c>
      <c r="C68" s="390">
        <v>0.20429355867465343</v>
      </c>
      <c r="D68" s="15">
        <v>4297.524321377804</v>
      </c>
      <c r="E68" s="15">
        <v>4606</v>
      </c>
      <c r="F68" s="390">
        <v>0</v>
      </c>
      <c r="G68" s="45">
        <v>2.1949927801746409</v>
      </c>
      <c r="H68" s="390">
        <v>6.2599753612717371E-2</v>
      </c>
    </row>
    <row r="69" spans="1:8">
      <c r="A69" s="1910"/>
      <c r="B69" s="762" t="s">
        <v>538</v>
      </c>
      <c r="C69" s="45">
        <v>2.45560503103329</v>
      </c>
      <c r="D69" s="15">
        <v>4297.524321377804</v>
      </c>
      <c r="E69" s="15">
        <v>4606</v>
      </c>
      <c r="F69" s="390">
        <v>0</v>
      </c>
      <c r="G69" s="45">
        <v>19.362732242037861</v>
      </c>
      <c r="H69" s="390">
        <v>0.55221241662769838</v>
      </c>
    </row>
    <row r="70" spans="1:8">
      <c r="A70" s="2170"/>
      <c r="B70" s="970" t="s">
        <v>166</v>
      </c>
      <c r="C70" s="741">
        <v>38.484150374271806</v>
      </c>
      <c r="D70" s="200">
        <v>4297.524321377804</v>
      </c>
      <c r="E70" s="200">
        <v>4606</v>
      </c>
      <c r="F70" s="741">
        <v>13.5608</v>
      </c>
      <c r="G70" s="741">
        <v>64.807695564452402</v>
      </c>
      <c r="H70" s="741">
        <v>1.8482729470390022</v>
      </c>
    </row>
    <row r="71" spans="1:8">
      <c r="A71" s="2171" t="s">
        <v>901</v>
      </c>
      <c r="B71" s="972" t="s">
        <v>810</v>
      </c>
      <c r="C71" s="813">
        <v>15.160034437870989</v>
      </c>
      <c r="D71" s="968">
        <v>4297.524321377804</v>
      </c>
      <c r="E71" s="968">
        <v>4606</v>
      </c>
      <c r="F71" s="735">
        <v>0</v>
      </c>
      <c r="G71" s="813">
        <v>37.798446096085087</v>
      </c>
      <c r="H71" s="813">
        <v>1.0779868771915708</v>
      </c>
    </row>
    <row r="72" spans="1:8">
      <c r="A72" s="1910"/>
      <c r="B72" s="762" t="s">
        <v>583</v>
      </c>
      <c r="C72" s="45">
        <v>4.4649042772107039</v>
      </c>
      <c r="D72" s="15">
        <v>4297.524321377804</v>
      </c>
      <c r="E72" s="15">
        <v>4606</v>
      </c>
      <c r="F72" s="390">
        <v>0</v>
      </c>
      <c r="G72" s="45">
        <v>18.565428525591305</v>
      </c>
      <c r="H72" s="390">
        <v>0.52947383787023783</v>
      </c>
    </row>
    <row r="73" spans="1:8">
      <c r="A73" s="1910"/>
      <c r="B73" s="762" t="s">
        <v>897</v>
      </c>
      <c r="C73" s="45">
        <v>11.26047871867879</v>
      </c>
      <c r="D73" s="15">
        <v>4297.524321377804</v>
      </c>
      <c r="E73" s="15">
        <v>4606</v>
      </c>
      <c r="F73" s="390">
        <v>0</v>
      </c>
      <c r="G73" s="45">
        <v>26.273978448417118</v>
      </c>
      <c r="H73" s="390">
        <v>0.7493166228846988</v>
      </c>
    </row>
    <row r="74" spans="1:8">
      <c r="A74" s="1910"/>
      <c r="B74" s="762" t="s">
        <v>900</v>
      </c>
      <c r="C74" s="45">
        <v>6.5929816953018916</v>
      </c>
      <c r="D74" s="15">
        <v>4297.524321377804</v>
      </c>
      <c r="E74" s="15">
        <v>4606</v>
      </c>
      <c r="F74" s="390">
        <v>0</v>
      </c>
      <c r="G74" s="45">
        <v>42.278853535793331</v>
      </c>
      <c r="H74" s="390">
        <v>1.2057651570763941</v>
      </c>
    </row>
    <row r="75" spans="1:8">
      <c r="A75" s="1910"/>
      <c r="B75" s="762" t="s">
        <v>585</v>
      </c>
      <c r="C75" s="45">
        <v>52.056785881254207</v>
      </c>
      <c r="D75" s="15">
        <v>4297.524321377804</v>
      </c>
      <c r="E75" s="15">
        <v>4606</v>
      </c>
      <c r="F75" s="390">
        <v>15</v>
      </c>
      <c r="G75" s="45">
        <v>86.949951291690212</v>
      </c>
      <c r="H75" s="390">
        <v>2.4797555493847758</v>
      </c>
    </row>
    <row r="76" spans="1:8">
      <c r="A76" s="1910"/>
      <c r="B76" s="762" t="s">
        <v>682</v>
      </c>
      <c r="C76" s="390">
        <v>0.44085137336683589</v>
      </c>
      <c r="D76" s="15">
        <v>4297.524321377804</v>
      </c>
      <c r="E76" s="15">
        <v>4606</v>
      </c>
      <c r="F76" s="390">
        <v>0</v>
      </c>
      <c r="G76" s="45">
        <v>3.9203949037746519</v>
      </c>
      <c r="H76" s="390">
        <v>0.11180708987175798</v>
      </c>
    </row>
    <row r="77" spans="1:8">
      <c r="A77" s="1910"/>
      <c r="B77" s="762" t="s">
        <v>538</v>
      </c>
      <c r="C77" s="45">
        <v>5.5109467619306658</v>
      </c>
      <c r="D77" s="15">
        <v>4297.524321377804</v>
      </c>
      <c r="E77" s="15">
        <v>4606</v>
      </c>
      <c r="F77" s="390">
        <v>0</v>
      </c>
      <c r="G77" s="45">
        <v>48.312307742292525</v>
      </c>
      <c r="H77" s="45">
        <v>1.3778353115533541</v>
      </c>
    </row>
    <row r="78" spans="1:8">
      <c r="A78" s="2170"/>
      <c r="B78" s="970" t="s">
        <v>166</v>
      </c>
      <c r="C78" s="741">
        <v>95.486983145614118</v>
      </c>
      <c r="D78" s="200">
        <v>4297.524321377804</v>
      </c>
      <c r="E78" s="200">
        <v>4606</v>
      </c>
      <c r="F78" s="741">
        <v>65</v>
      </c>
      <c r="G78" s="741">
        <v>105.9269950281948</v>
      </c>
      <c r="H78" s="741">
        <v>3.0209683829451812</v>
      </c>
    </row>
    <row r="79" spans="1:8">
      <c r="A79" s="1910" t="s">
        <v>902</v>
      </c>
      <c r="B79" s="762" t="s">
        <v>810</v>
      </c>
      <c r="C79" s="390">
        <v>0.72168489734745866</v>
      </c>
      <c r="D79" s="15">
        <v>4297.5243213777894</v>
      </c>
      <c r="E79" s="15">
        <v>4606</v>
      </c>
      <c r="F79" s="390">
        <v>0</v>
      </c>
      <c r="G79" s="45">
        <v>1.2875992636676821</v>
      </c>
      <c r="H79" s="390">
        <f t="shared" ref="H79:H86" si="2">1.14*1.64*G79/SQRT(E79)</f>
        <v>3.5470511581362024E-2</v>
      </c>
    </row>
    <row r="80" spans="1:8">
      <c r="A80" s="2172"/>
      <c r="B80" s="762" t="s">
        <v>583</v>
      </c>
      <c r="C80" s="390">
        <v>0.24772173440457304</v>
      </c>
      <c r="D80" s="15">
        <v>4297.5243213777967</v>
      </c>
      <c r="E80" s="15">
        <v>4606</v>
      </c>
      <c r="F80" s="390">
        <v>0</v>
      </c>
      <c r="G80" s="390">
        <v>0.84519566596814821</v>
      </c>
      <c r="H80" s="390">
        <f t="shared" si="2"/>
        <v>2.3283271048823492E-2</v>
      </c>
    </row>
    <row r="81" spans="1:8" ht="13.5" customHeight="1">
      <c r="A81" s="2172"/>
      <c r="B81" s="762" t="s">
        <v>897</v>
      </c>
      <c r="C81" s="390">
        <v>0.6764868430768588</v>
      </c>
      <c r="D81" s="15">
        <v>4297.5243213777858</v>
      </c>
      <c r="E81" s="15">
        <v>4606</v>
      </c>
      <c r="F81" s="390">
        <v>0</v>
      </c>
      <c r="G81" s="390">
        <v>1.1048558566791207</v>
      </c>
      <c r="H81" s="390">
        <f t="shared" si="2"/>
        <v>3.0436334942007974E-2</v>
      </c>
    </row>
    <row r="82" spans="1:8">
      <c r="A82" s="2172"/>
      <c r="B82" s="762" t="s">
        <v>900</v>
      </c>
      <c r="C82" s="390">
        <v>0.12956174292856198</v>
      </c>
      <c r="D82" s="15">
        <v>4297.5243213777958</v>
      </c>
      <c r="E82" s="15">
        <v>4606</v>
      </c>
      <c r="F82" s="390">
        <v>0</v>
      </c>
      <c r="G82" s="390">
        <v>0.61572015742151065</v>
      </c>
      <c r="H82" s="390">
        <f t="shared" si="2"/>
        <v>1.6961728381614256E-2</v>
      </c>
    </row>
    <row r="83" spans="1:8">
      <c r="A83" s="2172"/>
      <c r="B83" s="762" t="s">
        <v>585</v>
      </c>
      <c r="C83" s="390">
        <v>1.3572387051497947</v>
      </c>
      <c r="D83" s="15">
        <v>4297.5243213777894</v>
      </c>
      <c r="E83" s="15">
        <v>4606</v>
      </c>
      <c r="F83" s="390">
        <v>1</v>
      </c>
      <c r="G83" s="390">
        <v>1.4689960675813156</v>
      </c>
      <c r="H83" s="390">
        <f t="shared" si="2"/>
        <v>4.0467592284649231E-2</v>
      </c>
    </row>
    <row r="84" spans="1:8">
      <c r="A84" s="2172"/>
      <c r="B84" s="762" t="s">
        <v>682</v>
      </c>
      <c r="C84" s="390">
        <v>3.6963575368331746E-2</v>
      </c>
      <c r="D84" s="15">
        <v>4297.5243213778049</v>
      </c>
      <c r="E84" s="15">
        <v>4606</v>
      </c>
      <c r="F84" s="390">
        <v>0</v>
      </c>
      <c r="G84" s="390">
        <v>0.3016077040316576</v>
      </c>
      <c r="H84" s="390">
        <f t="shared" si="2"/>
        <v>8.308625098471651E-3</v>
      </c>
    </row>
    <row r="85" spans="1:8">
      <c r="A85" s="2172"/>
      <c r="B85" s="762" t="s">
        <v>538</v>
      </c>
      <c r="C85" s="390">
        <v>6.3305518303326314E-2</v>
      </c>
      <c r="D85" s="15">
        <v>4297.5243213778022</v>
      </c>
      <c r="E85" s="15">
        <v>4606</v>
      </c>
      <c r="F85" s="390">
        <v>0</v>
      </c>
      <c r="G85" s="390">
        <v>0.31343956400171152</v>
      </c>
      <c r="H85" s="390">
        <f t="shared" si="2"/>
        <v>8.6345666689113549E-3</v>
      </c>
    </row>
    <row r="86" spans="1:8" ht="13.5" thickBot="1">
      <c r="A86" s="2173"/>
      <c r="B86" s="763" t="s">
        <v>166</v>
      </c>
      <c r="C86" s="459">
        <v>3.2329630165789061</v>
      </c>
      <c r="D86" s="340">
        <v>4297.5243213777876</v>
      </c>
      <c r="E86" s="340">
        <v>4606</v>
      </c>
      <c r="F86" s="459">
        <v>3</v>
      </c>
      <c r="G86" s="459">
        <v>2.0822681547049902</v>
      </c>
      <c r="H86" s="458">
        <f t="shared" si="2"/>
        <v>5.7361881744619467E-2</v>
      </c>
    </row>
    <row r="87" spans="1:8" ht="63" customHeight="1">
      <c r="A87" s="1951" t="s">
        <v>906</v>
      </c>
      <c r="B87" s="1951"/>
      <c r="C87" s="1951"/>
      <c r="D87" s="1951"/>
      <c r="E87" s="1951"/>
      <c r="F87" s="1951"/>
      <c r="G87" s="1951"/>
      <c r="H87" s="1951"/>
    </row>
    <row r="88" spans="1:8">
      <c r="A88" s="974"/>
      <c r="B88" s="759"/>
      <c r="C88" s="759"/>
      <c r="D88" s="759"/>
      <c r="E88" s="759"/>
      <c r="F88" s="759"/>
      <c r="G88" s="759"/>
      <c r="H88" s="759"/>
    </row>
    <row r="89" spans="1:8" ht="13.5" thickBot="1">
      <c r="A89" s="2047" t="s">
        <v>907</v>
      </c>
      <c r="B89" s="2047"/>
      <c r="C89" s="2047"/>
      <c r="D89" s="2047"/>
      <c r="E89" s="2047"/>
      <c r="F89" s="2047"/>
      <c r="G89" s="2047"/>
      <c r="H89" s="2047"/>
    </row>
    <row r="90" spans="1:8" ht="24.75" thickBot="1">
      <c r="A90" s="1960"/>
      <c r="B90" s="1960"/>
      <c r="C90" s="1450" t="s">
        <v>109</v>
      </c>
      <c r="D90" s="1450" t="s">
        <v>75</v>
      </c>
      <c r="E90" s="1450" t="s">
        <v>92</v>
      </c>
      <c r="F90" s="1450" t="s">
        <v>110</v>
      </c>
      <c r="G90" s="1450" t="s">
        <v>111</v>
      </c>
      <c r="H90" s="1450" t="s">
        <v>112</v>
      </c>
    </row>
    <row r="91" spans="1:8">
      <c r="A91" s="2169" t="s">
        <v>899</v>
      </c>
      <c r="B91" s="761" t="s">
        <v>810</v>
      </c>
      <c r="C91" s="185">
        <v>7.6109240990633369</v>
      </c>
      <c r="D91" s="198">
        <v>3845.3509999999965</v>
      </c>
      <c r="E91" s="198">
        <v>4544</v>
      </c>
      <c r="F91" s="716">
        <v>0</v>
      </c>
      <c r="G91" s="185">
        <v>24.166414455538742</v>
      </c>
      <c r="H91" s="716">
        <v>0.72860630451997987</v>
      </c>
    </row>
    <row r="92" spans="1:8">
      <c r="A92" s="1910"/>
      <c r="B92" s="762" t="s">
        <v>583</v>
      </c>
      <c r="C92" s="45">
        <v>1.4690221500290719</v>
      </c>
      <c r="D92" s="15">
        <v>3845.3509999999965</v>
      </c>
      <c r="E92" s="15">
        <v>4544</v>
      </c>
      <c r="F92" s="390">
        <v>0</v>
      </c>
      <c r="G92" s="45">
        <v>8.0728383647172688</v>
      </c>
      <c r="H92" s="390">
        <v>0.24339237162075894</v>
      </c>
    </row>
    <row r="93" spans="1:8">
      <c r="A93" s="1910"/>
      <c r="B93" s="762" t="s">
        <v>897</v>
      </c>
      <c r="C93" s="45">
        <v>4.2753446037507752</v>
      </c>
      <c r="D93" s="15">
        <v>3845.3509999999965</v>
      </c>
      <c r="E93" s="15">
        <v>4544</v>
      </c>
      <c r="F93" s="390">
        <v>0</v>
      </c>
      <c r="G93" s="45">
        <v>16.379859078731517</v>
      </c>
      <c r="H93" s="390">
        <v>0.49384523359348953</v>
      </c>
    </row>
    <row r="94" spans="1:8">
      <c r="A94" s="1910"/>
      <c r="B94" s="762" t="s">
        <v>900</v>
      </c>
      <c r="C94" s="45">
        <v>3.6847615102221511</v>
      </c>
      <c r="D94" s="15">
        <v>3845.3509999999965</v>
      </c>
      <c r="E94" s="15">
        <v>4544</v>
      </c>
      <c r="F94" s="390">
        <v>0</v>
      </c>
      <c r="G94" s="45">
        <v>25.342209187630623</v>
      </c>
      <c r="H94" s="390">
        <v>0.76405597605481435</v>
      </c>
    </row>
    <row r="95" spans="1:8">
      <c r="A95" s="1910"/>
      <c r="B95" s="762" t="s">
        <v>585</v>
      </c>
      <c r="C95" s="45">
        <v>17.47836464689156</v>
      </c>
      <c r="D95" s="15">
        <v>3845.3509999999965</v>
      </c>
      <c r="E95" s="15">
        <v>4544</v>
      </c>
      <c r="F95" s="390">
        <v>1.83</v>
      </c>
      <c r="G95" s="45">
        <v>47.224665581794675</v>
      </c>
      <c r="H95" s="390">
        <v>1.4238019932599983</v>
      </c>
    </row>
    <row r="96" spans="1:8">
      <c r="A96" s="1910"/>
      <c r="B96" s="762" t="s">
        <v>682</v>
      </c>
      <c r="C96" s="45">
        <v>1.3506079852171771</v>
      </c>
      <c r="D96" s="15">
        <v>3845.3509999999965</v>
      </c>
      <c r="E96" s="15">
        <v>4544</v>
      </c>
      <c r="F96" s="390">
        <v>0</v>
      </c>
      <c r="G96" s="45">
        <v>9.9196405377381147</v>
      </c>
      <c r="H96" s="390">
        <v>0.29907260953688841</v>
      </c>
    </row>
    <row r="97" spans="1:8">
      <c r="A97" s="1910"/>
      <c r="B97" s="762" t="s">
        <v>908</v>
      </c>
      <c r="C97" s="45">
        <v>2.4651985704696786</v>
      </c>
      <c r="D97" s="15">
        <v>3845.3509999999965</v>
      </c>
      <c r="E97" s="15">
        <v>4544</v>
      </c>
      <c r="F97" s="390">
        <v>0</v>
      </c>
      <c r="G97" s="45">
        <v>20.641423924912708</v>
      </c>
      <c r="H97" s="390">
        <v>0.6223294578362254</v>
      </c>
    </row>
    <row r="98" spans="1:8">
      <c r="A98" s="2170"/>
      <c r="B98" s="970" t="s">
        <v>166</v>
      </c>
      <c r="C98" s="741">
        <v>38.334223565643882</v>
      </c>
      <c r="D98" s="200">
        <v>3845.3509999999965</v>
      </c>
      <c r="E98" s="200">
        <v>4544</v>
      </c>
      <c r="F98" s="728">
        <v>15.839079909415158</v>
      </c>
      <c r="G98" s="741">
        <v>64.294106893284791</v>
      </c>
      <c r="H98" s="728">
        <v>1.9384378146834396</v>
      </c>
    </row>
    <row r="99" spans="1:8">
      <c r="A99" s="2171" t="s">
        <v>901</v>
      </c>
      <c r="B99" s="972" t="s">
        <v>810</v>
      </c>
      <c r="C99" s="813">
        <v>15.544342766108945</v>
      </c>
      <c r="D99" s="968">
        <v>3845.3509999999965</v>
      </c>
      <c r="E99" s="968">
        <v>4544</v>
      </c>
      <c r="F99" s="735">
        <v>0</v>
      </c>
      <c r="G99" s="813">
        <v>42.014590444401726</v>
      </c>
      <c r="H99" s="735">
        <v>1.2667206190614662</v>
      </c>
    </row>
    <row r="100" spans="1:8">
      <c r="A100" s="1910"/>
      <c r="B100" s="762" t="s">
        <v>583</v>
      </c>
      <c r="C100" s="45">
        <v>5.0297517703845438</v>
      </c>
      <c r="D100" s="15">
        <v>3845.3509999999965</v>
      </c>
      <c r="E100" s="15">
        <v>4544</v>
      </c>
      <c r="F100" s="390">
        <v>0</v>
      </c>
      <c r="G100" s="45">
        <v>20.505146269097718</v>
      </c>
      <c r="H100" s="390">
        <v>0.61822074905881519</v>
      </c>
    </row>
    <row r="101" spans="1:8">
      <c r="A101" s="1910"/>
      <c r="B101" s="762" t="s">
        <v>897</v>
      </c>
      <c r="C101" s="45">
        <v>12.551562913242515</v>
      </c>
      <c r="D101" s="15">
        <v>3845.3509999999965</v>
      </c>
      <c r="E101" s="15">
        <v>4544</v>
      </c>
      <c r="F101" s="390">
        <v>0</v>
      </c>
      <c r="G101" s="45">
        <v>34.409697916686085</v>
      </c>
      <c r="H101" s="390">
        <v>1.0374365996598804</v>
      </c>
    </row>
    <row r="102" spans="1:8">
      <c r="A102" s="1910"/>
      <c r="B102" s="762" t="s">
        <v>900</v>
      </c>
      <c r="C102" s="45">
        <v>6.0062790106806787</v>
      </c>
      <c r="D102" s="15">
        <v>3845.3509999999965</v>
      </c>
      <c r="E102" s="15">
        <v>4544</v>
      </c>
      <c r="F102" s="390">
        <v>0</v>
      </c>
      <c r="G102" s="45">
        <v>36.329833658373396</v>
      </c>
      <c r="H102" s="390">
        <v>1.0953278110144422</v>
      </c>
    </row>
    <row r="103" spans="1:8">
      <c r="A103" s="1910"/>
      <c r="B103" s="762" t="s">
        <v>585</v>
      </c>
      <c r="C103" s="45">
        <v>43.685040455344627</v>
      </c>
      <c r="D103" s="15">
        <v>3845.3509999999965</v>
      </c>
      <c r="E103" s="15">
        <v>4544</v>
      </c>
      <c r="F103" s="390">
        <v>11</v>
      </c>
      <c r="G103" s="45">
        <v>77.516306112568984</v>
      </c>
      <c r="H103" s="390">
        <v>2.337081052740694</v>
      </c>
    </row>
    <row r="104" spans="1:8">
      <c r="A104" s="1910"/>
      <c r="B104" s="762" t="s">
        <v>682</v>
      </c>
      <c r="C104" s="45">
        <v>2.330754981794902</v>
      </c>
      <c r="D104" s="15">
        <v>3845.3509999999965</v>
      </c>
      <c r="E104" s="15">
        <v>4544</v>
      </c>
      <c r="F104" s="390">
        <v>0</v>
      </c>
      <c r="G104" s="45">
        <v>11.711594066105789</v>
      </c>
      <c r="H104" s="390">
        <v>0.35309918598982476</v>
      </c>
    </row>
    <row r="105" spans="1:8">
      <c r="A105" s="1910"/>
      <c r="B105" s="762" t="s">
        <v>908</v>
      </c>
      <c r="C105" s="45">
        <v>4.3247607305549076</v>
      </c>
      <c r="D105" s="15">
        <v>3845.3509999999965</v>
      </c>
      <c r="E105" s="15">
        <v>4544</v>
      </c>
      <c r="F105" s="390">
        <v>0</v>
      </c>
      <c r="G105" s="45">
        <v>34.306787462869366</v>
      </c>
      <c r="H105" s="390">
        <v>1.0343338967086495</v>
      </c>
    </row>
    <row r="106" spans="1:8">
      <c r="A106" s="2170"/>
      <c r="B106" s="970" t="s">
        <v>166</v>
      </c>
      <c r="C106" s="741">
        <v>89.472492628111439</v>
      </c>
      <c r="D106" s="200">
        <v>3845.3509999999965</v>
      </c>
      <c r="E106" s="200">
        <v>4544</v>
      </c>
      <c r="F106" s="728">
        <v>64</v>
      </c>
      <c r="G106" s="741">
        <v>98.114683769092494</v>
      </c>
      <c r="H106" s="728">
        <v>2.9581126853413169</v>
      </c>
    </row>
    <row r="107" spans="1:8">
      <c r="A107" s="1910" t="s">
        <v>902</v>
      </c>
      <c r="B107" s="762" t="s">
        <v>810</v>
      </c>
      <c r="C107" s="390">
        <v>0.8000283979277838</v>
      </c>
      <c r="D107" s="15">
        <v>3845.3509999999969</v>
      </c>
      <c r="E107" s="15">
        <v>4544</v>
      </c>
      <c r="F107" s="390">
        <v>0</v>
      </c>
      <c r="G107" s="45">
        <v>1.4277664164786177</v>
      </c>
      <c r="H107" s="390">
        <f t="shared" ref="H107:H114" si="3">1.14*1.64*G107/SQRT(E107)</f>
        <v>3.959922627927269E-2</v>
      </c>
    </row>
    <row r="108" spans="1:8">
      <c r="A108" s="2172"/>
      <c r="B108" s="762" t="s">
        <v>583</v>
      </c>
      <c r="C108" s="390">
        <v>0.28931741211660517</v>
      </c>
      <c r="D108" s="15">
        <v>3845.3510000000006</v>
      </c>
      <c r="E108" s="15">
        <v>4544</v>
      </c>
      <c r="F108" s="390">
        <v>0</v>
      </c>
      <c r="G108" s="390">
        <v>0.93289492905353</v>
      </c>
      <c r="H108" s="390">
        <f t="shared" si="3"/>
        <v>2.5873922347528493E-2</v>
      </c>
    </row>
    <row r="109" spans="1:8">
      <c r="A109" s="2172"/>
      <c r="B109" s="762" t="s">
        <v>897</v>
      </c>
      <c r="C109" s="390">
        <v>0.74554858581180139</v>
      </c>
      <c r="D109" s="15">
        <v>3845.3510000000024</v>
      </c>
      <c r="E109" s="15">
        <v>4544</v>
      </c>
      <c r="F109" s="390">
        <v>0</v>
      </c>
      <c r="G109" s="390">
        <v>1.1393425669604171</v>
      </c>
      <c r="H109" s="390">
        <f t="shared" si="3"/>
        <v>3.1599765618488082E-2</v>
      </c>
    </row>
    <row r="110" spans="1:8">
      <c r="A110" s="2172"/>
      <c r="B110" s="762" t="s">
        <v>900</v>
      </c>
      <c r="C110" s="390">
        <v>0.16488533816548878</v>
      </c>
      <c r="D110" s="15">
        <v>3845.3509999999974</v>
      </c>
      <c r="E110" s="15">
        <v>4544</v>
      </c>
      <c r="F110" s="390">
        <v>0</v>
      </c>
      <c r="G110" s="390">
        <v>0.72349633090151333</v>
      </c>
      <c r="H110" s="390">
        <f t="shared" si="3"/>
        <v>2.0066233936397983E-2</v>
      </c>
    </row>
    <row r="111" spans="1:8">
      <c r="A111" s="2172"/>
      <c r="B111" s="762" t="s">
        <v>585</v>
      </c>
      <c r="C111" s="390">
        <v>1.4188239253061681</v>
      </c>
      <c r="D111" s="15">
        <v>3845.3509999999997</v>
      </c>
      <c r="E111" s="15">
        <v>4544</v>
      </c>
      <c r="F111" s="390">
        <v>1</v>
      </c>
      <c r="G111" s="390">
        <v>1.5281208116896676</v>
      </c>
      <c r="H111" s="390">
        <f t="shared" si="3"/>
        <v>4.2382564196607325E-2</v>
      </c>
    </row>
    <row r="112" spans="1:8">
      <c r="A112" s="2172"/>
      <c r="B112" s="762" t="s">
        <v>682</v>
      </c>
      <c r="C112" s="390">
        <v>0.15316677203199397</v>
      </c>
      <c r="D112" s="15">
        <v>3845.3509999999992</v>
      </c>
      <c r="E112" s="15">
        <v>4544</v>
      </c>
      <c r="F112" s="390">
        <v>0</v>
      </c>
      <c r="G112" s="390">
        <v>0.6131654507982357</v>
      </c>
      <c r="H112" s="390">
        <f t="shared" si="3"/>
        <v>1.7006197339111608E-2</v>
      </c>
    </row>
    <row r="113" spans="1:8">
      <c r="A113" s="2172"/>
      <c r="B113" s="762" t="s">
        <v>908</v>
      </c>
      <c r="C113" s="403">
        <v>3.8421720149864107E-2</v>
      </c>
      <c r="D113" s="736">
        <v>3845.3509999999987</v>
      </c>
      <c r="E113" s="736">
        <v>4544</v>
      </c>
      <c r="F113" s="403">
        <v>0</v>
      </c>
      <c r="G113" s="403">
        <v>0.20484484020674598</v>
      </c>
      <c r="H113" s="403">
        <f t="shared" si="3"/>
        <v>5.6813895367386034E-3</v>
      </c>
    </row>
    <row r="114" spans="1:8" ht="13.5" thickBot="1">
      <c r="A114" s="2173"/>
      <c r="B114" s="763" t="s">
        <v>166</v>
      </c>
      <c r="C114" s="459">
        <v>3.6101921515097062</v>
      </c>
      <c r="D114" s="340">
        <v>3845.3509999999969</v>
      </c>
      <c r="E114" s="340">
        <v>4544</v>
      </c>
      <c r="F114" s="459">
        <v>4</v>
      </c>
      <c r="G114" s="459">
        <v>2.3473691876952434</v>
      </c>
      <c r="H114" s="458">
        <f t="shared" si="3"/>
        <v>6.5104489468098201E-2</v>
      </c>
    </row>
    <row r="115" spans="1:8" ht="61.5" customHeight="1">
      <c r="A115" s="1951" t="s">
        <v>909</v>
      </c>
      <c r="B115" s="1951"/>
      <c r="C115" s="1951"/>
      <c r="D115" s="1951"/>
      <c r="E115" s="1951"/>
      <c r="F115" s="1951"/>
      <c r="G115" s="1951"/>
      <c r="H115" s="1951"/>
    </row>
  </sheetData>
  <mergeCells count="24">
    <mergeCell ref="A59:H59"/>
    <mergeCell ref="A5:H5"/>
    <mergeCell ref="A6:B6"/>
    <mergeCell ref="A7:A14"/>
    <mergeCell ref="A15:A22"/>
    <mergeCell ref="A23:A30"/>
    <mergeCell ref="A31:H31"/>
    <mergeCell ref="A33:H33"/>
    <mergeCell ref="A34:B34"/>
    <mergeCell ref="A35:A42"/>
    <mergeCell ref="A43:A50"/>
    <mergeCell ref="A51:A58"/>
    <mergeCell ref="A115:H115"/>
    <mergeCell ref="A61:H61"/>
    <mergeCell ref="A62:B62"/>
    <mergeCell ref="A63:A70"/>
    <mergeCell ref="A71:A78"/>
    <mergeCell ref="A79:A86"/>
    <mergeCell ref="A87:H87"/>
    <mergeCell ref="A89:H89"/>
    <mergeCell ref="A90:B90"/>
    <mergeCell ref="A91:A98"/>
    <mergeCell ref="A99:A106"/>
    <mergeCell ref="A107:A114"/>
  </mergeCells>
  <hyperlinks>
    <hyperlink ref="A3" location="Übersicht!A1" display="&lt;&lt; Zurück zur Übersicht"/>
  </hyperlinks>
  <pageMargins left="0.7" right="0.7" top="0.78740157499999996" bottom="0.78740157499999996"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workbookViewId="0">
      <selection activeCell="E24" sqref="E24"/>
    </sheetView>
  </sheetViews>
  <sheetFormatPr baseColWidth="10" defaultRowHeight="12.75"/>
  <sheetData>
    <row r="1" spans="1:22" ht="25.5">
      <c r="A1" s="8" t="s">
        <v>1211</v>
      </c>
    </row>
    <row r="2" spans="1:22">
      <c r="A2" s="9"/>
    </row>
    <row r="3" spans="1:22" ht="15.75">
      <c r="A3" s="26" t="s">
        <v>69</v>
      </c>
    </row>
    <row r="4" spans="1:22" s="790" customFormat="1"/>
    <row r="5" spans="1:22" ht="13.5" customHeight="1" thickBot="1">
      <c r="A5" s="1822" t="s">
        <v>912</v>
      </c>
      <c r="B5" s="1822"/>
      <c r="C5" s="1822"/>
      <c r="D5" s="1822"/>
      <c r="E5" s="1822"/>
      <c r="F5" s="1822"/>
      <c r="G5" s="1822"/>
      <c r="H5" s="1822"/>
      <c r="I5" s="1822"/>
      <c r="J5" s="1822"/>
    </row>
    <row r="6" spans="1:22" ht="13.5" thickBot="1">
      <c r="C6" s="2189" t="s">
        <v>102</v>
      </c>
      <c r="D6" s="2189"/>
      <c r="E6" s="2189"/>
      <c r="F6" s="2189"/>
      <c r="G6" s="2189" t="s">
        <v>82</v>
      </c>
      <c r="H6" s="2189"/>
      <c r="I6" s="2189"/>
      <c r="J6" s="2189"/>
      <c r="O6" s="978"/>
      <c r="P6" s="978"/>
      <c r="Q6" s="978"/>
      <c r="R6" s="978"/>
      <c r="S6" s="978"/>
      <c r="T6" s="978"/>
      <c r="U6" s="978"/>
      <c r="V6" s="978"/>
    </row>
    <row r="7" spans="1:22" ht="24.75" thickBot="1">
      <c r="A7" s="967"/>
      <c r="B7" s="967" t="s">
        <v>71</v>
      </c>
      <c r="C7" s="1355" t="s">
        <v>75</v>
      </c>
      <c r="D7" s="1355" t="s">
        <v>92</v>
      </c>
      <c r="E7" s="1355" t="s">
        <v>76</v>
      </c>
      <c r="F7" s="1355" t="s">
        <v>112</v>
      </c>
      <c r="G7" s="1355" t="s">
        <v>75</v>
      </c>
      <c r="H7" s="1355" t="s">
        <v>92</v>
      </c>
      <c r="I7" s="1355" t="s">
        <v>76</v>
      </c>
      <c r="J7" s="1355" t="s">
        <v>112</v>
      </c>
    </row>
    <row r="8" spans="1:22">
      <c r="A8" s="2190" t="s">
        <v>810</v>
      </c>
      <c r="B8" s="456" t="s">
        <v>589</v>
      </c>
      <c r="C8" s="198">
        <v>57090.000000000102</v>
      </c>
      <c r="D8" s="198">
        <v>57090.000000000102</v>
      </c>
      <c r="E8" s="979">
        <v>2.8070329002808748E-2</v>
      </c>
      <c r="F8" s="979">
        <f>1.14*1.64*SQRT(E8*(1-E8)/D8)</f>
        <v>1.2924383897582122E-3</v>
      </c>
      <c r="G8" s="198">
        <v>7030.1970587444885</v>
      </c>
      <c r="H8" s="198">
        <v>4484</v>
      </c>
      <c r="I8" s="979">
        <v>2.6282683714389587E-2</v>
      </c>
      <c r="J8" s="979">
        <f>1.14*1.64*SQRT(I8*(1-I8)/H8)</f>
        <v>4.4664985623177065E-3</v>
      </c>
      <c r="M8" s="15"/>
      <c r="N8" s="15"/>
      <c r="O8" s="980"/>
      <c r="P8" s="251"/>
      <c r="Q8" s="251"/>
      <c r="R8" s="980"/>
      <c r="S8" s="980"/>
      <c r="T8" s="251"/>
      <c r="U8" s="251"/>
      <c r="V8" s="980"/>
    </row>
    <row r="9" spans="1:22">
      <c r="A9" s="2186"/>
      <c r="B9" s="441" t="s">
        <v>590</v>
      </c>
      <c r="C9" s="15">
        <v>57090.000000000102</v>
      </c>
      <c r="D9" s="15">
        <v>57090.000000000102</v>
      </c>
      <c r="E9" s="981">
        <v>2.564573625556207E-2</v>
      </c>
      <c r="F9" s="981">
        <f t="shared" ref="F9:F27" si="0">1.14*1.64*SQRT(E9*(1-E9)/D9)</f>
        <v>1.2369003393214466E-3</v>
      </c>
      <c r="G9" s="15">
        <v>7030.1970587444885</v>
      </c>
      <c r="H9" s="15">
        <v>4484</v>
      </c>
      <c r="I9" s="981">
        <v>4.6904961748047674E-2</v>
      </c>
      <c r="J9" s="981">
        <f t="shared" ref="J9:J27" si="1">1.14*1.64*SQRT(I9*(1-I9)/H9)</f>
        <v>5.9032801626113535E-3</v>
      </c>
      <c r="M9" s="15"/>
      <c r="N9" s="15"/>
      <c r="O9" s="980"/>
      <c r="P9" s="251"/>
      <c r="Q9" s="251"/>
      <c r="R9" s="980"/>
      <c r="S9" s="980"/>
      <c r="T9" s="251"/>
      <c r="U9" s="251"/>
      <c r="V9" s="980"/>
    </row>
    <row r="10" spans="1:22">
      <c r="A10" s="2186"/>
      <c r="B10" s="441" t="s">
        <v>591</v>
      </c>
      <c r="C10" s="15">
        <v>57090.000000000102</v>
      </c>
      <c r="D10" s="15">
        <v>57090.000000000102</v>
      </c>
      <c r="E10" s="981">
        <v>0.62118405423293976</v>
      </c>
      <c r="F10" s="981">
        <f t="shared" si="0"/>
        <v>3.7957093809832588E-3</v>
      </c>
      <c r="G10" s="15">
        <v>7030.1970587444885</v>
      </c>
      <c r="H10" s="15">
        <v>4484</v>
      </c>
      <c r="I10" s="981">
        <v>0.54761477502681311</v>
      </c>
      <c r="J10" s="981">
        <f t="shared" si="1"/>
        <v>1.3896572008555074E-2</v>
      </c>
      <c r="O10" s="980"/>
      <c r="P10" s="251"/>
      <c r="Q10" s="251"/>
      <c r="R10" s="980"/>
      <c r="S10" s="980"/>
      <c r="T10" s="251"/>
      <c r="U10" s="251"/>
      <c r="V10" s="980"/>
    </row>
    <row r="11" spans="1:22">
      <c r="A11" s="2187"/>
      <c r="B11" s="441" t="s">
        <v>592</v>
      </c>
      <c r="C11" s="15">
        <v>57090.000000000102</v>
      </c>
      <c r="D11" s="15">
        <v>57090.000000000102</v>
      </c>
      <c r="E11" s="981">
        <v>0.32043902635492039</v>
      </c>
      <c r="F11" s="981">
        <f t="shared" si="0"/>
        <v>3.6513679110576815E-3</v>
      </c>
      <c r="G11" s="15">
        <v>7030.1970587444885</v>
      </c>
      <c r="H11" s="15">
        <v>4484</v>
      </c>
      <c r="I11" s="981">
        <v>0.37651563213826489</v>
      </c>
      <c r="J11" s="981">
        <f t="shared" si="1"/>
        <v>1.3527582399214554E-2</v>
      </c>
      <c r="O11" s="980"/>
      <c r="P11" s="251"/>
      <c r="Q11" s="251"/>
      <c r="R11" s="980"/>
      <c r="S11" s="980"/>
      <c r="T11" s="251"/>
      <c r="U11" s="251"/>
      <c r="V11" s="980"/>
    </row>
    <row r="12" spans="1:22">
      <c r="A12" s="2191"/>
      <c r="B12" s="452" t="s">
        <v>538</v>
      </c>
      <c r="C12" s="17">
        <v>57090.000000000102</v>
      </c>
      <c r="D12" s="17">
        <v>57090.000000000102</v>
      </c>
      <c r="E12" s="982">
        <v>4.6608541537691362E-3</v>
      </c>
      <c r="F12" s="982">
        <f t="shared" si="0"/>
        <v>5.3295062636082532E-4</v>
      </c>
      <c r="G12" s="983">
        <v>7030.1970587444885</v>
      </c>
      <c r="H12" s="983">
        <v>4484</v>
      </c>
      <c r="I12" s="984">
        <v>2.6819473724847783E-3</v>
      </c>
      <c r="J12" s="984">
        <f t="shared" si="1"/>
        <v>1.4439689790799988E-3</v>
      </c>
      <c r="O12" s="980"/>
      <c r="P12" s="251"/>
      <c r="Q12" s="251"/>
      <c r="R12" s="980"/>
      <c r="S12" s="985"/>
      <c r="T12" s="986"/>
      <c r="U12" s="986"/>
      <c r="V12" s="985"/>
    </row>
    <row r="13" spans="1:22">
      <c r="A13" s="2185" t="s">
        <v>583</v>
      </c>
      <c r="B13" s="441" t="s">
        <v>589</v>
      </c>
      <c r="C13" s="15">
        <v>57090.000000000102</v>
      </c>
      <c r="D13" s="15">
        <v>57090.000000000102</v>
      </c>
      <c r="E13" s="981">
        <v>7.4869968744609328E-2</v>
      </c>
      <c r="F13" s="981">
        <f t="shared" si="0"/>
        <v>2.0593202654771115E-3</v>
      </c>
      <c r="G13" s="15">
        <v>7030.1970587444885</v>
      </c>
      <c r="H13" s="15">
        <v>4484</v>
      </c>
      <c r="I13" s="981">
        <v>6.4067921630625482E-2</v>
      </c>
      <c r="J13" s="981">
        <f t="shared" si="1"/>
        <v>6.8368866794179381E-3</v>
      </c>
      <c r="O13" s="980"/>
      <c r="P13" s="251"/>
      <c r="Q13" s="251"/>
      <c r="R13" s="980"/>
      <c r="S13" s="980"/>
      <c r="T13" s="251"/>
      <c r="U13" s="251"/>
      <c r="V13" s="980"/>
    </row>
    <row r="14" spans="1:22">
      <c r="A14" s="2186"/>
      <c r="B14" s="441" t="s">
        <v>590</v>
      </c>
      <c r="C14" s="15">
        <v>57090.000000000102</v>
      </c>
      <c r="D14" s="15">
        <v>57090.000000000102</v>
      </c>
      <c r="E14" s="981">
        <v>3.7826389455735722E-2</v>
      </c>
      <c r="F14" s="981">
        <f t="shared" si="0"/>
        <v>1.492769810531967E-3</v>
      </c>
      <c r="G14" s="15">
        <v>7030.1970587444885</v>
      </c>
      <c r="H14" s="15">
        <v>4484</v>
      </c>
      <c r="I14" s="981">
        <v>7.646578941249095E-2</v>
      </c>
      <c r="J14" s="981">
        <f t="shared" si="1"/>
        <v>7.4195228980842689E-3</v>
      </c>
      <c r="O14" s="980"/>
      <c r="P14" s="251"/>
      <c r="Q14" s="251"/>
      <c r="R14" s="980"/>
      <c r="S14" s="980"/>
      <c r="T14" s="251"/>
      <c r="U14" s="251"/>
      <c r="V14" s="980"/>
    </row>
    <row r="15" spans="1:22">
      <c r="A15" s="2186"/>
      <c r="B15" s="441" t="s">
        <v>591</v>
      </c>
      <c r="C15" s="15">
        <v>57090.000000000102</v>
      </c>
      <c r="D15" s="15">
        <v>57090.000000000102</v>
      </c>
      <c r="E15" s="981">
        <v>0.29479683287550423</v>
      </c>
      <c r="F15" s="981">
        <f t="shared" si="0"/>
        <v>3.5676908259736082E-3</v>
      </c>
      <c r="G15" s="15">
        <v>7030.1970587444885</v>
      </c>
      <c r="H15" s="15">
        <v>4484</v>
      </c>
      <c r="I15" s="981">
        <v>0.28610450722045228</v>
      </c>
      <c r="J15" s="981">
        <f t="shared" si="1"/>
        <v>1.2618146554517011E-2</v>
      </c>
      <c r="O15" s="980"/>
      <c r="P15" s="251"/>
      <c r="Q15" s="251"/>
      <c r="R15" s="980"/>
      <c r="S15" s="980"/>
      <c r="T15" s="251"/>
      <c r="U15" s="251"/>
      <c r="V15" s="980"/>
    </row>
    <row r="16" spans="1:22">
      <c r="A16" s="2187"/>
      <c r="B16" s="441" t="s">
        <v>592</v>
      </c>
      <c r="C16" s="15">
        <v>57090.000000000102</v>
      </c>
      <c r="D16" s="15">
        <v>57090.000000000102</v>
      </c>
      <c r="E16" s="981">
        <v>0.57382669320489088</v>
      </c>
      <c r="F16" s="981">
        <f t="shared" si="0"/>
        <v>3.8694761438077467E-3</v>
      </c>
      <c r="G16" s="15">
        <v>7030.1970587444885</v>
      </c>
      <c r="H16" s="15">
        <v>4484</v>
      </c>
      <c r="I16" s="981">
        <v>0.56360745062821782</v>
      </c>
      <c r="J16" s="981">
        <f t="shared" si="1"/>
        <v>1.3846592900542316E-2</v>
      </c>
      <c r="O16" s="980"/>
      <c r="P16" s="251"/>
      <c r="Q16" s="251"/>
      <c r="R16" s="980"/>
      <c r="S16" s="980"/>
      <c r="T16" s="251"/>
      <c r="U16" s="251"/>
      <c r="V16" s="980"/>
    </row>
    <row r="17" spans="1:22">
      <c r="A17" s="2191"/>
      <c r="B17" s="452" t="s">
        <v>538</v>
      </c>
      <c r="C17" s="17">
        <v>57090.000000000102</v>
      </c>
      <c r="D17" s="17">
        <v>57090.000000000102</v>
      </c>
      <c r="E17" s="982">
        <v>1.8680115719259933E-2</v>
      </c>
      <c r="F17" s="982">
        <f t="shared" si="0"/>
        <v>1.0594092449382031E-3</v>
      </c>
      <c r="G17" s="17">
        <v>7030.1970587444885</v>
      </c>
      <c r="H17" s="17">
        <v>4484</v>
      </c>
      <c r="I17" s="982">
        <v>9.7543311082134172E-3</v>
      </c>
      <c r="J17" s="982">
        <f t="shared" si="1"/>
        <v>2.7440127183429902E-3</v>
      </c>
      <c r="O17" s="980"/>
      <c r="P17" s="251"/>
      <c r="Q17" s="251"/>
      <c r="R17" s="980"/>
      <c r="S17" s="980"/>
      <c r="T17" s="251"/>
      <c r="U17" s="251"/>
      <c r="V17" s="980"/>
    </row>
    <row r="18" spans="1:22">
      <c r="A18" s="2185" t="s">
        <v>584</v>
      </c>
      <c r="B18" s="441" t="s">
        <v>589</v>
      </c>
      <c r="C18" s="15">
        <v>57090.000000000102</v>
      </c>
      <c r="D18" s="15">
        <v>57090.000000000102</v>
      </c>
      <c r="E18" s="981">
        <v>5.6055612712636274E-2</v>
      </c>
      <c r="F18" s="981">
        <f t="shared" si="0"/>
        <v>1.7999126701399876E-3</v>
      </c>
      <c r="G18" s="15">
        <v>7030.1970587444885</v>
      </c>
      <c r="H18" s="15">
        <v>4484</v>
      </c>
      <c r="I18" s="981">
        <v>5.2616411006901849E-2</v>
      </c>
      <c r="J18" s="981">
        <f t="shared" si="1"/>
        <v>6.2336072616504916E-3</v>
      </c>
      <c r="O18" s="980"/>
      <c r="P18" s="251"/>
      <c r="Q18" s="251"/>
      <c r="R18" s="980"/>
      <c r="S18" s="980"/>
      <c r="T18" s="251"/>
      <c r="U18" s="251"/>
      <c r="V18" s="980"/>
    </row>
    <row r="19" spans="1:22">
      <c r="A19" s="2186"/>
      <c r="B19" s="441" t="s">
        <v>590</v>
      </c>
      <c r="C19" s="15">
        <v>57090.000000000102</v>
      </c>
      <c r="D19" s="15">
        <v>57090.000000000102</v>
      </c>
      <c r="E19" s="981">
        <v>2.0094059329508973E-2</v>
      </c>
      <c r="F19" s="981">
        <f t="shared" si="0"/>
        <v>1.097980717717374E-3</v>
      </c>
      <c r="G19" s="15">
        <v>7030.1970587444885</v>
      </c>
      <c r="H19" s="15">
        <v>4484</v>
      </c>
      <c r="I19" s="981">
        <v>4.4791800834220373E-2</v>
      </c>
      <c r="J19" s="981">
        <f t="shared" si="1"/>
        <v>5.7751621162649529E-3</v>
      </c>
      <c r="O19" s="980"/>
      <c r="P19" s="251"/>
      <c r="Q19" s="251"/>
      <c r="R19" s="980"/>
      <c r="S19" s="980"/>
      <c r="T19" s="251"/>
      <c r="U19" s="251"/>
      <c r="V19" s="980"/>
    </row>
    <row r="20" spans="1:22">
      <c r="A20" s="2186"/>
      <c r="B20" s="441" t="s">
        <v>591</v>
      </c>
      <c r="C20" s="15">
        <v>57090.000000000102</v>
      </c>
      <c r="D20" s="15">
        <v>57090.000000000102</v>
      </c>
      <c r="E20" s="981">
        <v>0.76470091978580934</v>
      </c>
      <c r="F20" s="981">
        <f t="shared" si="0"/>
        <v>3.3191325695485748E-3</v>
      </c>
      <c r="G20" s="15">
        <v>7030.1970587444885</v>
      </c>
      <c r="H20" s="15">
        <v>4484</v>
      </c>
      <c r="I20" s="981">
        <v>0.72598245946388429</v>
      </c>
      <c r="J20" s="981">
        <f t="shared" si="1"/>
        <v>1.2452832406935694E-2</v>
      </c>
      <c r="O20" s="980"/>
      <c r="P20" s="251"/>
      <c r="Q20" s="251"/>
      <c r="R20" s="980"/>
      <c r="S20" s="980"/>
      <c r="T20" s="251"/>
      <c r="U20" s="251"/>
      <c r="V20" s="980"/>
    </row>
    <row r="21" spans="1:22">
      <c r="A21" s="2187"/>
      <c r="B21" s="441" t="s">
        <v>592</v>
      </c>
      <c r="C21" s="15">
        <v>57090.000000000102</v>
      </c>
      <c r="D21" s="15">
        <v>57090.000000000102</v>
      </c>
      <c r="E21" s="981">
        <v>0.15685556265178005</v>
      </c>
      <c r="F21" s="981">
        <f t="shared" si="0"/>
        <v>2.8455723347095428E-3</v>
      </c>
      <c r="G21" s="15">
        <v>7030.1970587444885</v>
      </c>
      <c r="H21" s="15">
        <v>4484</v>
      </c>
      <c r="I21" s="981">
        <v>0.17625476388505124</v>
      </c>
      <c r="J21" s="981">
        <f t="shared" si="1"/>
        <v>1.0638558534907937E-2</v>
      </c>
      <c r="O21" s="980"/>
      <c r="P21" s="251"/>
      <c r="Q21" s="251"/>
      <c r="R21" s="980"/>
      <c r="S21" s="980"/>
      <c r="T21" s="251"/>
      <c r="U21" s="251"/>
      <c r="V21" s="980"/>
    </row>
    <row r="22" spans="1:22">
      <c r="A22" s="2191"/>
      <c r="B22" s="452" t="s">
        <v>538</v>
      </c>
      <c r="C22" s="17">
        <v>57090.000000000102</v>
      </c>
      <c r="D22" s="17">
        <v>57090.000000000102</v>
      </c>
      <c r="E22" s="982">
        <v>2.2938455202654111E-3</v>
      </c>
      <c r="F22" s="982">
        <f t="shared" si="0"/>
        <v>3.7432780439307107E-4</v>
      </c>
      <c r="G22" s="983">
        <v>7030.1970587444885</v>
      </c>
      <c r="H22" s="983">
        <v>4484</v>
      </c>
      <c r="I22" s="984">
        <v>3.5456480994218664E-4</v>
      </c>
      <c r="J22" s="984">
        <f t="shared" si="1"/>
        <v>5.2563794185991647E-4</v>
      </c>
      <c r="O22" s="980"/>
      <c r="P22" s="251"/>
      <c r="Q22" s="251"/>
      <c r="R22" s="980"/>
      <c r="S22" s="985"/>
      <c r="T22" s="986"/>
      <c r="U22" s="986"/>
      <c r="V22" s="985"/>
    </row>
    <row r="23" spans="1:22">
      <c r="A23" s="2185" t="s">
        <v>585</v>
      </c>
      <c r="B23" s="441" t="s">
        <v>589</v>
      </c>
      <c r="C23" s="15">
        <v>57090.000000000102</v>
      </c>
      <c r="D23" s="15">
        <v>57090.000000000102</v>
      </c>
      <c r="E23" s="981">
        <v>7.2024451703024642E-2</v>
      </c>
      <c r="F23" s="981">
        <f t="shared" si="0"/>
        <v>2.0229116930471241E-3</v>
      </c>
      <c r="G23" s="15">
        <v>7030.1970587444885</v>
      </c>
      <c r="H23" s="15">
        <v>4484</v>
      </c>
      <c r="I23" s="981">
        <v>6.3028112125282379E-2</v>
      </c>
      <c r="J23" s="981">
        <f t="shared" si="1"/>
        <v>6.784944934226737E-3</v>
      </c>
      <c r="O23" s="980"/>
      <c r="P23" s="251"/>
      <c r="Q23" s="251"/>
      <c r="R23" s="980"/>
      <c r="S23" s="980"/>
      <c r="T23" s="251"/>
      <c r="U23" s="251"/>
      <c r="V23" s="980"/>
    </row>
    <row r="24" spans="1:22">
      <c r="A24" s="2186"/>
      <c r="B24" s="441" t="s">
        <v>590</v>
      </c>
      <c r="C24" s="15">
        <v>57090.000000000102</v>
      </c>
      <c r="D24" s="15">
        <v>57090.000000000102</v>
      </c>
      <c r="E24" s="981">
        <v>2.8619387929321092E-2</v>
      </c>
      <c r="F24" s="981">
        <f t="shared" si="0"/>
        <v>1.3046486347716994E-3</v>
      </c>
      <c r="G24" s="15">
        <v>7030.1970587444885</v>
      </c>
      <c r="H24" s="15">
        <v>4484</v>
      </c>
      <c r="I24" s="981">
        <v>2.6351729274663165E-2</v>
      </c>
      <c r="J24" s="981">
        <f t="shared" si="1"/>
        <v>4.4722029721734396E-3</v>
      </c>
      <c r="O24" s="980"/>
      <c r="P24" s="251"/>
      <c r="Q24" s="251"/>
      <c r="R24" s="980"/>
      <c r="S24" s="980"/>
      <c r="T24" s="251"/>
      <c r="U24" s="251"/>
      <c r="V24" s="980"/>
    </row>
    <row r="25" spans="1:22">
      <c r="A25" s="2186"/>
      <c r="B25" s="441" t="s">
        <v>591</v>
      </c>
      <c r="C25" s="15">
        <v>57090.000000000102</v>
      </c>
      <c r="D25" s="15">
        <v>57090.000000000102</v>
      </c>
      <c r="E25" s="981">
        <v>0.65989129865655438</v>
      </c>
      <c r="F25" s="981">
        <f t="shared" si="0"/>
        <v>3.7069245818299101E-3</v>
      </c>
      <c r="G25" s="15">
        <v>7030.1970587444885</v>
      </c>
      <c r="H25" s="15">
        <v>4484</v>
      </c>
      <c r="I25" s="981">
        <v>0.63158941905241595</v>
      </c>
      <c r="J25" s="981">
        <f t="shared" si="1"/>
        <v>1.3467884018478551E-2</v>
      </c>
      <c r="O25" s="980"/>
      <c r="P25" s="251"/>
      <c r="Q25" s="251"/>
      <c r="R25" s="980"/>
      <c r="S25" s="980"/>
      <c r="T25" s="251"/>
      <c r="U25" s="251"/>
      <c r="V25" s="980"/>
    </row>
    <row r="26" spans="1:22">
      <c r="A26" s="2187"/>
      <c r="B26" s="441" t="s">
        <v>592</v>
      </c>
      <c r="C26" s="15">
        <v>57090.000000000102</v>
      </c>
      <c r="D26" s="15">
        <v>57090.000000000102</v>
      </c>
      <c r="E26" s="981">
        <v>0.2158147038624823</v>
      </c>
      <c r="F26" s="981">
        <f t="shared" si="0"/>
        <v>3.2189819438137686E-3</v>
      </c>
      <c r="G26" s="15">
        <v>7030.1970587444885</v>
      </c>
      <c r="H26" s="15">
        <v>4484</v>
      </c>
      <c r="I26" s="981">
        <v>0.25479274359019249</v>
      </c>
      <c r="J26" s="981">
        <f t="shared" si="1"/>
        <v>1.2166004216470735E-2</v>
      </c>
      <c r="O26" s="980"/>
      <c r="P26" s="251"/>
      <c r="Q26" s="251"/>
      <c r="R26" s="980"/>
      <c r="S26" s="980"/>
      <c r="T26" s="251"/>
      <c r="U26" s="251"/>
      <c r="V26" s="980"/>
    </row>
    <row r="27" spans="1:22" ht="13.5" thickBot="1">
      <c r="A27" s="2188"/>
      <c r="B27" s="341" t="s">
        <v>538</v>
      </c>
      <c r="C27" s="340">
        <v>57090.000000000102</v>
      </c>
      <c r="D27" s="340">
        <v>57090.000000000102</v>
      </c>
      <c r="E27" s="987">
        <v>2.3650157848617601E-2</v>
      </c>
      <c r="F27" s="987">
        <f t="shared" si="0"/>
        <v>1.1890180018338228E-3</v>
      </c>
      <c r="G27" s="340">
        <v>7030.1970587444885</v>
      </c>
      <c r="H27" s="340">
        <v>4484</v>
      </c>
      <c r="I27" s="987">
        <v>2.4237995957445971E-2</v>
      </c>
      <c r="J27" s="987">
        <f t="shared" si="1"/>
        <v>4.2937445500251994E-3</v>
      </c>
      <c r="O27" s="980"/>
      <c r="P27" s="251"/>
      <c r="Q27" s="251"/>
      <c r="R27" s="980"/>
      <c r="S27" s="980"/>
      <c r="T27" s="251"/>
      <c r="U27" s="251"/>
      <c r="V27" s="980"/>
    </row>
    <row r="28" spans="1:22" ht="55.5" customHeight="1">
      <c r="A28" s="1951" t="s">
        <v>913</v>
      </c>
      <c r="B28" s="1951"/>
      <c r="C28" s="1951"/>
      <c r="D28" s="1951"/>
      <c r="E28" s="1951"/>
      <c r="F28" s="1951"/>
      <c r="G28" s="1951"/>
      <c r="H28" s="1951"/>
      <c r="I28" s="1951"/>
      <c r="J28" s="1951"/>
    </row>
    <row r="29" spans="1:22" s="20" customFormat="1">
      <c r="A29" s="504" t="s">
        <v>347</v>
      </c>
      <c r="D29" s="492"/>
      <c r="E29" s="492"/>
      <c r="F29" s="492"/>
      <c r="G29" s="492"/>
    </row>
    <row r="30" spans="1:22" s="20" customFormat="1">
      <c r="A30" s="505" t="s">
        <v>348</v>
      </c>
      <c r="D30" s="506"/>
      <c r="E30" s="492"/>
      <c r="F30" s="506"/>
      <c r="G30" s="492"/>
    </row>
  </sheetData>
  <mergeCells count="8">
    <mergeCell ref="A23:A27"/>
    <mergeCell ref="A28:J28"/>
    <mergeCell ref="A5:J5"/>
    <mergeCell ref="C6:F6"/>
    <mergeCell ref="G6:J6"/>
    <mergeCell ref="A8:A12"/>
    <mergeCell ref="A13:A17"/>
    <mergeCell ref="A18:A22"/>
  </mergeCells>
  <hyperlinks>
    <hyperlink ref="A3" location="Übersicht!A1" display="&lt;&lt; Zurück zur Übersicht"/>
  </hyperlinks>
  <pageMargins left="0.7" right="0.7" top="0.78740157499999996" bottom="0.78740157499999996"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zoomScaleNormal="100" workbookViewId="0">
      <selection activeCell="A3" sqref="A3"/>
    </sheetView>
  </sheetViews>
  <sheetFormatPr baseColWidth="10" defaultRowHeight="12.75"/>
  <cols>
    <col min="1" max="1" width="11.42578125" style="790"/>
    <col min="2" max="2" width="18.140625" style="790" bestFit="1" customWidth="1"/>
    <col min="3" max="3" width="13.7109375" style="790" customWidth="1"/>
    <col min="4" max="4" width="13.5703125" style="790" customWidth="1"/>
    <col min="5" max="6" width="13.140625" style="790" customWidth="1"/>
    <col min="7" max="7" width="12.7109375" style="790" customWidth="1"/>
    <col min="8" max="8" width="12.5703125" style="790" customWidth="1"/>
    <col min="9" max="16384" width="11.42578125" style="790"/>
  </cols>
  <sheetData>
    <row r="1" spans="1:15" customFormat="1" ht="25.5">
      <c r="A1" s="577" t="s">
        <v>911</v>
      </c>
    </row>
    <row r="2" spans="1:15" customFormat="1">
      <c r="A2" s="9"/>
    </row>
    <row r="3" spans="1:15" customFormat="1" ht="15.75">
      <c r="A3" s="26" t="s">
        <v>69</v>
      </c>
    </row>
    <row r="6" spans="1:15" ht="13.5" thickBot="1">
      <c r="A6" s="1848" t="s">
        <v>910</v>
      </c>
      <c r="B6" s="1848"/>
      <c r="C6" s="1848"/>
      <c r="D6" s="1848"/>
      <c r="E6" s="1848"/>
      <c r="F6" s="1848"/>
      <c r="G6" s="1848"/>
      <c r="H6" s="1848"/>
    </row>
    <row r="7" spans="1:15">
      <c r="A7" s="1774"/>
      <c r="B7" s="1774"/>
      <c r="C7" s="2193" t="s">
        <v>510</v>
      </c>
      <c r="D7" s="2193"/>
      <c r="E7" s="2193" t="s">
        <v>748</v>
      </c>
      <c r="F7" s="2193"/>
      <c r="G7" s="2193" t="s">
        <v>902</v>
      </c>
      <c r="H7" s="2193"/>
    </row>
    <row r="8" spans="1:15" ht="13.5" thickBot="1">
      <c r="A8" s="1960"/>
      <c r="B8" s="1960"/>
      <c r="C8" s="1406" t="s">
        <v>82</v>
      </c>
      <c r="D8" s="1406" t="s">
        <v>102</v>
      </c>
      <c r="E8" s="1406" t="s">
        <v>82</v>
      </c>
      <c r="F8" s="1406" t="s">
        <v>102</v>
      </c>
      <c r="G8" s="1406" t="s">
        <v>82</v>
      </c>
      <c r="H8" s="1406" t="s">
        <v>102</v>
      </c>
    </row>
    <row r="9" spans="1:15">
      <c r="A9" s="1951" t="s">
        <v>810</v>
      </c>
      <c r="B9" s="761" t="s">
        <v>109</v>
      </c>
      <c r="C9" s="185">
        <v>15.126856595385011</v>
      </c>
      <c r="D9" s="185">
        <v>15.461003687766123</v>
      </c>
      <c r="E9" s="185">
        <v>8.6879487631854371</v>
      </c>
      <c r="F9" s="185">
        <v>8.851247307266938</v>
      </c>
      <c r="G9" s="716">
        <v>0.6959862816296587</v>
      </c>
      <c r="H9" s="716">
        <v>0.71406437483524887</v>
      </c>
      <c r="O9" s="975"/>
    </row>
    <row r="10" spans="1:15">
      <c r="A10" s="1919"/>
      <c r="B10" s="762" t="s">
        <v>75</v>
      </c>
      <c r="C10" s="15">
        <v>7030.1970587444757</v>
      </c>
      <c r="D10" s="15">
        <v>57089.999999999818</v>
      </c>
      <c r="E10" s="15">
        <v>7030.1970587444757</v>
      </c>
      <c r="F10" s="15">
        <v>57090.00000000024</v>
      </c>
      <c r="G10" s="15">
        <v>7030.1970587444757</v>
      </c>
      <c r="H10" s="15">
        <v>57090.00000000024</v>
      </c>
      <c r="O10" s="975"/>
    </row>
    <row r="11" spans="1:15">
      <c r="A11" s="1919"/>
      <c r="B11" s="762" t="s">
        <v>92</v>
      </c>
      <c r="C11" s="15">
        <v>4484</v>
      </c>
      <c r="D11" s="15">
        <v>57090</v>
      </c>
      <c r="E11" s="15">
        <v>4484</v>
      </c>
      <c r="F11" s="15">
        <v>57090.00000000024</v>
      </c>
      <c r="G11" s="15">
        <v>4484</v>
      </c>
      <c r="H11" s="15">
        <v>57090.00000000024</v>
      </c>
      <c r="O11" s="975"/>
    </row>
    <row r="12" spans="1:15">
      <c r="A12" s="1919"/>
      <c r="B12" s="762" t="s">
        <v>110</v>
      </c>
      <c r="C12" s="390">
        <v>0</v>
      </c>
      <c r="D12" s="390">
        <v>0</v>
      </c>
      <c r="E12" s="390">
        <v>0</v>
      </c>
      <c r="F12" s="390">
        <v>0</v>
      </c>
      <c r="G12" s="390">
        <v>0</v>
      </c>
      <c r="H12" s="390">
        <v>0</v>
      </c>
      <c r="O12" s="975"/>
    </row>
    <row r="13" spans="1:15">
      <c r="A13" s="1919"/>
      <c r="B13" s="762" t="s">
        <v>121</v>
      </c>
      <c r="C13" s="45">
        <v>35.392159974942025</v>
      </c>
      <c r="D13" s="45">
        <v>34.015297922084692</v>
      </c>
      <c r="E13" s="45">
        <v>25.954182592632929</v>
      </c>
      <c r="F13" s="45">
        <v>25.422119317776456</v>
      </c>
      <c r="G13" s="45">
        <v>1.1720680867101871</v>
      </c>
      <c r="H13" s="45">
        <v>1.1980846186504739</v>
      </c>
      <c r="O13" s="975"/>
    </row>
    <row r="14" spans="1:15">
      <c r="A14" s="2192"/>
      <c r="B14" s="976" t="s">
        <v>112</v>
      </c>
      <c r="C14" s="796">
        <f t="shared" ref="C14:H14" si="0">1.14*1.64*C13/SQRT(C11)</f>
        <v>0.98815020654262187</v>
      </c>
      <c r="D14" s="796">
        <f t="shared" si="0"/>
        <v>0.26616010362785431</v>
      </c>
      <c r="E14" s="796">
        <f t="shared" si="0"/>
        <v>0.72464158468183903</v>
      </c>
      <c r="F14" s="796">
        <f t="shared" si="0"/>
        <v>0.19892090692717226</v>
      </c>
      <c r="G14" s="796">
        <f t="shared" si="0"/>
        <v>3.2724177410609824E-2</v>
      </c>
      <c r="H14" s="796">
        <f t="shared" si="0"/>
        <v>9.37467391834634E-3</v>
      </c>
      <c r="O14" s="975"/>
    </row>
    <row r="15" spans="1:15">
      <c r="A15" s="1824" t="s">
        <v>583</v>
      </c>
      <c r="B15" s="972" t="s">
        <v>109</v>
      </c>
      <c r="C15" s="813">
        <v>4.3162109784726974</v>
      </c>
      <c r="D15" s="813">
        <v>4.7102937389760937</v>
      </c>
      <c r="E15" s="813">
        <v>1.8239285273061019</v>
      </c>
      <c r="F15" s="813">
        <v>1.9103579636006796</v>
      </c>
      <c r="G15" s="813">
        <v>0.22125068447929147</v>
      </c>
      <c r="H15" s="813">
        <v>0.24845424205595992</v>
      </c>
      <c r="O15" s="975"/>
    </row>
    <row r="16" spans="1:15">
      <c r="A16" s="1919"/>
      <c r="B16" s="762" t="s">
        <v>75</v>
      </c>
      <c r="C16" s="15">
        <v>7030.1970587444721</v>
      </c>
      <c r="D16" s="15">
        <v>57089.999999999767</v>
      </c>
      <c r="E16" s="15">
        <v>7030.1970587444757</v>
      </c>
      <c r="F16" s="15">
        <v>57090.00000000024</v>
      </c>
      <c r="G16" s="15">
        <v>7030.1970587444757</v>
      </c>
      <c r="H16" s="15">
        <v>57090.00000000024</v>
      </c>
    </row>
    <row r="17" spans="1:8">
      <c r="A17" s="1919"/>
      <c r="B17" s="762" t="s">
        <v>92</v>
      </c>
      <c r="C17" s="15">
        <v>4484</v>
      </c>
      <c r="D17" s="15">
        <v>57090</v>
      </c>
      <c r="E17" s="15">
        <v>4484</v>
      </c>
      <c r="F17" s="15">
        <v>57090.00000000024</v>
      </c>
      <c r="G17" s="15">
        <v>4484</v>
      </c>
      <c r="H17" s="15">
        <v>57090.00000000024</v>
      </c>
    </row>
    <row r="18" spans="1:8">
      <c r="A18" s="1919"/>
      <c r="B18" s="762" t="s">
        <v>110</v>
      </c>
      <c r="C18" s="390">
        <v>0</v>
      </c>
      <c r="D18" s="390">
        <v>0</v>
      </c>
      <c r="E18" s="390">
        <v>0</v>
      </c>
      <c r="F18" s="390">
        <v>0</v>
      </c>
      <c r="G18" s="390">
        <v>0</v>
      </c>
      <c r="H18" s="390">
        <v>0</v>
      </c>
    </row>
    <row r="19" spans="1:8">
      <c r="A19" s="1919"/>
      <c r="B19" s="762" t="s">
        <v>121</v>
      </c>
      <c r="C19" s="45">
        <v>17.815925569026028</v>
      </c>
      <c r="D19" s="45">
        <v>19.521831223245204</v>
      </c>
      <c r="E19" s="45">
        <v>12.759276524258651</v>
      </c>
      <c r="F19" s="45">
        <v>13.070968041711195</v>
      </c>
      <c r="G19" s="390">
        <v>0.77083955555971928</v>
      </c>
      <c r="H19" s="390">
        <v>0.84161094328191843</v>
      </c>
    </row>
    <row r="20" spans="1:8">
      <c r="A20" s="2192"/>
      <c r="B20" s="976" t="s">
        <v>112</v>
      </c>
      <c r="C20" s="796">
        <f t="shared" ref="C20:H20" si="1">1.14*1.64*C19/SQRT(C17)</f>
        <v>0.49742119563331011</v>
      </c>
      <c r="D20" s="796">
        <f t="shared" si="1"/>
        <v>0.15275281825507478</v>
      </c>
      <c r="E20" s="796">
        <f t="shared" si="1"/>
        <v>0.35623939713505048</v>
      </c>
      <c r="F20" s="796">
        <f t="shared" si="1"/>
        <v>0.10227663495604632</v>
      </c>
      <c r="G20" s="796">
        <f t="shared" si="1"/>
        <v>2.1521864350094871E-2</v>
      </c>
      <c r="H20" s="796">
        <f t="shared" si="1"/>
        <v>6.585368042089537E-3</v>
      </c>
    </row>
    <row r="21" spans="1:8">
      <c r="A21" s="1773" t="s">
        <v>897</v>
      </c>
      <c r="B21" s="762" t="s">
        <v>109</v>
      </c>
      <c r="C21" s="45">
        <v>12.550301527552465</v>
      </c>
      <c r="D21" s="45">
        <v>11.525602523770917</v>
      </c>
      <c r="E21" s="45">
        <v>5.2013103689284375</v>
      </c>
      <c r="F21" s="45">
        <v>4.7651198270265125</v>
      </c>
      <c r="G21" s="45">
        <v>0.76532043203030187</v>
      </c>
      <c r="H21" s="45">
        <v>0.75070810580759784</v>
      </c>
    </row>
    <row r="22" spans="1:8">
      <c r="A22" s="1919"/>
      <c r="B22" s="762" t="s">
        <v>75</v>
      </c>
      <c r="C22" s="15">
        <v>7030.1970587444885</v>
      </c>
      <c r="D22" s="15">
        <v>57090.000000000102</v>
      </c>
      <c r="E22" s="15">
        <v>7030.1970587444757</v>
      </c>
      <c r="F22" s="15">
        <v>57090.00000000024</v>
      </c>
      <c r="G22" s="15">
        <v>7030.1970587444757</v>
      </c>
      <c r="H22" s="15">
        <v>57090.00000000024</v>
      </c>
    </row>
    <row r="23" spans="1:8">
      <c r="A23" s="1919"/>
      <c r="B23" s="762" t="s">
        <v>92</v>
      </c>
      <c r="C23" s="15">
        <v>4484</v>
      </c>
      <c r="D23" s="15">
        <v>57090</v>
      </c>
      <c r="E23" s="15">
        <v>4484</v>
      </c>
      <c r="F23" s="15">
        <v>57090.00000000024</v>
      </c>
      <c r="G23" s="15">
        <v>4484</v>
      </c>
      <c r="H23" s="15">
        <v>57090.00000000024</v>
      </c>
    </row>
    <row r="24" spans="1:8">
      <c r="A24" s="1919"/>
      <c r="B24" s="762" t="s">
        <v>110</v>
      </c>
      <c r="C24" s="390">
        <v>0</v>
      </c>
      <c r="D24" s="390">
        <v>0</v>
      </c>
      <c r="E24" s="390">
        <v>0</v>
      </c>
      <c r="F24" s="390">
        <v>0</v>
      </c>
      <c r="G24" s="390">
        <v>0</v>
      </c>
      <c r="H24" s="390">
        <v>0</v>
      </c>
    </row>
    <row r="25" spans="1:8">
      <c r="A25" s="1919"/>
      <c r="B25" s="762" t="s">
        <v>121</v>
      </c>
      <c r="C25" s="45">
        <v>31.079047702452989</v>
      </c>
      <c r="D25" s="45">
        <v>26.543016256293171</v>
      </c>
      <c r="E25" s="45">
        <v>19.051745491174277</v>
      </c>
      <c r="F25" s="45">
        <v>17.144594576945376</v>
      </c>
      <c r="G25" s="45">
        <v>1.1480291262382181</v>
      </c>
      <c r="H25" s="45">
        <v>1.1286878733436156</v>
      </c>
    </row>
    <row r="26" spans="1:8">
      <c r="A26" s="2192"/>
      <c r="B26" s="976" t="s">
        <v>112</v>
      </c>
      <c r="C26" s="796">
        <f t="shared" ref="C26:H26" si="2">1.14*1.64*C25/SQRT(C23)</f>
        <v>0.86772797783662881</v>
      </c>
      <c r="D26" s="796">
        <f t="shared" si="2"/>
        <v>0.20769160903876743</v>
      </c>
      <c r="E26" s="796">
        <f t="shared" si="2"/>
        <v>0.53192532627085476</v>
      </c>
      <c r="F26" s="796">
        <f t="shared" si="2"/>
        <v>0.13415161259824285</v>
      </c>
      <c r="G26" s="796">
        <f t="shared" si="2"/>
        <v>3.2053008887064936E-2</v>
      </c>
      <c r="H26" s="796">
        <f t="shared" si="2"/>
        <v>8.8316639772128541E-3</v>
      </c>
    </row>
    <row r="27" spans="1:8">
      <c r="A27" s="1824" t="s">
        <v>585</v>
      </c>
      <c r="B27" s="762" t="s">
        <v>109</v>
      </c>
      <c r="C27" s="45">
        <v>45.124017223167151</v>
      </c>
      <c r="D27" s="45">
        <v>42.221564292243912</v>
      </c>
      <c r="E27" s="45">
        <v>19.07774966351581</v>
      </c>
      <c r="F27" s="45">
        <v>16.254777094600534</v>
      </c>
      <c r="G27" s="45">
        <v>1.3088983959690106</v>
      </c>
      <c r="H27" s="45">
        <v>1.2953491706230444</v>
      </c>
    </row>
    <row r="28" spans="1:8">
      <c r="A28" s="1919"/>
      <c r="B28" s="762" t="s">
        <v>75</v>
      </c>
      <c r="C28" s="15">
        <v>7030.1970587444921</v>
      </c>
      <c r="D28" s="15">
        <v>57089.999999999818</v>
      </c>
      <c r="E28" s="15">
        <v>7030.1970587444757</v>
      </c>
      <c r="F28" s="15">
        <v>57090.00000000024</v>
      </c>
      <c r="G28" s="15">
        <v>7030.1970587444757</v>
      </c>
      <c r="H28" s="15">
        <v>57090.00000000024</v>
      </c>
    </row>
    <row r="29" spans="1:8">
      <c r="A29" s="1919"/>
      <c r="B29" s="762" t="s">
        <v>92</v>
      </c>
      <c r="C29" s="15">
        <v>4484</v>
      </c>
      <c r="D29" s="15">
        <v>57090</v>
      </c>
      <c r="E29" s="15">
        <v>4484</v>
      </c>
      <c r="F29" s="15">
        <v>57090.00000000024</v>
      </c>
      <c r="G29" s="15">
        <v>4484</v>
      </c>
      <c r="H29" s="15">
        <v>57090.00000000024</v>
      </c>
    </row>
    <row r="30" spans="1:8">
      <c r="A30" s="1919"/>
      <c r="B30" s="762" t="s">
        <v>110</v>
      </c>
      <c r="C30" s="45">
        <v>12</v>
      </c>
      <c r="D30" s="45">
        <v>10</v>
      </c>
      <c r="E30" s="45">
        <v>1.7170000000000001</v>
      </c>
      <c r="F30" s="45">
        <v>1.2</v>
      </c>
      <c r="G30" s="45">
        <v>1</v>
      </c>
      <c r="H30" s="45">
        <v>1</v>
      </c>
    </row>
    <row r="31" spans="1:8">
      <c r="A31" s="1919"/>
      <c r="B31" s="762" t="s">
        <v>121</v>
      </c>
      <c r="C31" s="45">
        <v>72.002758902996945</v>
      </c>
      <c r="D31" s="45">
        <v>72.515670608456702</v>
      </c>
      <c r="E31" s="45">
        <v>48.344115555279537</v>
      </c>
      <c r="F31" s="45">
        <v>43.129210079623014</v>
      </c>
      <c r="G31" s="45">
        <v>1.4358840882718038</v>
      </c>
      <c r="H31" s="45">
        <v>1.453643993431184</v>
      </c>
    </row>
    <row r="32" spans="1:8">
      <c r="A32" s="2192"/>
      <c r="B32" s="976" t="s">
        <v>112</v>
      </c>
      <c r="C32" s="977">
        <f t="shared" ref="C32:H32" si="3">1.14*1.64*C31/SQRT(C29)</f>
        <v>2.0103192665270941</v>
      </c>
      <c r="D32" s="796">
        <f t="shared" si="3"/>
        <v>0.56741465113727574</v>
      </c>
      <c r="E32" s="796">
        <f t="shared" si="3"/>
        <v>1.3497692089121527</v>
      </c>
      <c r="F32" s="796">
        <f t="shared" si="3"/>
        <v>0.33747389337804179</v>
      </c>
      <c r="G32" s="796">
        <f t="shared" si="3"/>
        <v>4.0089928374013331E-2</v>
      </c>
      <c r="H32" s="796">
        <f t="shared" si="3"/>
        <v>1.1374353880888751E-2</v>
      </c>
    </row>
    <row r="33" spans="1:8">
      <c r="A33" s="1824" t="s">
        <v>900</v>
      </c>
      <c r="B33" s="762" t="s">
        <v>109</v>
      </c>
      <c r="C33" s="45">
        <v>3.5211543055343202</v>
      </c>
      <c r="D33" s="45">
        <v>3.8262775897964039</v>
      </c>
      <c r="E33" s="45">
        <v>2.3818127276695846</v>
      </c>
      <c r="F33" s="45">
        <v>2.5513506430001711</v>
      </c>
      <c r="G33" s="45">
        <v>0.10821621057426582</v>
      </c>
      <c r="H33" s="45">
        <v>0.11931725228654752</v>
      </c>
    </row>
    <row r="34" spans="1:8">
      <c r="A34" s="1919"/>
      <c r="B34" s="762" t="s">
        <v>75</v>
      </c>
      <c r="C34" s="15">
        <v>7030.1970587444748</v>
      </c>
      <c r="D34" s="15">
        <v>57089.999999999913</v>
      </c>
      <c r="E34" s="15">
        <v>7030.1970587444757</v>
      </c>
      <c r="F34" s="15">
        <v>57090.00000000024</v>
      </c>
      <c r="G34" s="15">
        <v>7030.1970587444757</v>
      </c>
      <c r="H34" s="15">
        <v>57090.00000000024</v>
      </c>
    </row>
    <row r="35" spans="1:8">
      <c r="A35" s="1919"/>
      <c r="B35" s="762" t="s">
        <v>92</v>
      </c>
      <c r="C35" s="15">
        <v>4484</v>
      </c>
      <c r="D35" s="15">
        <v>57090</v>
      </c>
      <c r="E35" s="15">
        <v>4484</v>
      </c>
      <c r="F35" s="15">
        <v>57090.00000000024</v>
      </c>
      <c r="G35" s="15">
        <v>4484</v>
      </c>
      <c r="H35" s="15">
        <v>57090.00000000024</v>
      </c>
    </row>
    <row r="36" spans="1:8">
      <c r="A36" s="1919"/>
      <c r="B36" s="762" t="s">
        <v>110</v>
      </c>
      <c r="C36" s="390">
        <v>0</v>
      </c>
      <c r="D36" s="390">
        <v>0</v>
      </c>
      <c r="E36" s="390">
        <v>0</v>
      </c>
      <c r="F36" s="390">
        <v>0</v>
      </c>
      <c r="G36" s="390">
        <v>0</v>
      </c>
      <c r="H36" s="390">
        <v>0</v>
      </c>
    </row>
    <row r="37" spans="1:8">
      <c r="A37" s="1919"/>
      <c r="B37" s="762" t="s">
        <v>121</v>
      </c>
      <c r="C37" s="45">
        <v>26.925495253354409</v>
      </c>
      <c r="D37" s="45">
        <v>26.138214787734491</v>
      </c>
      <c r="E37" s="45">
        <v>19.901505935568064</v>
      </c>
      <c r="F37" s="45">
        <v>20.218529491524357</v>
      </c>
      <c r="G37" s="390">
        <v>0.54734328497411144</v>
      </c>
      <c r="H37" s="390">
        <v>0.57339369250440386</v>
      </c>
    </row>
    <row r="38" spans="1:8">
      <c r="A38" s="2192"/>
      <c r="B38" s="976" t="s">
        <v>112</v>
      </c>
      <c r="C38" s="796">
        <f t="shared" ref="C38:H38" si="4">1.14*1.64*C37/SQRT(C35)</f>
        <v>0.75176066435905975</v>
      </c>
      <c r="D38" s="796">
        <f t="shared" si="4"/>
        <v>0.20452415182386727</v>
      </c>
      <c r="E38" s="796">
        <f t="shared" si="4"/>
        <v>0.55565066429017829</v>
      </c>
      <c r="F38" s="796">
        <f t="shared" si="4"/>
        <v>0.15820428552451538</v>
      </c>
      <c r="G38" s="796">
        <f t="shared" si="4"/>
        <v>1.5281841528740186E-2</v>
      </c>
      <c r="H38" s="796">
        <f t="shared" si="4"/>
        <v>4.4866437732254492E-3</v>
      </c>
    </row>
    <row r="39" spans="1:8">
      <c r="A39" s="1773" t="s">
        <v>682</v>
      </c>
      <c r="B39" s="762" t="s">
        <v>109</v>
      </c>
      <c r="C39" s="45">
        <v>2.8828287662946197</v>
      </c>
      <c r="D39" s="45">
        <v>3.363231933753271</v>
      </c>
      <c r="E39" s="45">
        <v>1.6416186151237502</v>
      </c>
      <c r="F39" s="45">
        <v>1.846199955235923</v>
      </c>
      <c r="G39" s="45">
        <v>0.17977432641803159</v>
      </c>
      <c r="H39" s="45">
        <v>0.20533917033079199</v>
      </c>
    </row>
    <row r="40" spans="1:8">
      <c r="A40" s="1919"/>
      <c r="B40" s="762" t="s">
        <v>75</v>
      </c>
      <c r="C40" s="15">
        <v>7030.1970587444694</v>
      </c>
      <c r="D40" s="15">
        <v>57089.999999999949</v>
      </c>
      <c r="E40" s="15">
        <v>7030.1970587444757</v>
      </c>
      <c r="F40" s="15">
        <v>57090.00000000024</v>
      </c>
      <c r="G40" s="15">
        <v>7030.1970587444757</v>
      </c>
      <c r="H40" s="15">
        <v>57090.00000000024</v>
      </c>
    </row>
    <row r="41" spans="1:8">
      <c r="A41" s="1919"/>
      <c r="B41" s="762" t="s">
        <v>92</v>
      </c>
      <c r="C41" s="15">
        <v>4484</v>
      </c>
      <c r="D41" s="15">
        <v>57090</v>
      </c>
      <c r="E41" s="15">
        <v>4484</v>
      </c>
      <c r="F41" s="15">
        <v>57090.00000000024</v>
      </c>
      <c r="G41" s="15">
        <v>4484</v>
      </c>
      <c r="H41" s="15">
        <v>57090.00000000024</v>
      </c>
    </row>
    <row r="42" spans="1:8">
      <c r="A42" s="1919"/>
      <c r="B42" s="762" t="s">
        <v>110</v>
      </c>
      <c r="C42" s="390">
        <v>0</v>
      </c>
      <c r="D42" s="390">
        <v>0</v>
      </c>
      <c r="E42" s="390">
        <v>0</v>
      </c>
      <c r="F42" s="390">
        <v>0</v>
      </c>
      <c r="G42" s="390">
        <v>0</v>
      </c>
      <c r="H42" s="390">
        <v>0</v>
      </c>
    </row>
    <row r="43" spans="1:8">
      <c r="A43" s="1919"/>
      <c r="B43" s="762" t="s">
        <v>121</v>
      </c>
      <c r="C43" s="45">
        <v>13.749834324238583</v>
      </c>
      <c r="D43" s="45">
        <v>16.107809711736401</v>
      </c>
      <c r="E43" s="45">
        <v>11.815608411128434</v>
      </c>
      <c r="F43" s="45">
        <v>12.511298109994991</v>
      </c>
      <c r="G43" s="390">
        <v>0.71224290802990464</v>
      </c>
      <c r="H43" s="390">
        <v>0.73522455462319636</v>
      </c>
    </row>
    <row r="44" spans="1:8">
      <c r="A44" s="2192"/>
      <c r="B44" s="976" t="s">
        <v>112</v>
      </c>
      <c r="C44" s="796">
        <f t="shared" ref="C44:H44" si="5">1.14*1.64*C43/SQRT(C41)</f>
        <v>0.38389580169853538</v>
      </c>
      <c r="D44" s="796">
        <f t="shared" si="5"/>
        <v>0.12603906371521106</v>
      </c>
      <c r="E44" s="796">
        <f t="shared" si="5"/>
        <v>0.32989215408581252</v>
      </c>
      <c r="F44" s="796">
        <f t="shared" si="5"/>
        <v>9.7897375736732989E-2</v>
      </c>
      <c r="G44" s="796">
        <f t="shared" si="5"/>
        <v>1.9885844129789387E-2</v>
      </c>
      <c r="H44" s="796">
        <f t="shared" si="5"/>
        <v>5.7529245840060991E-3</v>
      </c>
    </row>
    <row r="45" spans="1:8">
      <c r="A45" s="1773" t="s">
        <v>538</v>
      </c>
      <c r="B45" s="762" t="s">
        <v>109</v>
      </c>
      <c r="C45" s="45">
        <v>1.1403855081264225</v>
      </c>
      <c r="D45" s="45">
        <v>1.1417871550782357</v>
      </c>
      <c r="E45" s="45">
        <v>0.76300000000000001</v>
      </c>
      <c r="F45" s="45">
        <v>0.65269999999999995</v>
      </c>
      <c r="G45" s="45">
        <v>3.7620776606402166E-2</v>
      </c>
      <c r="H45" s="45">
        <v>3.6176734099020204E-2</v>
      </c>
    </row>
    <row r="46" spans="1:8">
      <c r="A46" s="1919"/>
      <c r="B46" s="762" t="s">
        <v>75</v>
      </c>
      <c r="C46" s="15">
        <v>7030.1970587444657</v>
      </c>
      <c r="D46" s="15">
        <v>57089.999999999978</v>
      </c>
      <c r="E46" s="15">
        <v>7030.1970587444757</v>
      </c>
      <c r="F46" s="15">
        <v>57090.00000000024</v>
      </c>
      <c r="G46" s="15">
        <v>7030.1970587444757</v>
      </c>
      <c r="H46" s="15">
        <v>57090.00000000024</v>
      </c>
    </row>
    <row r="47" spans="1:8">
      <c r="A47" s="1919"/>
      <c r="B47" s="762" t="s">
        <v>92</v>
      </c>
      <c r="C47" s="15">
        <v>4484</v>
      </c>
      <c r="D47" s="15">
        <v>57090</v>
      </c>
      <c r="E47" s="15">
        <v>4484</v>
      </c>
      <c r="F47" s="15">
        <v>57090.00000000024</v>
      </c>
      <c r="G47" s="15">
        <v>4484</v>
      </c>
      <c r="H47" s="15">
        <v>57090.00000000024</v>
      </c>
    </row>
    <row r="48" spans="1:8">
      <c r="A48" s="1919"/>
      <c r="B48" s="762" t="s">
        <v>110</v>
      </c>
      <c r="C48" s="390">
        <v>0</v>
      </c>
      <c r="D48" s="390">
        <v>0</v>
      </c>
      <c r="E48" s="390">
        <v>0</v>
      </c>
      <c r="F48" s="390">
        <v>0</v>
      </c>
      <c r="G48" s="390">
        <v>0</v>
      </c>
      <c r="H48" s="390">
        <v>0</v>
      </c>
    </row>
    <row r="49" spans="1:14">
      <c r="A49" s="1919"/>
      <c r="B49" s="762" t="s">
        <v>121</v>
      </c>
      <c r="C49" s="45">
        <v>11.439099896614065</v>
      </c>
      <c r="D49" s="45">
        <v>13.823870884826475</v>
      </c>
      <c r="E49" s="45">
        <v>11.56611</v>
      </c>
      <c r="F49" s="45">
        <v>9.6697900000000008</v>
      </c>
      <c r="G49" s="390">
        <v>0.29034492558914687</v>
      </c>
      <c r="H49" s="390">
        <v>0.25514718001776848</v>
      </c>
    </row>
    <row r="50" spans="1:14">
      <c r="A50" s="2192"/>
      <c r="B50" s="976" t="s">
        <v>112</v>
      </c>
      <c r="C50" s="796">
        <f>1.14*1.64*C49/SQRT(C47)</f>
        <v>0.31938002465811322</v>
      </c>
      <c r="D50" s="796"/>
      <c r="E50" s="796">
        <f>1.14*1.64*E49/SQRT(E47)</f>
        <v>0.32292615069231601</v>
      </c>
      <c r="F50" s="796">
        <f>1.14*1.64*F49/SQRT(F47)</f>
        <v>7.5663376941601967E-2</v>
      </c>
      <c r="G50" s="796">
        <f>1.14*1.64*G49/SQRT(G47)</f>
        <v>8.1064393468115135E-3</v>
      </c>
      <c r="H50" s="796">
        <f>1.14*1.64*H49/SQRT(H47)</f>
        <v>1.9964546548861136E-3</v>
      </c>
    </row>
    <row r="51" spans="1:14">
      <c r="A51" s="1773" t="s">
        <v>166</v>
      </c>
      <c r="B51" s="762" t="s">
        <v>109</v>
      </c>
      <c r="C51" s="45">
        <v>84.661754904532657</v>
      </c>
      <c r="D51" s="45">
        <v>82.249760921384706</v>
      </c>
      <c r="E51" s="79">
        <v>39.577388663719525</v>
      </c>
      <c r="F51" s="79">
        <v>36.831753064576418</v>
      </c>
      <c r="G51" s="45">
        <v>3.3170671077069604</v>
      </c>
      <c r="H51" s="45">
        <v>3.3694090500382168</v>
      </c>
    </row>
    <row r="52" spans="1:14">
      <c r="A52" s="1773"/>
      <c r="B52" s="762" t="s">
        <v>75</v>
      </c>
      <c r="C52" s="15">
        <v>7030.197058744493</v>
      </c>
      <c r="D52" s="15">
        <v>57089.99999999992</v>
      </c>
      <c r="E52" s="736">
        <v>7030.1970587444757</v>
      </c>
      <c r="F52" s="736">
        <v>57090.00000000024</v>
      </c>
      <c r="G52" s="15">
        <v>7030.1970587444757</v>
      </c>
      <c r="H52" s="15">
        <v>57090.00000000024</v>
      </c>
    </row>
    <row r="53" spans="1:14">
      <c r="A53" s="1773"/>
      <c r="B53" s="762" t="s">
        <v>92</v>
      </c>
      <c r="C53" s="15">
        <v>4484</v>
      </c>
      <c r="D53" s="15">
        <v>57090</v>
      </c>
      <c r="E53" s="736">
        <v>4484</v>
      </c>
      <c r="F53" s="736">
        <v>57090.00000000024</v>
      </c>
      <c r="G53" s="15">
        <v>4484</v>
      </c>
      <c r="H53" s="15">
        <v>57090.00000000024</v>
      </c>
    </row>
    <row r="54" spans="1:14">
      <c r="A54" s="1773"/>
      <c r="B54" s="762" t="s">
        <v>110</v>
      </c>
      <c r="C54" s="45">
        <v>64</v>
      </c>
      <c r="D54" s="45">
        <v>62</v>
      </c>
      <c r="E54" s="79">
        <v>15.241949965134744</v>
      </c>
      <c r="F54" s="79">
        <v>15.279127053151168</v>
      </c>
      <c r="G54" s="45">
        <v>3</v>
      </c>
      <c r="H54" s="45">
        <v>3</v>
      </c>
    </row>
    <row r="55" spans="1:14">
      <c r="A55" s="1773"/>
      <c r="B55" s="762" t="s">
        <v>121</v>
      </c>
      <c r="C55" s="45">
        <v>83.234080340292422</v>
      </c>
      <c r="D55" s="45">
        <v>82.618864374075883</v>
      </c>
      <c r="E55" s="79">
        <v>62.738335199349372</v>
      </c>
      <c r="F55" s="79">
        <v>58.636669573398031</v>
      </c>
      <c r="G55" s="45">
        <v>2.206449287526191</v>
      </c>
      <c r="H55" s="45">
        <v>2.2351797370663626</v>
      </c>
    </row>
    <row r="56" spans="1:14" ht="13.5" thickBot="1">
      <c r="A56" s="1821"/>
      <c r="B56" s="763" t="s">
        <v>112</v>
      </c>
      <c r="C56" s="47">
        <f t="shared" ref="C56:H56" si="6">1.14*1.64*C55/SQRT(C53)</f>
        <v>2.3238981101429612</v>
      </c>
      <c r="D56" s="47">
        <f t="shared" si="6"/>
        <v>0.64646929019376898</v>
      </c>
      <c r="E56" s="112">
        <f t="shared" si="6"/>
        <v>1.7516562687688537</v>
      </c>
      <c r="F56" s="112">
        <f t="shared" si="6"/>
        <v>0.45881538611822786</v>
      </c>
      <c r="G56" s="47">
        <f t="shared" si="6"/>
        <v>6.1604132687535909E-2</v>
      </c>
      <c r="H56" s="47">
        <f t="shared" si="6"/>
        <v>1.7489650445137169E-2</v>
      </c>
    </row>
    <row r="57" spans="1:14" ht="74.25" customHeight="1">
      <c r="A57" s="1951" t="s">
        <v>750</v>
      </c>
      <c r="B57" s="2183"/>
      <c r="C57" s="2183"/>
      <c r="D57" s="2183"/>
      <c r="E57" s="2183"/>
      <c r="F57" s="2183"/>
      <c r="G57" s="2183"/>
      <c r="H57" s="2183"/>
    </row>
    <row r="59" spans="1:14">
      <c r="C59" s="738"/>
      <c r="D59" s="738"/>
      <c r="E59" s="738"/>
      <c r="F59" s="738"/>
      <c r="G59" s="738"/>
      <c r="H59" s="738"/>
      <c r="I59" s="738"/>
      <c r="J59" s="738"/>
      <c r="K59" s="738"/>
      <c r="L59" s="738"/>
      <c r="M59" s="738"/>
      <c r="N59" s="738"/>
    </row>
    <row r="60" spans="1:14">
      <c r="C60" s="738"/>
      <c r="D60" s="738"/>
      <c r="E60" s="738"/>
      <c r="F60" s="738"/>
      <c r="G60" s="738"/>
      <c r="H60" s="738"/>
      <c r="I60" s="738"/>
      <c r="J60" s="738"/>
      <c r="K60" s="738"/>
      <c r="L60" s="738"/>
      <c r="M60" s="738"/>
      <c r="N60" s="738"/>
    </row>
  </sheetData>
  <mergeCells count="14">
    <mergeCell ref="A9:A14"/>
    <mergeCell ref="A6:H6"/>
    <mergeCell ref="A7:B8"/>
    <mergeCell ref="C7:D7"/>
    <mergeCell ref="E7:F7"/>
    <mergeCell ref="G7:H7"/>
    <mergeCell ref="A51:A56"/>
    <mergeCell ref="A57:H57"/>
    <mergeCell ref="A15:A20"/>
    <mergeCell ref="A21:A26"/>
    <mergeCell ref="A27:A32"/>
    <mergeCell ref="A33:A38"/>
    <mergeCell ref="A39:A44"/>
    <mergeCell ref="A45:A50"/>
  </mergeCells>
  <conditionalFormatting sqref="I9:N9">
    <cfRule type="cellIs" dxfId="123" priority="8" operator="lessThan">
      <formula>0</formula>
    </cfRule>
  </conditionalFormatting>
  <conditionalFormatting sqref="I15:N15">
    <cfRule type="cellIs" dxfId="122" priority="7" operator="lessThan">
      <formula>0</formula>
    </cfRule>
  </conditionalFormatting>
  <conditionalFormatting sqref="I21:N21">
    <cfRule type="cellIs" dxfId="121" priority="6" operator="lessThan">
      <formula>0</formula>
    </cfRule>
  </conditionalFormatting>
  <conditionalFormatting sqref="I27:N27">
    <cfRule type="cellIs" dxfId="120" priority="5" operator="lessThan">
      <formula>0</formula>
    </cfRule>
  </conditionalFormatting>
  <conditionalFormatting sqref="I33:N33">
    <cfRule type="cellIs" dxfId="119" priority="4" operator="lessThan">
      <formula>0</formula>
    </cfRule>
  </conditionalFormatting>
  <conditionalFormatting sqref="I39:N39">
    <cfRule type="cellIs" dxfId="118" priority="3" operator="lessThan">
      <formula>0</formula>
    </cfRule>
  </conditionalFormatting>
  <conditionalFormatting sqref="I45:N45">
    <cfRule type="cellIs" dxfId="117" priority="2" operator="lessThan">
      <formula>0</formula>
    </cfRule>
  </conditionalFormatting>
  <conditionalFormatting sqref="I51:N51">
    <cfRule type="cellIs" dxfId="116" priority="1" operator="lessThan">
      <formula>0</formula>
    </cfRule>
  </conditionalFormatting>
  <hyperlinks>
    <hyperlink ref="A3" location="Übersicht!A1" display="&lt;&lt; Zurück zur Übersicht"/>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124</vt:i4>
      </vt:variant>
    </vt:vector>
  </HeadingPairs>
  <TitlesOfParts>
    <vt:vector size="124" baseType="lpstr">
      <vt:lpstr>Übersicht</vt:lpstr>
      <vt:lpstr>HT1-2</vt:lpstr>
      <vt:lpstr>HT1-3</vt:lpstr>
      <vt:lpstr>ZT1-a</vt:lpstr>
      <vt:lpstr>HT2-1</vt:lpstr>
      <vt:lpstr>HT2-2</vt:lpstr>
      <vt:lpstr>HT2-3</vt:lpstr>
      <vt:lpstr>HT2-4</vt:lpstr>
      <vt:lpstr>HT2-5</vt:lpstr>
      <vt:lpstr>HT2-6</vt:lpstr>
      <vt:lpstr>HT2-6a</vt:lpstr>
      <vt:lpstr>HT2-7</vt:lpstr>
      <vt:lpstr>HT2-8</vt:lpstr>
      <vt:lpstr>HT2-9</vt:lpstr>
      <vt:lpstr>HT2-10</vt:lpstr>
      <vt:lpstr>HT2-11</vt:lpstr>
      <vt:lpstr>HT2-12</vt:lpstr>
      <vt:lpstr>HT2-13</vt:lpstr>
      <vt:lpstr>HT2-14</vt:lpstr>
      <vt:lpstr>HT2-18</vt:lpstr>
      <vt:lpstr>HT2-18a</vt:lpstr>
      <vt:lpstr>HT2-19</vt:lpstr>
      <vt:lpstr>HT2-20</vt:lpstr>
      <vt:lpstr>HT2-21</vt:lpstr>
      <vt:lpstr>HT2-22</vt:lpstr>
      <vt:lpstr>HT2-23</vt:lpstr>
      <vt:lpstr>HT2-24</vt:lpstr>
      <vt:lpstr>HT2-25</vt:lpstr>
      <vt:lpstr>HT2-26</vt:lpstr>
      <vt:lpstr>HT2_27</vt:lpstr>
      <vt:lpstr>HT2-28</vt:lpstr>
      <vt:lpstr>HT2-29</vt:lpstr>
      <vt:lpstr>ZT2-a</vt:lpstr>
      <vt:lpstr>ZT2-b</vt:lpstr>
      <vt:lpstr>ZT2-c</vt:lpstr>
      <vt:lpstr>HT3-1</vt:lpstr>
      <vt:lpstr>HT3-1a</vt:lpstr>
      <vt:lpstr>HT3-2</vt:lpstr>
      <vt:lpstr>HT3-3</vt:lpstr>
      <vt:lpstr>HT3-4</vt:lpstr>
      <vt:lpstr>HT3-5</vt:lpstr>
      <vt:lpstr>HT3-6</vt:lpstr>
      <vt:lpstr>HT3-7</vt:lpstr>
      <vt:lpstr>HT3-8</vt:lpstr>
      <vt:lpstr>HT3-9</vt:lpstr>
      <vt:lpstr>HT3-10</vt:lpstr>
      <vt:lpstr>HT3-11</vt:lpstr>
      <vt:lpstr>HT3-12</vt:lpstr>
      <vt:lpstr>HT3-13</vt:lpstr>
      <vt:lpstr>HT3-13a</vt:lpstr>
      <vt:lpstr>HT3-14</vt:lpstr>
      <vt:lpstr>HT3-15</vt:lpstr>
      <vt:lpstr>HT3-16</vt:lpstr>
      <vt:lpstr>HT3-16a</vt:lpstr>
      <vt:lpstr>HT3-17</vt:lpstr>
      <vt:lpstr>ZT3-a</vt:lpstr>
      <vt:lpstr>ZT3-b</vt:lpstr>
      <vt:lpstr>ZT3-c</vt:lpstr>
      <vt:lpstr>ZT3-d</vt:lpstr>
      <vt:lpstr>ZT3-e</vt:lpstr>
      <vt:lpstr>ZT3-f</vt:lpstr>
      <vt:lpstr>ZT3-g</vt:lpstr>
      <vt:lpstr>ZT3-h</vt:lpstr>
      <vt:lpstr>ZT3-i</vt:lpstr>
      <vt:lpstr>ZT3-j</vt:lpstr>
      <vt:lpstr>ZT3-k</vt:lpstr>
      <vt:lpstr>ZT3-l</vt:lpstr>
      <vt:lpstr>ZT3-m</vt:lpstr>
      <vt:lpstr>HT4-1</vt:lpstr>
      <vt:lpstr>HT4-3</vt:lpstr>
      <vt:lpstr>HT4-4</vt:lpstr>
      <vt:lpstr>HT4-5</vt:lpstr>
      <vt:lpstr>HT4-8</vt:lpstr>
      <vt:lpstr>HT4-10</vt:lpstr>
      <vt:lpstr>HT4-11</vt:lpstr>
      <vt:lpstr>HT4-12</vt:lpstr>
      <vt:lpstr>HT4-13</vt:lpstr>
      <vt:lpstr>HT4-15</vt:lpstr>
      <vt:lpstr>HT4-16</vt:lpstr>
      <vt:lpstr>HT4-18</vt:lpstr>
      <vt:lpstr>HT4-19</vt:lpstr>
      <vt:lpstr>HT4-21</vt:lpstr>
      <vt:lpstr>HT4-24</vt:lpstr>
      <vt:lpstr>HT4-25</vt:lpstr>
      <vt:lpstr>ZT4-a</vt:lpstr>
      <vt:lpstr>ZT4-b</vt:lpstr>
      <vt:lpstr>ZT4-c</vt:lpstr>
      <vt:lpstr>ZT4-d</vt:lpstr>
      <vt:lpstr>ZT4-e</vt:lpstr>
      <vt:lpstr>ZT4-f</vt:lpstr>
      <vt:lpstr>ZT4-g</vt:lpstr>
      <vt:lpstr>ZT4-h</vt:lpstr>
      <vt:lpstr>ZT4-i</vt:lpstr>
      <vt:lpstr>ZT4-j</vt:lpstr>
      <vt:lpstr>ZT4-k</vt:lpstr>
      <vt:lpstr>ZT4-l</vt:lpstr>
      <vt:lpstr>HT5-1</vt:lpstr>
      <vt:lpstr>HT5-2</vt:lpstr>
      <vt:lpstr>HT5-4</vt:lpstr>
      <vt:lpstr>HT5-5</vt:lpstr>
      <vt:lpstr>HT5-9</vt:lpstr>
      <vt:lpstr>HT5-13</vt:lpstr>
      <vt:lpstr>HT5-17</vt:lpstr>
      <vt:lpstr>HT5-18</vt:lpstr>
      <vt:lpstr>HT5-19</vt:lpstr>
      <vt:lpstr>HT5-19a</vt:lpstr>
      <vt:lpstr>ZT5-a</vt:lpstr>
      <vt:lpstr>ZT5-b</vt:lpstr>
      <vt:lpstr>ZT5-c</vt:lpstr>
      <vt:lpstr>ZT5-d</vt:lpstr>
      <vt:lpstr>HT6-1</vt:lpstr>
      <vt:lpstr>HT6-2</vt:lpstr>
      <vt:lpstr>HT6-4</vt:lpstr>
      <vt:lpstr>HT6-6</vt:lpstr>
      <vt:lpstr>HT6-7</vt:lpstr>
      <vt:lpstr>HT6-8</vt:lpstr>
      <vt:lpstr>HT6-9</vt:lpstr>
      <vt:lpstr>ZT6-a</vt:lpstr>
      <vt:lpstr>HT7-1</vt:lpstr>
      <vt:lpstr>HT7-2</vt:lpstr>
      <vt:lpstr>HT7-3</vt:lpstr>
      <vt:lpstr>ZT7-a</vt:lpstr>
      <vt:lpstr>ZT7-b</vt:lpstr>
      <vt:lpstr>ZT7-c</vt:lpstr>
    </vt:vector>
  </TitlesOfParts>
  <Company>Stadtverwaltung Bern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Mikrozensus Mobilität und Verkehr 2015 - Elektronischer Anhang</dc:title>
  <dc:creator>BVE - AÖV - Kanton Bern</dc:creator>
  <cp:lastModifiedBy>Giger Manon, BVE-AÖV</cp:lastModifiedBy>
  <cp:lastPrinted>2017-09-19T07:34:19Z</cp:lastPrinted>
  <dcterms:created xsi:type="dcterms:W3CDTF">2017-07-03T14:30:06Z</dcterms:created>
  <dcterms:modified xsi:type="dcterms:W3CDTF">2018-05-08T15:47:35Z</dcterms:modified>
</cp:coreProperties>
</file>